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0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R:\201138_bim_mve_klecany_ii\201138_32_005_dvz\Rozpocet\2023_07_17 - oprava připomínek\"/>
    </mc:Choice>
  </mc:AlternateContent>
  <xr:revisionPtr revIDLastSave="0" documentId="13_ncr:1_{EB6997E9-009B-45AA-A5D6-621664523A3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A. - Zemní práce a bourání" sheetId="2" r:id="rId2"/>
    <sheet name="B. - Zakládání, jímkování..." sheetId="3" r:id="rId3"/>
    <sheet name="PS 01 - MVE - Technologic..." sheetId="4" r:id="rId4"/>
    <sheet name="PS 02 - MVE - Technologic..." sheetId="5" r:id="rId5"/>
    <sheet name="SO 01 - Vtokový objekt" sheetId="6" r:id="rId6"/>
    <sheet name="SO 02 - MVE – spodní stavba" sheetId="7" r:id="rId7"/>
    <sheet name="SO 03 - MVE – horní stavba" sheetId="8" r:id="rId8"/>
    <sheet name="SO 04 - Výtokový objekt" sheetId="9" r:id="rId9"/>
    <sheet name="SO 05 - Venkovní úpravy" sheetId="10" r:id="rId10"/>
    <sheet name="DSO 06.1 - Přeložka výtla..." sheetId="11" r:id="rId11"/>
    <sheet name="DSO 06.2 - Přeložka vodovodu" sheetId="12" r:id="rId12"/>
    <sheet name="DSO 06.3 - Přeložka veřej..." sheetId="13" r:id="rId13"/>
    <sheet name="DSO 06.4 - Přeložka kabel..." sheetId="14" r:id="rId14"/>
    <sheet name="DSO 06.5 - Přeložka přípo..." sheetId="15" r:id="rId15"/>
    <sheet name="DSO 06.6 - Přeložka vodov..." sheetId="16" r:id="rId16"/>
    <sheet name="DSO 06.7 - Přeložka kabel..." sheetId="17" r:id="rId17"/>
    <sheet name="DSO 06.8 - Přeložka signa..." sheetId="18" r:id="rId18"/>
    <sheet name="SO 07 - Přípojná stanice" sheetId="19" r:id="rId19"/>
    <sheet name="SO 08.1 - Kabelová přípoj..." sheetId="20" r:id="rId20"/>
    <sheet name="SO 08.2 - Kabelové rozvod..." sheetId="21" r:id="rId21"/>
    <sheet name="VON - Vedlejší a ostatní ..." sheetId="22" r:id="rId22"/>
    <sheet name="Seznam figur" sheetId="23" r:id="rId23"/>
    <sheet name="Pokyny pro vyplnění" sheetId="24" r:id="rId24"/>
  </sheets>
  <definedNames>
    <definedName name="_xlnm._FilterDatabase" localSheetId="1" hidden="1">'A. - Zemní práce a bourání'!$C$86:$K$318</definedName>
    <definedName name="_xlnm._FilterDatabase" localSheetId="2" hidden="1">'B. - Zakládání, jímkování...'!$C$93:$K$950</definedName>
    <definedName name="_xlnm._FilterDatabase" localSheetId="10" hidden="1">'DSO 06.1 - Přeložka výtla...'!$C$97:$K$332</definedName>
    <definedName name="_xlnm._FilterDatabase" localSheetId="11" hidden="1">'DSO 06.2 - Přeložka vodovodu'!$C$94:$K$238</definedName>
    <definedName name="_xlnm._FilterDatabase" localSheetId="12" hidden="1">'DSO 06.3 - Přeložka veřej...'!$C$93:$K$163</definedName>
    <definedName name="_xlnm._FilterDatabase" localSheetId="13" hidden="1">'DSO 06.4 - Přeložka kabel...'!$C$93:$K$139</definedName>
    <definedName name="_xlnm._FilterDatabase" localSheetId="14" hidden="1">'DSO 06.5 - Přeložka přípo...'!$C$94:$K$227</definedName>
    <definedName name="_xlnm._FilterDatabase" localSheetId="15" hidden="1">'DSO 06.6 - Přeložka vodov...'!$C$93:$K$175</definedName>
    <definedName name="_xlnm._FilterDatabase" localSheetId="16" hidden="1">'DSO 06.7 - Přeložka kabel...'!$C$93:$K$192</definedName>
    <definedName name="_xlnm._FilterDatabase" localSheetId="17" hidden="1">'DSO 06.8 - Přeložka signa...'!$C$93:$K$153</definedName>
    <definedName name="_xlnm._FilterDatabase" localSheetId="3" hidden="1">'PS 01 - MVE - Technologic...'!$C$96:$K$196</definedName>
    <definedName name="_xlnm._FilterDatabase" localSheetId="4" hidden="1">'PS 02 - MVE - Technologic...'!$C$95:$K$242</definedName>
    <definedName name="_xlnm._FilterDatabase" localSheetId="5" hidden="1">'SO 01 - Vtokový objekt'!$C$98:$K$692</definedName>
    <definedName name="_xlnm._FilterDatabase" localSheetId="6" hidden="1">'SO 02 - MVE – spodní stavba'!$C$105:$K$1703</definedName>
    <definedName name="_xlnm._FilterDatabase" localSheetId="7" hidden="1">'SO 03 - MVE – horní stavba'!$C$96:$K$413</definedName>
    <definedName name="_xlnm._FilterDatabase" localSheetId="8" hidden="1">'SO 04 - Výtokový objekt'!$C$97:$K$314</definedName>
    <definedName name="_xlnm._FilterDatabase" localSheetId="9" hidden="1">'SO 05 - Venkovní úpravy'!$C$97:$K$317</definedName>
    <definedName name="_xlnm._FilterDatabase" localSheetId="18" hidden="1">'SO 07 - Přípojná stanice'!$C$86:$K$172</definedName>
    <definedName name="_xlnm._FilterDatabase" localSheetId="19" hidden="1">'SO 08.1 - Kabelová přípoj...'!$C$92:$K$154</definedName>
    <definedName name="_xlnm._FilterDatabase" localSheetId="20" hidden="1">'SO 08.2 - Kabelové rozvod...'!$C$92:$K$130</definedName>
    <definedName name="_xlnm._FilterDatabase" localSheetId="21" hidden="1">'VON - Vedlejší a ostatní ...'!$C$79:$K$123</definedName>
    <definedName name="_xlnm.Print_Titles" localSheetId="1">'A. - Zemní práce a bourání'!$86:$86</definedName>
    <definedName name="_xlnm.Print_Titles" localSheetId="2">'B. - Zakládání, jímkování...'!$93:$93</definedName>
    <definedName name="_xlnm.Print_Titles" localSheetId="10">'DSO 06.1 - Přeložka výtla...'!$97:$97</definedName>
    <definedName name="_xlnm.Print_Titles" localSheetId="11">'DSO 06.2 - Přeložka vodovodu'!$94:$94</definedName>
    <definedName name="_xlnm.Print_Titles" localSheetId="12">'DSO 06.3 - Přeložka veřej...'!$93:$93</definedName>
    <definedName name="_xlnm.Print_Titles" localSheetId="13">'DSO 06.4 - Přeložka kabel...'!$93:$93</definedName>
    <definedName name="_xlnm.Print_Titles" localSheetId="14">'DSO 06.5 - Přeložka přípo...'!$94:$94</definedName>
    <definedName name="_xlnm.Print_Titles" localSheetId="15">'DSO 06.6 - Přeložka vodov...'!$93:$93</definedName>
    <definedName name="_xlnm.Print_Titles" localSheetId="16">'DSO 06.7 - Přeložka kabel...'!$93:$93</definedName>
    <definedName name="_xlnm.Print_Titles" localSheetId="17">'DSO 06.8 - Přeložka signa...'!$93:$93</definedName>
    <definedName name="_xlnm.Print_Titles" localSheetId="3">'PS 01 - MVE - Technologic...'!$96:$96</definedName>
    <definedName name="_xlnm.Print_Titles" localSheetId="4">'PS 02 - MVE - Technologic...'!$95:$95</definedName>
    <definedName name="_xlnm.Print_Titles" localSheetId="0">'Rekapitulace stavby'!$52:$52</definedName>
    <definedName name="_xlnm.Print_Titles" localSheetId="22">'Seznam figur'!$9:$9</definedName>
    <definedName name="_xlnm.Print_Titles" localSheetId="5">'SO 01 - Vtokový objekt'!$98:$98</definedName>
    <definedName name="_xlnm.Print_Titles" localSheetId="6">'SO 02 - MVE – spodní stavba'!$105:$105</definedName>
    <definedName name="_xlnm.Print_Titles" localSheetId="7">'SO 03 - MVE – horní stavba'!$96:$96</definedName>
    <definedName name="_xlnm.Print_Titles" localSheetId="8">'SO 04 - Výtokový objekt'!$97:$97</definedName>
    <definedName name="_xlnm.Print_Titles" localSheetId="9">'SO 05 - Venkovní úpravy'!$97:$97</definedName>
    <definedName name="_xlnm.Print_Titles" localSheetId="18">'SO 07 - Přípojná stanice'!$86:$86</definedName>
    <definedName name="_xlnm.Print_Titles" localSheetId="19">'SO 08.1 - Kabelová přípoj...'!$92:$92</definedName>
    <definedName name="_xlnm.Print_Titles" localSheetId="20">'SO 08.2 - Kabelové rozvod...'!$92:$92</definedName>
    <definedName name="_xlnm.Print_Titles" localSheetId="21">'VON - Vedlejší a ostatní ...'!$79:$79</definedName>
    <definedName name="_xlnm.Print_Area" localSheetId="1">'A. - Zemní práce a bourání'!$C$4:$J$41,'A. - Zemní práce a bourání'!$C$47:$J$66,'A. - Zemní práce a bourání'!$C$72:$K$318</definedName>
    <definedName name="_xlnm.Print_Area" localSheetId="2">'B. - Zakládání, jímkování...'!$C$4:$J$41,'B. - Zakládání, jímkování...'!$C$47:$J$73,'B. - Zakládání, jímkování...'!$C$79:$K$950</definedName>
    <definedName name="_xlnm.Print_Area" localSheetId="10">'DSO 06.1 - Přeložka výtla...'!$C$4:$J$43,'DSO 06.1 - Přeložka výtla...'!$C$49:$J$75,'DSO 06.1 - Přeložka výtla...'!$C$81:$K$332</definedName>
    <definedName name="_xlnm.Print_Area" localSheetId="11">'DSO 06.2 - Přeložka vodovodu'!$C$4:$J$43,'DSO 06.2 - Přeložka vodovodu'!$C$49:$J$72,'DSO 06.2 - Přeložka vodovodu'!$C$78:$K$238</definedName>
    <definedName name="_xlnm.Print_Area" localSheetId="12">'DSO 06.3 - Přeložka veřej...'!$C$4:$J$43,'DSO 06.3 - Přeložka veřej...'!$C$49:$J$71,'DSO 06.3 - Přeložka veřej...'!$C$77:$K$163</definedName>
    <definedName name="_xlnm.Print_Area" localSheetId="13">'DSO 06.4 - Přeložka kabel...'!$C$4:$J$43,'DSO 06.4 - Přeložka kabel...'!$C$49:$J$71,'DSO 06.4 - Přeložka kabel...'!$C$77:$K$139</definedName>
    <definedName name="_xlnm.Print_Area" localSheetId="14">'DSO 06.5 - Přeložka přípo...'!$C$4:$J$43,'DSO 06.5 - Přeložka přípo...'!$C$49:$J$72,'DSO 06.5 - Přeložka přípo...'!$C$78:$K$227</definedName>
    <definedName name="_xlnm.Print_Area" localSheetId="15">'DSO 06.6 - Přeložka vodov...'!$C$4:$J$43,'DSO 06.6 - Přeložka vodov...'!$C$49:$J$71,'DSO 06.6 - Přeložka vodov...'!$C$77:$K$175</definedName>
    <definedName name="_xlnm.Print_Area" localSheetId="16">'DSO 06.7 - Přeložka kabel...'!$C$4:$J$43,'DSO 06.7 - Přeložka kabel...'!$C$49:$J$71,'DSO 06.7 - Přeložka kabel...'!$C$77:$K$192</definedName>
    <definedName name="_xlnm.Print_Area" localSheetId="17">'DSO 06.8 - Přeložka signa...'!$C$4:$J$43,'DSO 06.8 - Přeložka signa...'!$C$49:$J$71,'DSO 06.8 - Přeložka signa...'!$C$77:$K$153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3">'PS 01 - MVE - Technologic...'!$C$4:$J$43,'PS 01 - MVE - Technologic...'!$C$49:$J$74,'PS 01 - MVE - Technologic...'!$C$80:$K$196</definedName>
    <definedName name="_xlnm.Print_Area" localSheetId="4">'PS 02 - MVE - Technologic...'!$C$4:$J$43,'PS 02 - MVE - Technologic...'!$C$49:$J$73,'PS 02 - MVE - Technologic...'!$C$79:$K$242</definedName>
    <definedName name="_xlnm.Print_Area" localSheetId="0">'Rekapitulace stavby'!$D$4:$AO$36,'Rekapitulace stavby'!$C$42:$AQ$82</definedName>
    <definedName name="_xlnm.Print_Area" localSheetId="22">'Seznam figur'!$C$4:$G$1563</definedName>
    <definedName name="_xlnm.Print_Area" localSheetId="5">'SO 01 - Vtokový objekt'!$C$4:$J$43,'SO 01 - Vtokový objekt'!$C$49:$J$76,'SO 01 - Vtokový objekt'!$C$82:$K$692</definedName>
    <definedName name="_xlnm.Print_Area" localSheetId="6">'SO 02 - MVE – spodní stavba'!$C$4:$J$43,'SO 02 - MVE – spodní stavba'!$C$49:$J$83,'SO 02 - MVE – spodní stavba'!$C$89:$K$1703</definedName>
    <definedName name="_xlnm.Print_Area" localSheetId="7">'SO 03 - MVE – horní stavba'!$C$4:$J$43,'SO 03 - MVE – horní stavba'!$C$49:$J$74,'SO 03 - MVE – horní stavba'!$C$80:$K$413</definedName>
    <definedName name="_xlnm.Print_Area" localSheetId="8">'SO 04 - Výtokový objekt'!$C$4:$J$43,'SO 04 - Výtokový objekt'!$C$49:$J$75,'SO 04 - Výtokový objekt'!$C$81:$K$314</definedName>
    <definedName name="_xlnm.Print_Area" localSheetId="9">'SO 05 - Venkovní úpravy'!$C$4:$J$43,'SO 05 - Venkovní úpravy'!$C$49:$J$75,'SO 05 - Venkovní úpravy'!$C$81:$K$317</definedName>
    <definedName name="_xlnm.Print_Area" localSheetId="18">'SO 07 - Přípojná stanice'!$C$4:$J$41,'SO 07 - Přípojná stanice'!$C$47:$J$66,'SO 07 - Přípojná stanice'!$C$72:$K$172</definedName>
    <definedName name="_xlnm.Print_Area" localSheetId="19">'SO 08.1 - Kabelová přípoj...'!$C$4:$J$43,'SO 08.1 - Kabelová přípoj...'!$C$49:$J$70,'SO 08.1 - Kabelová přípoj...'!$C$76:$K$154</definedName>
    <definedName name="_xlnm.Print_Area" localSheetId="20">'SO 08.2 - Kabelové rozvod...'!$C$4:$J$43,'SO 08.2 - Kabelové rozvod...'!$C$49:$J$70,'SO 08.2 - Kabelové rozvod...'!$C$76:$K$130</definedName>
    <definedName name="_xlnm.Print_Area" localSheetId="21">'VON - Vedlejší a ostatní ...'!$C$4:$J$39,'VON - Vedlejší a ostatní ...'!$C$45:$J$61,'VON - Vedlejší a ostatní ...'!$C$67:$K$123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3" l="1"/>
  <c r="J37" i="22"/>
  <c r="J36" i="22"/>
  <c r="AY81" i="1"/>
  <c r="J35" i="22"/>
  <c r="AX81" i="1"/>
  <c r="BI122" i="22"/>
  <c r="BH122" i="22"/>
  <c r="BG122" i="22"/>
  <c r="BF122" i="22"/>
  <c r="T122" i="22"/>
  <c r="R122" i="22"/>
  <c r="P122" i="22"/>
  <c r="BI120" i="22"/>
  <c r="BH120" i="22"/>
  <c r="BG120" i="22"/>
  <c r="BF120" i="22"/>
  <c r="T120" i="22"/>
  <c r="R120" i="22"/>
  <c r="P120" i="22"/>
  <c r="BI118" i="22"/>
  <c r="BH118" i="22"/>
  <c r="BG118" i="22"/>
  <c r="BF118" i="22"/>
  <c r="T118" i="22"/>
  <c r="R118" i="22"/>
  <c r="P118" i="22"/>
  <c r="BI116" i="22"/>
  <c r="BH116" i="22"/>
  <c r="BG116" i="22"/>
  <c r="BF116" i="22"/>
  <c r="T116" i="22"/>
  <c r="R116" i="22"/>
  <c r="P116" i="22"/>
  <c r="BI114" i="22"/>
  <c r="BH114" i="22"/>
  <c r="BG114" i="22"/>
  <c r="BF114" i="22"/>
  <c r="T114" i="22"/>
  <c r="R114" i="22"/>
  <c r="P114" i="22"/>
  <c r="BI112" i="22"/>
  <c r="BH112" i="22"/>
  <c r="BG112" i="22"/>
  <c r="BF112" i="22"/>
  <c r="T112" i="22"/>
  <c r="R112" i="22"/>
  <c r="P112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6" i="22"/>
  <c r="BH106" i="22"/>
  <c r="BG106" i="22"/>
  <c r="BF106" i="22"/>
  <c r="T106" i="22"/>
  <c r="R106" i="22"/>
  <c r="P106" i="22"/>
  <c r="BI104" i="22"/>
  <c r="BH104" i="22"/>
  <c r="BG104" i="22"/>
  <c r="BF104" i="22"/>
  <c r="T104" i="22"/>
  <c r="R104" i="22"/>
  <c r="P104" i="22"/>
  <c r="BI102" i="22"/>
  <c r="BH102" i="22"/>
  <c r="BG102" i="22"/>
  <c r="BF102" i="22"/>
  <c r="T102" i="22"/>
  <c r="R102" i="22"/>
  <c r="P102" i="22"/>
  <c r="BI100" i="22"/>
  <c r="BH100" i="22"/>
  <c r="BG100" i="22"/>
  <c r="BF100" i="22"/>
  <c r="T100" i="22"/>
  <c r="R100" i="22"/>
  <c r="P100" i="22"/>
  <c r="BI98" i="22"/>
  <c r="BH98" i="22"/>
  <c r="BG98" i="22"/>
  <c r="BF98" i="22"/>
  <c r="T98" i="22"/>
  <c r="R98" i="22"/>
  <c r="P98" i="22"/>
  <c r="BI96" i="22"/>
  <c r="BH96" i="22"/>
  <c r="BG96" i="22"/>
  <c r="BF96" i="22"/>
  <c r="T96" i="22"/>
  <c r="R96" i="22"/>
  <c r="P96" i="22"/>
  <c r="BI94" i="22"/>
  <c r="BH94" i="22"/>
  <c r="BG94" i="22"/>
  <c r="BF94" i="22"/>
  <c r="T94" i="22"/>
  <c r="R94" i="22"/>
  <c r="P94" i="22"/>
  <c r="BI92" i="22"/>
  <c r="BH92" i="22"/>
  <c r="BG92" i="22"/>
  <c r="BF92" i="22"/>
  <c r="T92" i="22"/>
  <c r="R92" i="22"/>
  <c r="P92" i="22"/>
  <c r="BI90" i="22"/>
  <c r="BH90" i="22"/>
  <c r="BG90" i="22"/>
  <c r="BF90" i="22"/>
  <c r="T90" i="22"/>
  <c r="R90" i="22"/>
  <c r="P90" i="22"/>
  <c r="BI88" i="22"/>
  <c r="BH88" i="22"/>
  <c r="BG88" i="22"/>
  <c r="BF88" i="22"/>
  <c r="T88" i="22"/>
  <c r="R88" i="22"/>
  <c r="P88" i="22"/>
  <c r="BI86" i="22"/>
  <c r="BH86" i="22"/>
  <c r="BG86" i="22"/>
  <c r="BF86" i="22"/>
  <c r="T86" i="22"/>
  <c r="R86" i="22"/>
  <c r="P86" i="22"/>
  <c r="BI84" i="22"/>
  <c r="BH84" i="22"/>
  <c r="BG84" i="22"/>
  <c r="BF84" i="22"/>
  <c r="T84" i="22"/>
  <c r="R84" i="22"/>
  <c r="P84" i="22"/>
  <c r="BI82" i="22"/>
  <c r="BH82" i="22"/>
  <c r="BG82" i="22"/>
  <c r="BF82" i="22"/>
  <c r="T82" i="22"/>
  <c r="R82" i="22"/>
  <c r="P82" i="22"/>
  <c r="J76" i="22"/>
  <c r="F76" i="22"/>
  <c r="F74" i="22"/>
  <c r="E72" i="22"/>
  <c r="J54" i="22"/>
  <c r="F54" i="22"/>
  <c r="F52" i="22"/>
  <c r="E50" i="22"/>
  <c r="J24" i="22"/>
  <c r="E24" i="22"/>
  <c r="J77" i="22"/>
  <c r="J23" i="22"/>
  <c r="J18" i="22"/>
  <c r="E18" i="22"/>
  <c r="F55" i="22"/>
  <c r="J17" i="22"/>
  <c r="J12" i="22"/>
  <c r="J74" i="22"/>
  <c r="E7" i="22"/>
  <c r="E70" i="22"/>
  <c r="J41" i="21"/>
  <c r="J40" i="21"/>
  <c r="AY80" i="1"/>
  <c r="J39" i="21"/>
  <c r="AX80" i="1"/>
  <c r="BI129" i="21"/>
  <c r="BH129" i="21"/>
  <c r="BG129" i="21"/>
  <c r="BF129" i="21"/>
  <c r="T129" i="21"/>
  <c r="R129" i="21"/>
  <c r="P129" i="21"/>
  <c r="BI127" i="21"/>
  <c r="BH127" i="21"/>
  <c r="BG127" i="21"/>
  <c r="BF127" i="21"/>
  <c r="T127" i="21"/>
  <c r="R127" i="21"/>
  <c r="P127" i="21"/>
  <c r="BI125" i="21"/>
  <c r="BH125" i="21"/>
  <c r="BG125" i="21"/>
  <c r="BF125" i="21"/>
  <c r="T125" i="21"/>
  <c r="R125" i="21"/>
  <c r="P125" i="21"/>
  <c r="BI123" i="21"/>
  <c r="BH123" i="21"/>
  <c r="BG123" i="21"/>
  <c r="BF123" i="21"/>
  <c r="T123" i="21"/>
  <c r="R123" i="21"/>
  <c r="P123" i="21"/>
  <c r="BI121" i="21"/>
  <c r="BH121" i="21"/>
  <c r="BG121" i="21"/>
  <c r="BF121" i="21"/>
  <c r="T121" i="21"/>
  <c r="R121" i="21"/>
  <c r="P121" i="21"/>
  <c r="BI115" i="21"/>
  <c r="BH115" i="21"/>
  <c r="BG115" i="21"/>
  <c r="BF115" i="21"/>
  <c r="T115" i="21"/>
  <c r="R115" i="21"/>
  <c r="P115" i="21"/>
  <c r="BI110" i="21"/>
  <c r="BH110" i="21"/>
  <c r="BG110" i="21"/>
  <c r="BF110" i="21"/>
  <c r="T110" i="21"/>
  <c r="R110" i="21"/>
  <c r="P110" i="21"/>
  <c r="BI105" i="21"/>
  <c r="BH105" i="21"/>
  <c r="BG105" i="21"/>
  <c r="BF105" i="21"/>
  <c r="T105" i="21"/>
  <c r="R105" i="21"/>
  <c r="P105" i="21"/>
  <c r="BI100" i="21"/>
  <c r="BH100" i="21"/>
  <c r="BG100" i="21"/>
  <c r="BF100" i="21"/>
  <c r="T100" i="21"/>
  <c r="R100" i="21"/>
  <c r="P100" i="21"/>
  <c r="BI95" i="21"/>
  <c r="BH95" i="21"/>
  <c r="BG95" i="21"/>
  <c r="BF95" i="21"/>
  <c r="T95" i="21"/>
  <c r="R95" i="21"/>
  <c r="P95" i="21"/>
  <c r="J89" i="21"/>
  <c r="F89" i="21"/>
  <c r="F87" i="21"/>
  <c r="E85" i="21"/>
  <c r="J62" i="21"/>
  <c r="F62" i="21"/>
  <c r="F60" i="21"/>
  <c r="E58" i="21"/>
  <c r="J28" i="21"/>
  <c r="E28" i="21"/>
  <c r="J63" i="21"/>
  <c r="J27" i="21"/>
  <c r="J22" i="21"/>
  <c r="E22" i="21"/>
  <c r="F90" i="21"/>
  <c r="J21" i="21"/>
  <c r="J16" i="21"/>
  <c r="J87" i="21"/>
  <c r="E7" i="21"/>
  <c r="E79" i="21"/>
  <c r="J41" i="20"/>
  <c r="J40" i="20"/>
  <c r="AY79" i="1"/>
  <c r="J39" i="20"/>
  <c r="AX79" i="1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38" i="20"/>
  <c r="BH138" i="20"/>
  <c r="BG138" i="20"/>
  <c r="BF138" i="20"/>
  <c r="T138" i="20"/>
  <c r="R138" i="20"/>
  <c r="P138" i="20"/>
  <c r="BI133" i="20"/>
  <c r="BH133" i="20"/>
  <c r="BG133" i="20"/>
  <c r="BF133" i="20"/>
  <c r="T133" i="20"/>
  <c r="R133" i="20"/>
  <c r="P133" i="20"/>
  <c r="BI128" i="20"/>
  <c r="BH128" i="20"/>
  <c r="BG128" i="20"/>
  <c r="BF128" i="20"/>
  <c r="T128" i="20"/>
  <c r="R128" i="20"/>
  <c r="P128" i="20"/>
  <c r="BI122" i="20"/>
  <c r="BH122" i="20"/>
  <c r="BG122" i="20"/>
  <c r="BF122" i="20"/>
  <c r="T122" i="20"/>
  <c r="R122" i="20"/>
  <c r="P122" i="20"/>
  <c r="BI116" i="20"/>
  <c r="BH116" i="20"/>
  <c r="BG116" i="20"/>
  <c r="BF116" i="20"/>
  <c r="T116" i="20"/>
  <c r="R116" i="20"/>
  <c r="P116" i="20"/>
  <c r="BI110" i="20"/>
  <c r="BH110" i="20"/>
  <c r="BG110" i="20"/>
  <c r="BF110" i="20"/>
  <c r="T110" i="20"/>
  <c r="R110" i="20"/>
  <c r="P110" i="20"/>
  <c r="BI105" i="20"/>
  <c r="BH105" i="20"/>
  <c r="BG105" i="20"/>
  <c r="BF105" i="20"/>
  <c r="T105" i="20"/>
  <c r="R105" i="20"/>
  <c r="P105" i="20"/>
  <c r="BI100" i="20"/>
  <c r="BH100" i="20"/>
  <c r="BG100" i="20"/>
  <c r="BF100" i="20"/>
  <c r="T100" i="20"/>
  <c r="R100" i="20"/>
  <c r="P100" i="20"/>
  <c r="BI95" i="20"/>
  <c r="BH95" i="20"/>
  <c r="BG95" i="20"/>
  <c r="BF95" i="20"/>
  <c r="T95" i="20"/>
  <c r="R95" i="20"/>
  <c r="P95" i="20"/>
  <c r="J89" i="20"/>
  <c r="F89" i="20"/>
  <c r="F87" i="20"/>
  <c r="E85" i="20"/>
  <c r="J62" i="20"/>
  <c r="F62" i="20"/>
  <c r="F60" i="20"/>
  <c r="E58" i="20"/>
  <c r="J28" i="20"/>
  <c r="E28" i="20"/>
  <c r="J90" i="20"/>
  <c r="J27" i="20"/>
  <c r="J22" i="20"/>
  <c r="E22" i="20"/>
  <c r="F90" i="20"/>
  <c r="J21" i="20"/>
  <c r="J16" i="20"/>
  <c r="J87" i="20"/>
  <c r="E7" i="20"/>
  <c r="E79" i="20"/>
  <c r="J39" i="19"/>
  <c r="J38" i="19"/>
  <c r="AY77" i="1"/>
  <c r="J37" i="19"/>
  <c r="AX77" i="1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2" i="19"/>
  <c r="BH122" i="19"/>
  <c r="BG122" i="19"/>
  <c r="BF122" i="19"/>
  <c r="T122" i="19"/>
  <c r="R122" i="19"/>
  <c r="P122" i="19"/>
  <c r="BI115" i="19"/>
  <c r="BH115" i="19"/>
  <c r="BG115" i="19"/>
  <c r="BF115" i="19"/>
  <c r="T115" i="19"/>
  <c r="R115" i="19"/>
  <c r="P115" i="19"/>
  <c r="BI111" i="19"/>
  <c r="BH111" i="19"/>
  <c r="BG111" i="19"/>
  <c r="BF111" i="19"/>
  <c r="T111" i="19"/>
  <c r="R111" i="19"/>
  <c r="P111" i="19"/>
  <c r="BI106" i="19"/>
  <c r="BH106" i="19"/>
  <c r="BG106" i="19"/>
  <c r="BF106" i="19"/>
  <c r="T106" i="19"/>
  <c r="R106" i="19"/>
  <c r="P106" i="19"/>
  <c r="BI99" i="19"/>
  <c r="BH99" i="19"/>
  <c r="BG99" i="19"/>
  <c r="BF99" i="19"/>
  <c r="T99" i="19"/>
  <c r="R99" i="19"/>
  <c r="P99" i="19"/>
  <c r="BI93" i="19"/>
  <c r="BH93" i="19"/>
  <c r="BG93" i="19"/>
  <c r="BF93" i="19"/>
  <c r="T93" i="19"/>
  <c r="R93" i="19"/>
  <c r="P93" i="19"/>
  <c r="BI89" i="19"/>
  <c r="BH89" i="19"/>
  <c r="BG89" i="19"/>
  <c r="BF89" i="19"/>
  <c r="T89" i="19"/>
  <c r="R89" i="19"/>
  <c r="P89" i="19"/>
  <c r="J83" i="19"/>
  <c r="F83" i="19"/>
  <c r="F81" i="19"/>
  <c r="E79" i="19"/>
  <c r="J58" i="19"/>
  <c r="F58" i="19"/>
  <c r="F56" i="19"/>
  <c r="E54" i="19"/>
  <c r="J26" i="19"/>
  <c r="E26" i="19"/>
  <c r="J59" i="19"/>
  <c r="J25" i="19"/>
  <c r="J20" i="19"/>
  <c r="E20" i="19"/>
  <c r="F59" i="19"/>
  <c r="J19" i="19"/>
  <c r="J14" i="19"/>
  <c r="J56" i="19"/>
  <c r="E7" i="19"/>
  <c r="E75" i="19"/>
  <c r="J41" i="18"/>
  <c r="J40" i="18"/>
  <c r="AY75" i="1"/>
  <c r="J39" i="18"/>
  <c r="AX75" i="1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7" i="18"/>
  <c r="BH127" i="18"/>
  <c r="BG127" i="18"/>
  <c r="BF127" i="18"/>
  <c r="T127" i="18"/>
  <c r="R127" i="18"/>
  <c r="P127" i="18"/>
  <c r="BI125" i="18"/>
  <c r="BH125" i="18"/>
  <c r="BG125" i="18"/>
  <c r="BF125" i="18"/>
  <c r="T125" i="18"/>
  <c r="R125" i="18"/>
  <c r="P125" i="18"/>
  <c r="BI123" i="18"/>
  <c r="BH123" i="18"/>
  <c r="BG123" i="18"/>
  <c r="BF123" i="18"/>
  <c r="T123" i="18"/>
  <c r="R123" i="18"/>
  <c r="P123" i="18"/>
  <c r="BI121" i="18"/>
  <c r="BH121" i="18"/>
  <c r="BG121" i="18"/>
  <c r="BF121" i="18"/>
  <c r="T121" i="18"/>
  <c r="R121" i="18"/>
  <c r="P121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2" i="18"/>
  <c r="BH102" i="18"/>
  <c r="BG102" i="18"/>
  <c r="BF102" i="18"/>
  <c r="T102" i="18"/>
  <c r="R102" i="18"/>
  <c r="R95" i="18"/>
  <c r="P102" i="18"/>
  <c r="P95" i="18"/>
  <c r="BI96" i="18"/>
  <c r="BH96" i="18"/>
  <c r="BG96" i="18"/>
  <c r="BF96" i="18"/>
  <c r="T96" i="18"/>
  <c r="R96" i="18"/>
  <c r="P96" i="18"/>
  <c r="J90" i="18"/>
  <c r="F90" i="18"/>
  <c r="F88" i="18"/>
  <c r="E86" i="18"/>
  <c r="J62" i="18"/>
  <c r="F62" i="18"/>
  <c r="F60" i="18"/>
  <c r="E58" i="18"/>
  <c r="J28" i="18"/>
  <c r="E28" i="18"/>
  <c r="J63" i="18"/>
  <c r="J27" i="18"/>
  <c r="J22" i="18"/>
  <c r="E22" i="18"/>
  <c r="F63" i="18"/>
  <c r="J21" i="18"/>
  <c r="J16" i="18"/>
  <c r="J88" i="18"/>
  <c r="E7" i="18"/>
  <c r="E80" i="18"/>
  <c r="J41" i="17"/>
  <c r="J40" i="17"/>
  <c r="AY74" i="1"/>
  <c r="J39" i="17"/>
  <c r="AX74" i="1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6" i="17"/>
  <c r="BH186" i="17"/>
  <c r="BG186" i="17"/>
  <c r="BF186" i="17"/>
  <c r="T186" i="17"/>
  <c r="R186" i="17"/>
  <c r="P186" i="17"/>
  <c r="BI183" i="17"/>
  <c r="BH183" i="17"/>
  <c r="BG183" i="17"/>
  <c r="BF183" i="17"/>
  <c r="T183" i="17"/>
  <c r="R183" i="17"/>
  <c r="P183" i="17"/>
  <c r="BI180" i="17"/>
  <c r="BH180" i="17"/>
  <c r="BG180" i="17"/>
  <c r="BF180" i="17"/>
  <c r="T180" i="17"/>
  <c r="R180" i="17"/>
  <c r="P180" i="17"/>
  <c r="BI177" i="17"/>
  <c r="BH177" i="17"/>
  <c r="BG177" i="17"/>
  <c r="BF177" i="17"/>
  <c r="T177" i="17"/>
  <c r="R177" i="17"/>
  <c r="P177" i="17"/>
  <c r="BI174" i="17"/>
  <c r="BH174" i="17"/>
  <c r="BG174" i="17"/>
  <c r="BF174" i="17"/>
  <c r="T174" i="17"/>
  <c r="R174" i="17"/>
  <c r="P174" i="17"/>
  <c r="BI171" i="17"/>
  <c r="BH171" i="17"/>
  <c r="BG171" i="17"/>
  <c r="BF171" i="17"/>
  <c r="T171" i="17"/>
  <c r="R171" i="17"/>
  <c r="P171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30" i="17"/>
  <c r="BH130" i="17"/>
  <c r="BG130" i="17"/>
  <c r="BF130" i="17"/>
  <c r="T130" i="17"/>
  <c r="R130" i="17"/>
  <c r="P130" i="17"/>
  <c r="BI127" i="17"/>
  <c r="BH127" i="17"/>
  <c r="BG127" i="17"/>
  <c r="BF127" i="17"/>
  <c r="T127" i="17"/>
  <c r="R127" i="17"/>
  <c r="P127" i="17"/>
  <c r="BI124" i="17"/>
  <c r="BH124" i="17"/>
  <c r="BG124" i="17"/>
  <c r="BF124" i="17"/>
  <c r="T124" i="17"/>
  <c r="R124" i="17"/>
  <c r="P124" i="17"/>
  <c r="BI120" i="17"/>
  <c r="BH120" i="17"/>
  <c r="BG120" i="17"/>
  <c r="BF120" i="17"/>
  <c r="T120" i="17"/>
  <c r="R120" i="17"/>
  <c r="P120" i="17"/>
  <c r="BI116" i="17"/>
  <c r="BH116" i="17"/>
  <c r="BG116" i="17"/>
  <c r="BF116" i="17"/>
  <c r="T116" i="17"/>
  <c r="R116" i="17"/>
  <c r="P116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J90" i="17"/>
  <c r="F90" i="17"/>
  <c r="F88" i="17"/>
  <c r="E86" i="17"/>
  <c r="J62" i="17"/>
  <c r="F62" i="17"/>
  <c r="F60" i="17"/>
  <c r="E58" i="17"/>
  <c r="J28" i="17"/>
  <c r="E28" i="17"/>
  <c r="J63" i="17"/>
  <c r="J27" i="17"/>
  <c r="J22" i="17"/>
  <c r="E22" i="17"/>
  <c r="F91" i="17"/>
  <c r="J21" i="17"/>
  <c r="J16" i="17"/>
  <c r="J88" i="17"/>
  <c r="E7" i="17"/>
  <c r="E80" i="17"/>
  <c r="J41" i="16"/>
  <c r="J40" i="16"/>
  <c r="AY73" i="1"/>
  <c r="J39" i="16"/>
  <c r="AX73" i="1"/>
  <c r="BI171" i="16"/>
  <c r="BH171" i="16"/>
  <c r="BG171" i="16"/>
  <c r="BF171" i="16"/>
  <c r="T171" i="16"/>
  <c r="R171" i="16"/>
  <c r="P171" i="16"/>
  <c r="BI166" i="16"/>
  <c r="BH166" i="16"/>
  <c r="BG166" i="16"/>
  <c r="BF166" i="16"/>
  <c r="T166" i="16"/>
  <c r="R166" i="16"/>
  <c r="P166" i="16"/>
  <c r="BI161" i="16"/>
  <c r="BH161" i="16"/>
  <c r="BG161" i="16"/>
  <c r="BF161" i="16"/>
  <c r="T161" i="16"/>
  <c r="R161" i="16"/>
  <c r="P161" i="16"/>
  <c r="BI156" i="16"/>
  <c r="BH156" i="16"/>
  <c r="BG156" i="16"/>
  <c r="BF156" i="16"/>
  <c r="T156" i="16"/>
  <c r="R156" i="16"/>
  <c r="P156" i="16"/>
  <c r="BI151" i="16"/>
  <c r="BH151" i="16"/>
  <c r="BG151" i="16"/>
  <c r="BF151" i="16"/>
  <c r="T151" i="16"/>
  <c r="R151" i="16"/>
  <c r="P151" i="16"/>
  <c r="BI145" i="16"/>
  <c r="BH145" i="16"/>
  <c r="BG145" i="16"/>
  <c r="BF145" i="16"/>
  <c r="T145" i="16"/>
  <c r="R145" i="16"/>
  <c r="P145" i="16"/>
  <c r="BI140" i="16"/>
  <c r="BH140" i="16"/>
  <c r="BG140" i="16"/>
  <c r="BF140" i="16"/>
  <c r="T140" i="16"/>
  <c r="R140" i="16"/>
  <c r="P140" i="16"/>
  <c r="BI135" i="16"/>
  <c r="BH135" i="16"/>
  <c r="BG135" i="16"/>
  <c r="BF135" i="16"/>
  <c r="T135" i="16"/>
  <c r="R135" i="16"/>
  <c r="P135" i="16"/>
  <c r="BI129" i="16"/>
  <c r="BH129" i="16"/>
  <c r="BG129" i="16"/>
  <c r="BF129" i="16"/>
  <c r="T129" i="16"/>
  <c r="R129" i="16"/>
  <c r="P129" i="16"/>
  <c r="BI122" i="16"/>
  <c r="BH122" i="16"/>
  <c r="BG122" i="16"/>
  <c r="BF122" i="16"/>
  <c r="T122" i="16"/>
  <c r="R122" i="16"/>
  <c r="P122" i="16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8" i="16"/>
  <c r="BH108" i="16"/>
  <c r="BG108" i="16"/>
  <c r="BF108" i="16"/>
  <c r="T108" i="16"/>
  <c r="R108" i="16"/>
  <c r="P108" i="16"/>
  <c r="BI102" i="16"/>
  <c r="BH102" i="16"/>
  <c r="BG102" i="16"/>
  <c r="BF102" i="16"/>
  <c r="T102" i="16"/>
  <c r="R102" i="16"/>
  <c r="P102" i="16"/>
  <c r="BI96" i="16"/>
  <c r="BH96" i="16"/>
  <c r="BG96" i="16"/>
  <c r="BF96" i="16"/>
  <c r="T96" i="16"/>
  <c r="R96" i="16"/>
  <c r="P96" i="16"/>
  <c r="J90" i="16"/>
  <c r="F90" i="16"/>
  <c r="F88" i="16"/>
  <c r="E86" i="16"/>
  <c r="J62" i="16"/>
  <c r="F62" i="16"/>
  <c r="F60" i="16"/>
  <c r="E58" i="16"/>
  <c r="J28" i="16"/>
  <c r="E28" i="16"/>
  <c r="J91" i="16"/>
  <c r="J27" i="16"/>
  <c r="J22" i="16"/>
  <c r="E22" i="16"/>
  <c r="F63" i="16"/>
  <c r="J21" i="16"/>
  <c r="J16" i="16"/>
  <c r="J88" i="16"/>
  <c r="E7" i="16"/>
  <c r="E80" i="16"/>
  <c r="J41" i="15"/>
  <c r="J40" i="15"/>
  <c r="AY72" i="1"/>
  <c r="J39" i="15"/>
  <c r="AX72" i="1"/>
  <c r="BI223" i="15"/>
  <c r="BH223" i="15"/>
  <c r="BG223" i="15"/>
  <c r="BF223" i="15"/>
  <c r="T223" i="15"/>
  <c r="R223" i="15"/>
  <c r="P223" i="15"/>
  <c r="BI218" i="15"/>
  <c r="BH218" i="15"/>
  <c r="BG218" i="15"/>
  <c r="BF218" i="15"/>
  <c r="T218" i="15"/>
  <c r="R218" i="15"/>
  <c r="P218" i="15"/>
  <c r="BI213" i="15"/>
  <c r="BH213" i="15"/>
  <c r="BG213" i="15"/>
  <c r="BF213" i="15"/>
  <c r="T213" i="15"/>
  <c r="R213" i="15"/>
  <c r="P213" i="15"/>
  <c r="BI208" i="15"/>
  <c r="BH208" i="15"/>
  <c r="BG208" i="15"/>
  <c r="BF208" i="15"/>
  <c r="T208" i="15"/>
  <c r="R208" i="15"/>
  <c r="P208" i="15"/>
  <c r="BI203" i="15"/>
  <c r="BH203" i="15"/>
  <c r="BG203" i="15"/>
  <c r="BF203" i="15"/>
  <c r="T203" i="15"/>
  <c r="R203" i="15"/>
  <c r="P203" i="15"/>
  <c r="BI198" i="15"/>
  <c r="BH198" i="15"/>
  <c r="BG198" i="15"/>
  <c r="BF198" i="15"/>
  <c r="T198" i="15"/>
  <c r="R198" i="15"/>
  <c r="P198" i="15"/>
  <c r="BI192" i="15"/>
  <c r="BH192" i="15"/>
  <c r="BG192" i="15"/>
  <c r="BF192" i="15"/>
  <c r="T192" i="15"/>
  <c r="R192" i="15"/>
  <c r="P192" i="15"/>
  <c r="BI187" i="15"/>
  <c r="BH187" i="15"/>
  <c r="BG187" i="15"/>
  <c r="BF187" i="15"/>
  <c r="T187" i="15"/>
  <c r="R187" i="15"/>
  <c r="P187" i="15"/>
  <c r="BI182" i="15"/>
  <c r="BH182" i="15"/>
  <c r="BG182" i="15"/>
  <c r="BF182" i="15"/>
  <c r="T182" i="15"/>
  <c r="R182" i="15"/>
  <c r="P182" i="15"/>
  <c r="BI177" i="15"/>
  <c r="BH177" i="15"/>
  <c r="BG177" i="15"/>
  <c r="BF177" i="15"/>
  <c r="T177" i="15"/>
  <c r="R177" i="15"/>
  <c r="P177" i="15"/>
  <c r="BI172" i="15"/>
  <c r="BH172" i="15"/>
  <c r="BG172" i="15"/>
  <c r="BF172" i="15"/>
  <c r="T172" i="15"/>
  <c r="R172" i="15"/>
  <c r="P172" i="15"/>
  <c r="BI167" i="15"/>
  <c r="BH167" i="15"/>
  <c r="BG167" i="15"/>
  <c r="BF167" i="15"/>
  <c r="T167" i="15"/>
  <c r="R167" i="15"/>
  <c r="P167" i="15"/>
  <c r="BI162" i="15"/>
  <c r="BH162" i="15"/>
  <c r="BG162" i="15"/>
  <c r="BF162" i="15"/>
  <c r="T162" i="15"/>
  <c r="R162" i="15"/>
  <c r="P162" i="15"/>
  <c r="BI157" i="15"/>
  <c r="BH157" i="15"/>
  <c r="BG157" i="15"/>
  <c r="BF157" i="15"/>
  <c r="T157" i="15"/>
  <c r="R157" i="15"/>
  <c r="P157" i="15"/>
  <c r="BI151" i="15"/>
  <c r="BH151" i="15"/>
  <c r="BG151" i="15"/>
  <c r="BF151" i="15"/>
  <c r="T151" i="15"/>
  <c r="R151" i="15"/>
  <c r="P151" i="15"/>
  <c r="BI146" i="15"/>
  <c r="BH146" i="15"/>
  <c r="BG146" i="15"/>
  <c r="BF146" i="15"/>
  <c r="T146" i="15"/>
  <c r="R146" i="15"/>
  <c r="P146" i="15"/>
  <c r="BI140" i="15"/>
  <c r="BH140" i="15"/>
  <c r="BG140" i="15"/>
  <c r="BF140" i="15"/>
  <c r="T140" i="15"/>
  <c r="R140" i="15"/>
  <c r="P140" i="15"/>
  <c r="BI135" i="15"/>
  <c r="BH135" i="15"/>
  <c r="BG135" i="15"/>
  <c r="BF135" i="15"/>
  <c r="T135" i="15"/>
  <c r="R135" i="15"/>
  <c r="P135" i="15"/>
  <c r="BI130" i="15"/>
  <c r="BH130" i="15"/>
  <c r="BG130" i="15"/>
  <c r="BF130" i="15"/>
  <c r="T130" i="15"/>
  <c r="R130" i="15"/>
  <c r="P130" i="15"/>
  <c r="BI123" i="15"/>
  <c r="BH123" i="15"/>
  <c r="BG123" i="15"/>
  <c r="BF123" i="15"/>
  <c r="T123" i="15"/>
  <c r="R123" i="15"/>
  <c r="P123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3" i="15"/>
  <c r="BH103" i="15"/>
  <c r="BG103" i="15"/>
  <c r="BF103" i="15"/>
  <c r="T103" i="15"/>
  <c r="R103" i="15"/>
  <c r="P103" i="15"/>
  <c r="BI97" i="15"/>
  <c r="BH97" i="15"/>
  <c r="BG97" i="15"/>
  <c r="BF97" i="15"/>
  <c r="T97" i="15"/>
  <c r="R97" i="15"/>
  <c r="P97" i="15"/>
  <c r="J91" i="15"/>
  <c r="F91" i="15"/>
  <c r="F89" i="15"/>
  <c r="E87" i="15"/>
  <c r="J62" i="15"/>
  <c r="F62" i="15"/>
  <c r="F60" i="15"/>
  <c r="E58" i="15"/>
  <c r="J28" i="15"/>
  <c r="E28" i="15"/>
  <c r="J92" i="15"/>
  <c r="J27" i="15"/>
  <c r="J22" i="15"/>
  <c r="E22" i="15"/>
  <c r="F92" i="15"/>
  <c r="J21" i="15"/>
  <c r="J16" i="15"/>
  <c r="J60" i="15"/>
  <c r="E7" i="15"/>
  <c r="E81" i="15"/>
  <c r="J41" i="14"/>
  <c r="J40" i="14"/>
  <c r="AY71" i="1"/>
  <c r="J39" i="14"/>
  <c r="AX71" i="1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R128" i="14"/>
  <c r="P128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0" i="14"/>
  <c r="BH120" i="14"/>
  <c r="BG120" i="14"/>
  <c r="BF120" i="14"/>
  <c r="T120" i="14"/>
  <c r="R120" i="14"/>
  <c r="P120" i="14"/>
  <c r="BI117" i="14"/>
  <c r="BH117" i="14"/>
  <c r="BG117" i="14"/>
  <c r="BF117" i="14"/>
  <c r="T117" i="14"/>
  <c r="R117" i="14"/>
  <c r="P117" i="14"/>
  <c r="BI110" i="14"/>
  <c r="BH110" i="14"/>
  <c r="BG110" i="14"/>
  <c r="BF110" i="14"/>
  <c r="T110" i="14"/>
  <c r="R110" i="14"/>
  <c r="P110" i="14"/>
  <c r="BI103" i="14"/>
  <c r="BH103" i="14"/>
  <c r="BG103" i="14"/>
  <c r="BF103" i="14"/>
  <c r="T103" i="14"/>
  <c r="R103" i="14"/>
  <c r="P103" i="14"/>
  <c r="BI96" i="14"/>
  <c r="BH96" i="14"/>
  <c r="BG96" i="14"/>
  <c r="BF96" i="14"/>
  <c r="T96" i="14"/>
  <c r="R96" i="14"/>
  <c r="P96" i="14"/>
  <c r="J90" i="14"/>
  <c r="F90" i="14"/>
  <c r="F88" i="14"/>
  <c r="E86" i="14"/>
  <c r="J62" i="14"/>
  <c r="F62" i="14"/>
  <c r="F60" i="14"/>
  <c r="E58" i="14"/>
  <c r="J28" i="14"/>
  <c r="E28" i="14"/>
  <c r="J91" i="14"/>
  <c r="J27" i="14"/>
  <c r="J22" i="14"/>
  <c r="E22" i="14"/>
  <c r="F91" i="14"/>
  <c r="J21" i="14"/>
  <c r="J16" i="14"/>
  <c r="J60" i="14"/>
  <c r="E7" i="14"/>
  <c r="E80" i="14"/>
  <c r="J41" i="13"/>
  <c r="J40" i="13"/>
  <c r="AY70" i="1"/>
  <c r="J39" i="13"/>
  <c r="AX70" i="1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2" i="13"/>
  <c r="BH112" i="13"/>
  <c r="BG112" i="13"/>
  <c r="BF112" i="13"/>
  <c r="T112" i="13"/>
  <c r="R112" i="13"/>
  <c r="P112" i="13"/>
  <c r="BI106" i="13"/>
  <c r="BH106" i="13"/>
  <c r="BG106" i="13"/>
  <c r="BF106" i="13"/>
  <c r="T106" i="13"/>
  <c r="R106" i="13"/>
  <c r="P106" i="13"/>
  <c r="BI102" i="13"/>
  <c r="BH102" i="13"/>
  <c r="BG102" i="13"/>
  <c r="BF102" i="13"/>
  <c r="T102" i="13"/>
  <c r="R102" i="13"/>
  <c r="P102" i="13"/>
  <c r="BI96" i="13"/>
  <c r="BH96" i="13"/>
  <c r="BG96" i="13"/>
  <c r="BF96" i="13"/>
  <c r="T96" i="13"/>
  <c r="R96" i="13"/>
  <c r="P96" i="13"/>
  <c r="J90" i="13"/>
  <c r="F90" i="13"/>
  <c r="F88" i="13"/>
  <c r="E86" i="13"/>
  <c r="J62" i="13"/>
  <c r="F62" i="13"/>
  <c r="F60" i="13"/>
  <c r="E58" i="13"/>
  <c r="J28" i="13"/>
  <c r="E28" i="13"/>
  <c r="J91" i="13"/>
  <c r="J27" i="13"/>
  <c r="J22" i="13"/>
  <c r="E22" i="13"/>
  <c r="F91" i="13"/>
  <c r="J21" i="13"/>
  <c r="J16" i="13"/>
  <c r="J88" i="13"/>
  <c r="E7" i="13"/>
  <c r="E80" i="13"/>
  <c r="J41" i="12"/>
  <c r="J40" i="12"/>
  <c r="AY69" i="1"/>
  <c r="J39" i="12"/>
  <c r="AX69" i="1"/>
  <c r="BI234" i="12"/>
  <c r="BH234" i="12"/>
  <c r="BG234" i="12"/>
  <c r="BF234" i="12"/>
  <c r="T234" i="12"/>
  <c r="T233" i="12"/>
  <c r="R234" i="12"/>
  <c r="R233" i="12"/>
  <c r="P234" i="12"/>
  <c r="P233" i="12"/>
  <c r="BI228" i="12"/>
  <c r="BH228" i="12"/>
  <c r="BG228" i="12"/>
  <c r="BF228" i="12"/>
  <c r="T228" i="12"/>
  <c r="R228" i="12"/>
  <c r="P228" i="12"/>
  <c r="BI221" i="12"/>
  <c r="BH221" i="12"/>
  <c r="BG221" i="12"/>
  <c r="BF221" i="12"/>
  <c r="T221" i="12"/>
  <c r="R221" i="12"/>
  <c r="P221" i="12"/>
  <c r="BI216" i="12"/>
  <c r="BH216" i="12"/>
  <c r="BG216" i="12"/>
  <c r="BF216" i="12"/>
  <c r="T216" i="12"/>
  <c r="R216" i="12"/>
  <c r="P216" i="12"/>
  <c r="BI210" i="12"/>
  <c r="BH210" i="12"/>
  <c r="BG210" i="12"/>
  <c r="BF210" i="12"/>
  <c r="T210" i="12"/>
  <c r="R210" i="12"/>
  <c r="P210" i="12"/>
  <c r="BI203" i="12"/>
  <c r="BH203" i="12"/>
  <c r="BG203" i="12"/>
  <c r="BF203" i="12"/>
  <c r="T203" i="12"/>
  <c r="R203" i="12"/>
  <c r="P203" i="12"/>
  <c r="BI198" i="12"/>
  <c r="BH198" i="12"/>
  <c r="BG198" i="12"/>
  <c r="BF198" i="12"/>
  <c r="T198" i="12"/>
  <c r="R198" i="12"/>
  <c r="P198" i="12"/>
  <c r="BI193" i="12"/>
  <c r="BH193" i="12"/>
  <c r="BG193" i="12"/>
  <c r="BF193" i="12"/>
  <c r="T193" i="12"/>
  <c r="R193" i="12"/>
  <c r="P193" i="12"/>
  <c r="BI188" i="12"/>
  <c r="BH188" i="12"/>
  <c r="BG188" i="12"/>
  <c r="BF188" i="12"/>
  <c r="T188" i="12"/>
  <c r="R188" i="12"/>
  <c r="P188" i="12"/>
  <c r="BI183" i="12"/>
  <c r="BH183" i="12"/>
  <c r="BG183" i="12"/>
  <c r="BF183" i="12"/>
  <c r="T183" i="12"/>
  <c r="R183" i="12"/>
  <c r="P183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1" i="12"/>
  <c r="BH151" i="12"/>
  <c r="BG151" i="12"/>
  <c r="BF151" i="12"/>
  <c r="T151" i="12"/>
  <c r="R151" i="12"/>
  <c r="P151" i="12"/>
  <c r="BI146" i="12"/>
  <c r="BH146" i="12"/>
  <c r="BG146" i="12"/>
  <c r="BF146" i="12"/>
  <c r="T146" i="12"/>
  <c r="R146" i="12"/>
  <c r="P146" i="12"/>
  <c r="BI140" i="12"/>
  <c r="BH140" i="12"/>
  <c r="BG140" i="12"/>
  <c r="BF140" i="12"/>
  <c r="T140" i="12"/>
  <c r="T139" i="12"/>
  <c r="R140" i="12"/>
  <c r="R139" i="12"/>
  <c r="P140" i="12"/>
  <c r="P139" i="12"/>
  <c r="BI134" i="12"/>
  <c r="BH134" i="12"/>
  <c r="BG134" i="12"/>
  <c r="BF134" i="12"/>
  <c r="T134" i="12"/>
  <c r="R134" i="12"/>
  <c r="P134" i="12"/>
  <c r="BI129" i="12"/>
  <c r="BH129" i="12"/>
  <c r="BG129" i="12"/>
  <c r="BF129" i="12"/>
  <c r="T129" i="12"/>
  <c r="R129" i="12"/>
  <c r="P129" i="12"/>
  <c r="BI123" i="12"/>
  <c r="BH123" i="12"/>
  <c r="BG123" i="12"/>
  <c r="BF123" i="12"/>
  <c r="T123" i="12"/>
  <c r="R123" i="12"/>
  <c r="P123" i="12"/>
  <c r="BI117" i="12"/>
  <c r="BH117" i="12"/>
  <c r="BG117" i="12"/>
  <c r="BF117" i="12"/>
  <c r="T117" i="12"/>
  <c r="R117" i="12"/>
  <c r="P117" i="12"/>
  <c r="BI113" i="12"/>
  <c r="BH113" i="12"/>
  <c r="BG113" i="12"/>
  <c r="BF113" i="12"/>
  <c r="T113" i="12"/>
  <c r="R113" i="12"/>
  <c r="P113" i="12"/>
  <c r="BI109" i="12"/>
  <c r="BH109" i="12"/>
  <c r="BG109" i="12"/>
  <c r="BF109" i="12"/>
  <c r="T109" i="12"/>
  <c r="R109" i="12"/>
  <c r="P109" i="12"/>
  <c r="BI103" i="12"/>
  <c r="BH103" i="12"/>
  <c r="BG103" i="12"/>
  <c r="BF103" i="12"/>
  <c r="T103" i="12"/>
  <c r="R103" i="12"/>
  <c r="P103" i="12"/>
  <c r="BI97" i="12"/>
  <c r="BH97" i="12"/>
  <c r="BG97" i="12"/>
  <c r="BF97" i="12"/>
  <c r="T97" i="12"/>
  <c r="R97" i="12"/>
  <c r="P97" i="12"/>
  <c r="J91" i="12"/>
  <c r="F91" i="12"/>
  <c r="F89" i="12"/>
  <c r="E87" i="12"/>
  <c r="J62" i="12"/>
  <c r="F62" i="12"/>
  <c r="F60" i="12"/>
  <c r="E58" i="12"/>
  <c r="J28" i="12"/>
  <c r="E28" i="12"/>
  <c r="J63" i="12"/>
  <c r="J27" i="12"/>
  <c r="J22" i="12"/>
  <c r="E22" i="12"/>
  <c r="F92" i="12"/>
  <c r="J21" i="12"/>
  <c r="J16" i="12"/>
  <c r="J89" i="12"/>
  <c r="E7" i="12"/>
  <c r="E81" i="12"/>
  <c r="J41" i="11"/>
  <c r="J40" i="11"/>
  <c r="AY68" i="1"/>
  <c r="J39" i="11"/>
  <c r="AX68" i="1"/>
  <c r="BI328" i="11"/>
  <c r="BH328" i="11"/>
  <c r="BG328" i="11"/>
  <c r="BF328" i="11"/>
  <c r="T328" i="11"/>
  <c r="R328" i="11"/>
  <c r="P328" i="11"/>
  <c r="BI323" i="11"/>
  <c r="BH323" i="11"/>
  <c r="BG323" i="11"/>
  <c r="BF323" i="11"/>
  <c r="T323" i="11"/>
  <c r="R323" i="11"/>
  <c r="P323" i="11"/>
  <c r="BI318" i="11"/>
  <c r="BH318" i="11"/>
  <c r="BG318" i="11"/>
  <c r="BF318" i="11"/>
  <c r="T318" i="11"/>
  <c r="R318" i="11"/>
  <c r="P318" i="11"/>
  <c r="BI311" i="11"/>
  <c r="BH311" i="11"/>
  <c r="BG311" i="11"/>
  <c r="BF311" i="11"/>
  <c r="T311" i="11"/>
  <c r="R311" i="11"/>
  <c r="P311" i="11"/>
  <c r="BI303" i="11"/>
  <c r="BH303" i="11"/>
  <c r="BG303" i="11"/>
  <c r="BF303" i="11"/>
  <c r="T303" i="11"/>
  <c r="R303" i="11"/>
  <c r="P303" i="11"/>
  <c r="BI298" i="11"/>
  <c r="BH298" i="11"/>
  <c r="BG298" i="11"/>
  <c r="BF298" i="11"/>
  <c r="T298" i="11"/>
  <c r="R298" i="11"/>
  <c r="P298" i="11"/>
  <c r="BI293" i="11"/>
  <c r="BH293" i="11"/>
  <c r="BG293" i="11"/>
  <c r="BF293" i="11"/>
  <c r="T293" i="11"/>
  <c r="R293" i="11"/>
  <c r="P293" i="11"/>
  <c r="BI287" i="11"/>
  <c r="BH287" i="11"/>
  <c r="BG287" i="11"/>
  <c r="BF287" i="11"/>
  <c r="T287" i="11"/>
  <c r="R287" i="11"/>
  <c r="P287" i="11"/>
  <c r="BI283" i="11"/>
  <c r="BH283" i="11"/>
  <c r="BG283" i="11"/>
  <c r="BF283" i="11"/>
  <c r="T283" i="11"/>
  <c r="R283" i="11"/>
  <c r="P283" i="11"/>
  <c r="BI278" i="11"/>
  <c r="BH278" i="11"/>
  <c r="BG278" i="11"/>
  <c r="BF278" i="11"/>
  <c r="T278" i="11"/>
  <c r="R278" i="11"/>
  <c r="P278" i="11"/>
  <c r="BI272" i="11"/>
  <c r="BH272" i="11"/>
  <c r="BG272" i="11"/>
  <c r="BF272" i="11"/>
  <c r="T272" i="11"/>
  <c r="R272" i="11"/>
  <c r="P272" i="11"/>
  <c r="BI267" i="11"/>
  <c r="BH267" i="11"/>
  <c r="BG267" i="11"/>
  <c r="BF267" i="11"/>
  <c r="T267" i="11"/>
  <c r="R267" i="11"/>
  <c r="P267" i="11"/>
  <c r="BI262" i="11"/>
  <c r="BH262" i="11"/>
  <c r="BG262" i="11"/>
  <c r="BF262" i="11"/>
  <c r="T262" i="11"/>
  <c r="R262" i="11"/>
  <c r="P262" i="11"/>
  <c r="BI257" i="11"/>
  <c r="BH257" i="11"/>
  <c r="BG257" i="11"/>
  <c r="BF257" i="11"/>
  <c r="T257" i="11"/>
  <c r="R257" i="11"/>
  <c r="P257" i="11"/>
  <c r="BI252" i="11"/>
  <c r="BH252" i="11"/>
  <c r="BG252" i="11"/>
  <c r="BF252" i="11"/>
  <c r="T252" i="11"/>
  <c r="R252" i="11"/>
  <c r="P252" i="11"/>
  <c r="BI247" i="11"/>
  <c r="BH247" i="11"/>
  <c r="BG247" i="11"/>
  <c r="BF247" i="11"/>
  <c r="T247" i="11"/>
  <c r="R247" i="11"/>
  <c r="P247" i="11"/>
  <c r="BI242" i="11"/>
  <c r="BH242" i="11"/>
  <c r="BG242" i="11"/>
  <c r="BF242" i="11"/>
  <c r="T242" i="11"/>
  <c r="R242" i="11"/>
  <c r="P242" i="11"/>
  <c r="BI235" i="11"/>
  <c r="BH235" i="11"/>
  <c r="BG235" i="11"/>
  <c r="BF235" i="11"/>
  <c r="T235" i="11"/>
  <c r="R235" i="11"/>
  <c r="P235" i="11"/>
  <c r="BI228" i="11"/>
  <c r="BH228" i="11"/>
  <c r="BG228" i="11"/>
  <c r="BF228" i="11"/>
  <c r="T228" i="11"/>
  <c r="R228" i="11"/>
  <c r="P228" i="11"/>
  <c r="BI223" i="11"/>
  <c r="BH223" i="11"/>
  <c r="BG223" i="11"/>
  <c r="BF223" i="11"/>
  <c r="T223" i="11"/>
  <c r="R223" i="11"/>
  <c r="P223" i="11"/>
  <c r="BI217" i="11"/>
  <c r="BH217" i="11"/>
  <c r="BG217" i="11"/>
  <c r="BF217" i="11"/>
  <c r="T217" i="11"/>
  <c r="R217" i="11"/>
  <c r="P217" i="11"/>
  <c r="BI212" i="11"/>
  <c r="BH212" i="11"/>
  <c r="BG212" i="11"/>
  <c r="BF212" i="11"/>
  <c r="T212" i="11"/>
  <c r="R212" i="11"/>
  <c r="P212" i="11"/>
  <c r="BI207" i="11"/>
  <c r="BH207" i="11"/>
  <c r="BG207" i="11"/>
  <c r="BF207" i="11"/>
  <c r="T207" i="11"/>
  <c r="R207" i="11"/>
  <c r="P207" i="11"/>
  <c r="BI203" i="11"/>
  <c r="BH203" i="11"/>
  <c r="BG203" i="11"/>
  <c r="BF203" i="11"/>
  <c r="T203" i="11"/>
  <c r="R203" i="11"/>
  <c r="P203" i="11"/>
  <c r="BI199" i="11"/>
  <c r="BH199" i="11"/>
  <c r="BG199" i="11"/>
  <c r="BF199" i="11"/>
  <c r="T199" i="11"/>
  <c r="R199" i="11"/>
  <c r="P199" i="11"/>
  <c r="BI191" i="11"/>
  <c r="BH191" i="11"/>
  <c r="BG191" i="11"/>
  <c r="BF191" i="11"/>
  <c r="T191" i="11"/>
  <c r="R191" i="11"/>
  <c r="P191" i="11"/>
  <c r="BI183" i="11"/>
  <c r="BH183" i="11"/>
  <c r="BG183" i="11"/>
  <c r="BF183" i="11"/>
  <c r="T183" i="11"/>
  <c r="R183" i="11"/>
  <c r="P183" i="11"/>
  <c r="BI175" i="11"/>
  <c r="BH175" i="11"/>
  <c r="BG175" i="11"/>
  <c r="BF175" i="11"/>
  <c r="T175" i="11"/>
  <c r="R175" i="11"/>
  <c r="P175" i="11"/>
  <c r="BI169" i="11"/>
  <c r="BH169" i="11"/>
  <c r="BG169" i="11"/>
  <c r="BF169" i="11"/>
  <c r="T169" i="11"/>
  <c r="R169" i="11"/>
  <c r="P169" i="11"/>
  <c r="BI164" i="11"/>
  <c r="BH164" i="11"/>
  <c r="BG164" i="11"/>
  <c r="BF164" i="11"/>
  <c r="T164" i="11"/>
  <c r="R164" i="11"/>
  <c r="P164" i="11"/>
  <c r="BI159" i="11"/>
  <c r="BH159" i="11"/>
  <c r="BG159" i="11"/>
  <c r="BF159" i="11"/>
  <c r="T159" i="11"/>
  <c r="R159" i="11"/>
  <c r="P159" i="11"/>
  <c r="BI154" i="11"/>
  <c r="BH154" i="11"/>
  <c r="BG154" i="11"/>
  <c r="BF154" i="11"/>
  <c r="T154" i="11"/>
  <c r="R154" i="11"/>
  <c r="P154" i="11"/>
  <c r="BI149" i="11"/>
  <c r="BH149" i="11"/>
  <c r="BG149" i="11"/>
  <c r="BF149" i="11"/>
  <c r="T149" i="11"/>
  <c r="R149" i="11"/>
  <c r="P149" i="11"/>
  <c r="BI144" i="11"/>
  <c r="BH144" i="11"/>
  <c r="BG144" i="11"/>
  <c r="BF144" i="11"/>
  <c r="T144" i="11"/>
  <c r="R144" i="11"/>
  <c r="P144" i="11"/>
  <c r="BI136" i="11"/>
  <c r="BH136" i="11"/>
  <c r="BG136" i="11"/>
  <c r="BF136" i="11"/>
  <c r="T136" i="11"/>
  <c r="R136" i="11"/>
  <c r="P136" i="11"/>
  <c r="BI130" i="11"/>
  <c r="BH130" i="11"/>
  <c r="BG130" i="11"/>
  <c r="BF130" i="11"/>
  <c r="T130" i="11"/>
  <c r="R130" i="11"/>
  <c r="P130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12" i="11"/>
  <c r="BH112" i="11"/>
  <c r="BG112" i="11"/>
  <c r="BF112" i="11"/>
  <c r="T112" i="11"/>
  <c r="R112" i="11"/>
  <c r="P112" i="11"/>
  <c r="BI106" i="11"/>
  <c r="BH106" i="11"/>
  <c r="BG106" i="11"/>
  <c r="BF106" i="11"/>
  <c r="T106" i="11"/>
  <c r="R106" i="11"/>
  <c r="P106" i="11"/>
  <c r="BI100" i="11"/>
  <c r="BH100" i="11"/>
  <c r="BG100" i="11"/>
  <c r="BF100" i="11"/>
  <c r="T100" i="11"/>
  <c r="R100" i="11"/>
  <c r="P100" i="11"/>
  <c r="J94" i="11"/>
  <c r="F94" i="11"/>
  <c r="F92" i="11"/>
  <c r="E90" i="11"/>
  <c r="J62" i="11"/>
  <c r="F62" i="11"/>
  <c r="F60" i="11"/>
  <c r="E58" i="11"/>
  <c r="J28" i="11"/>
  <c r="E28" i="11"/>
  <c r="J95" i="11"/>
  <c r="J27" i="11"/>
  <c r="J22" i="11"/>
  <c r="E22" i="11"/>
  <c r="F95" i="11"/>
  <c r="J21" i="11"/>
  <c r="J16" i="11"/>
  <c r="J60" i="11"/>
  <c r="E7" i="11"/>
  <c r="E84" i="11"/>
  <c r="J41" i="10"/>
  <c r="J40" i="10"/>
  <c r="AY65" i="1"/>
  <c r="J39" i="10"/>
  <c r="AX65" i="1"/>
  <c r="BI315" i="10"/>
  <c r="BH315" i="10"/>
  <c r="BG315" i="10"/>
  <c r="BF315" i="10"/>
  <c r="T315" i="10"/>
  <c r="R315" i="10"/>
  <c r="P315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6" i="10"/>
  <c r="BH306" i="10"/>
  <c r="BG306" i="10"/>
  <c r="BF306" i="10"/>
  <c r="T306" i="10"/>
  <c r="R306" i="10"/>
  <c r="P306" i="10"/>
  <c r="BI303" i="10"/>
  <c r="BH303" i="10"/>
  <c r="BG303" i="10"/>
  <c r="BF303" i="10"/>
  <c r="T303" i="10"/>
  <c r="R303" i="10"/>
  <c r="P303" i="10"/>
  <c r="BI300" i="10"/>
  <c r="BH300" i="10"/>
  <c r="BG300" i="10"/>
  <c r="BF300" i="10"/>
  <c r="T300" i="10"/>
  <c r="R300" i="10"/>
  <c r="P300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0" i="10"/>
  <c r="BH290" i="10"/>
  <c r="BG290" i="10"/>
  <c r="BF290" i="10"/>
  <c r="T290" i="10"/>
  <c r="R290" i="10"/>
  <c r="P290" i="10"/>
  <c r="BI286" i="10"/>
  <c r="BH286" i="10"/>
  <c r="BG286" i="10"/>
  <c r="BF286" i="10"/>
  <c r="T286" i="10"/>
  <c r="R286" i="10"/>
  <c r="P286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5" i="10"/>
  <c r="BH275" i="10"/>
  <c r="BG275" i="10"/>
  <c r="BF275" i="10"/>
  <c r="T275" i="10"/>
  <c r="R275" i="10"/>
  <c r="P275" i="10"/>
  <c r="BI270" i="10"/>
  <c r="BH270" i="10"/>
  <c r="BG270" i="10"/>
  <c r="BF270" i="10"/>
  <c r="T270" i="10"/>
  <c r="R270" i="10"/>
  <c r="P270" i="10"/>
  <c r="BI265" i="10"/>
  <c r="BH265" i="10"/>
  <c r="BG265" i="10"/>
  <c r="BF265" i="10"/>
  <c r="T265" i="10"/>
  <c r="R265" i="10"/>
  <c r="P265" i="10"/>
  <c r="BI260" i="10"/>
  <c r="BH260" i="10"/>
  <c r="BG260" i="10"/>
  <c r="BF260" i="10"/>
  <c r="T260" i="10"/>
  <c r="R260" i="10"/>
  <c r="P260" i="10"/>
  <c r="BI255" i="10"/>
  <c r="BH255" i="10"/>
  <c r="BG255" i="10"/>
  <c r="BF255" i="10"/>
  <c r="T255" i="10"/>
  <c r="R255" i="10"/>
  <c r="P255" i="10"/>
  <c r="BI250" i="10"/>
  <c r="BH250" i="10"/>
  <c r="BG250" i="10"/>
  <c r="BF250" i="10"/>
  <c r="T250" i="10"/>
  <c r="R250" i="10"/>
  <c r="P250" i="10"/>
  <c r="BI244" i="10"/>
  <c r="BH244" i="10"/>
  <c r="BG244" i="10"/>
  <c r="BF244" i="10"/>
  <c r="T244" i="10"/>
  <c r="R244" i="10"/>
  <c r="P244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28" i="10"/>
  <c r="BH228" i="10"/>
  <c r="BG228" i="10"/>
  <c r="BF228" i="10"/>
  <c r="T228" i="10"/>
  <c r="R228" i="10"/>
  <c r="P228" i="10"/>
  <c r="BI225" i="10"/>
  <c r="BH225" i="10"/>
  <c r="BG225" i="10"/>
  <c r="BF225" i="10"/>
  <c r="T225" i="10"/>
  <c r="R225" i="10"/>
  <c r="P225" i="10"/>
  <c r="BI222" i="10"/>
  <c r="BH222" i="10"/>
  <c r="BG222" i="10"/>
  <c r="BF222" i="10"/>
  <c r="T222" i="10"/>
  <c r="R222" i="10"/>
  <c r="P222" i="10"/>
  <c r="BI219" i="10"/>
  <c r="BH219" i="10"/>
  <c r="BG219" i="10"/>
  <c r="BF219" i="10"/>
  <c r="T219" i="10"/>
  <c r="R219" i="10"/>
  <c r="P219" i="10"/>
  <c r="BI216" i="10"/>
  <c r="BH216" i="10"/>
  <c r="BG216" i="10"/>
  <c r="BF216" i="10"/>
  <c r="T216" i="10"/>
  <c r="R216" i="10"/>
  <c r="P216" i="10"/>
  <c r="BI210" i="10"/>
  <c r="BH210" i="10"/>
  <c r="BG210" i="10"/>
  <c r="BF210" i="10"/>
  <c r="T210" i="10"/>
  <c r="T209" i="10"/>
  <c r="R210" i="10"/>
  <c r="R209" i="10"/>
  <c r="P210" i="10"/>
  <c r="P209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86" i="10"/>
  <c r="BH186" i="10"/>
  <c r="BG186" i="10"/>
  <c r="BF186" i="10"/>
  <c r="T186" i="10"/>
  <c r="R186" i="10"/>
  <c r="P186" i="10"/>
  <c r="BI175" i="10"/>
  <c r="BH175" i="10"/>
  <c r="BG175" i="10"/>
  <c r="BF175" i="10"/>
  <c r="T175" i="10"/>
  <c r="R175" i="10"/>
  <c r="P175" i="10"/>
  <c r="BI169" i="10"/>
  <c r="BH169" i="10"/>
  <c r="BG169" i="10"/>
  <c r="BF169" i="10"/>
  <c r="T169" i="10"/>
  <c r="R169" i="10"/>
  <c r="P169" i="10"/>
  <c r="BI164" i="10"/>
  <c r="BH164" i="10"/>
  <c r="BG164" i="10"/>
  <c r="BF164" i="10"/>
  <c r="T164" i="10"/>
  <c r="R164" i="10"/>
  <c r="P164" i="10"/>
  <c r="BI159" i="10"/>
  <c r="BH159" i="10"/>
  <c r="BG159" i="10"/>
  <c r="BF159" i="10"/>
  <c r="T159" i="10"/>
  <c r="R159" i="10"/>
  <c r="P159" i="10"/>
  <c r="BI153" i="10"/>
  <c r="BH153" i="10"/>
  <c r="BG153" i="10"/>
  <c r="BF153" i="10"/>
  <c r="T153" i="10"/>
  <c r="R153" i="10"/>
  <c r="P153" i="10"/>
  <c r="BI144" i="10"/>
  <c r="BH144" i="10"/>
  <c r="BG144" i="10"/>
  <c r="BF144" i="10"/>
  <c r="T144" i="10"/>
  <c r="R144" i="10"/>
  <c r="P144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29" i="10"/>
  <c r="BH129" i="10"/>
  <c r="BG129" i="10"/>
  <c r="BF129" i="10"/>
  <c r="T129" i="10"/>
  <c r="R129" i="10"/>
  <c r="P129" i="10"/>
  <c r="BI124" i="10"/>
  <c r="BH124" i="10"/>
  <c r="BG124" i="10"/>
  <c r="BF124" i="10"/>
  <c r="T124" i="10"/>
  <c r="R124" i="10"/>
  <c r="P124" i="10"/>
  <c r="BI119" i="10"/>
  <c r="BH119" i="10"/>
  <c r="BG119" i="10"/>
  <c r="BF119" i="10"/>
  <c r="T119" i="10"/>
  <c r="R119" i="10"/>
  <c r="P119" i="10"/>
  <c r="BI114" i="10"/>
  <c r="BH114" i="10"/>
  <c r="BG114" i="10"/>
  <c r="BF114" i="10"/>
  <c r="T114" i="10"/>
  <c r="R114" i="10"/>
  <c r="P114" i="10"/>
  <c r="BI110" i="10"/>
  <c r="BH110" i="10"/>
  <c r="BG110" i="10"/>
  <c r="BF110" i="10"/>
  <c r="T110" i="10"/>
  <c r="R110" i="10"/>
  <c r="P110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J94" i="10"/>
  <c r="F94" i="10"/>
  <c r="F92" i="10"/>
  <c r="E90" i="10"/>
  <c r="J62" i="10"/>
  <c r="F62" i="10"/>
  <c r="F60" i="10"/>
  <c r="E58" i="10"/>
  <c r="J28" i="10"/>
  <c r="E28" i="10"/>
  <c r="J95" i="10"/>
  <c r="J27" i="10"/>
  <c r="J22" i="10"/>
  <c r="E22" i="10"/>
  <c r="F95" i="10"/>
  <c r="J21" i="10"/>
  <c r="J16" i="10"/>
  <c r="J60" i="10"/>
  <c r="E7" i="10"/>
  <c r="E84" i="10"/>
  <c r="J41" i="9"/>
  <c r="J40" i="9"/>
  <c r="AY64" i="1"/>
  <c r="J39" i="9"/>
  <c r="AX64" i="1"/>
  <c r="BI310" i="9"/>
  <c r="BH310" i="9"/>
  <c r="BG310" i="9"/>
  <c r="BF310" i="9"/>
  <c r="T310" i="9"/>
  <c r="T309" i="9"/>
  <c r="R310" i="9"/>
  <c r="R309" i="9"/>
  <c r="P310" i="9"/>
  <c r="P309" i="9"/>
  <c r="BI305" i="9"/>
  <c r="BH305" i="9"/>
  <c r="BG305" i="9"/>
  <c r="BF305" i="9"/>
  <c r="T305" i="9"/>
  <c r="R305" i="9"/>
  <c r="P305" i="9"/>
  <c r="BI300" i="9"/>
  <c r="BH300" i="9"/>
  <c r="BG300" i="9"/>
  <c r="BF300" i="9"/>
  <c r="T300" i="9"/>
  <c r="R300" i="9"/>
  <c r="P300" i="9"/>
  <c r="BI293" i="9"/>
  <c r="BH293" i="9"/>
  <c r="BG293" i="9"/>
  <c r="BF293" i="9"/>
  <c r="T293" i="9"/>
  <c r="R293" i="9"/>
  <c r="P293" i="9"/>
  <c r="BI288" i="9"/>
  <c r="BH288" i="9"/>
  <c r="BG288" i="9"/>
  <c r="BF288" i="9"/>
  <c r="T288" i="9"/>
  <c r="R288" i="9"/>
  <c r="P288" i="9"/>
  <c r="BI284" i="9"/>
  <c r="BH284" i="9"/>
  <c r="BG284" i="9"/>
  <c r="BF284" i="9"/>
  <c r="T284" i="9"/>
  <c r="R284" i="9"/>
  <c r="P284" i="9"/>
  <c r="BI280" i="9"/>
  <c r="BH280" i="9"/>
  <c r="BG280" i="9"/>
  <c r="BF280" i="9"/>
  <c r="T280" i="9"/>
  <c r="R280" i="9"/>
  <c r="P280" i="9"/>
  <c r="BI275" i="9"/>
  <c r="BH275" i="9"/>
  <c r="BG275" i="9"/>
  <c r="BF275" i="9"/>
  <c r="T275" i="9"/>
  <c r="R275" i="9"/>
  <c r="P275" i="9"/>
  <c r="BI271" i="9"/>
  <c r="BH271" i="9"/>
  <c r="BG271" i="9"/>
  <c r="BF271" i="9"/>
  <c r="T271" i="9"/>
  <c r="R271" i="9"/>
  <c r="P271" i="9"/>
  <c r="BI267" i="9"/>
  <c r="BH267" i="9"/>
  <c r="BG267" i="9"/>
  <c r="BF267" i="9"/>
  <c r="T267" i="9"/>
  <c r="R267" i="9"/>
  <c r="P267" i="9"/>
  <c r="BI262" i="9"/>
  <c r="BH262" i="9"/>
  <c r="BG262" i="9"/>
  <c r="BF262" i="9"/>
  <c r="T262" i="9"/>
  <c r="R262" i="9"/>
  <c r="P262" i="9"/>
  <c r="BI258" i="9"/>
  <c r="BH258" i="9"/>
  <c r="BG258" i="9"/>
  <c r="BF258" i="9"/>
  <c r="T258" i="9"/>
  <c r="R258" i="9"/>
  <c r="P258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46" i="9"/>
  <c r="BH246" i="9"/>
  <c r="BG246" i="9"/>
  <c r="BF246" i="9"/>
  <c r="T246" i="9"/>
  <c r="R246" i="9"/>
  <c r="P246" i="9"/>
  <c r="BI239" i="9"/>
  <c r="BH239" i="9"/>
  <c r="BG239" i="9"/>
  <c r="BF239" i="9"/>
  <c r="T239" i="9"/>
  <c r="R239" i="9"/>
  <c r="P239" i="9"/>
  <c r="BI234" i="9"/>
  <c r="BH234" i="9"/>
  <c r="BG234" i="9"/>
  <c r="BF234" i="9"/>
  <c r="T234" i="9"/>
  <c r="R234" i="9"/>
  <c r="P234" i="9"/>
  <c r="BI227" i="9"/>
  <c r="BH227" i="9"/>
  <c r="BG227" i="9"/>
  <c r="BF227" i="9"/>
  <c r="T227" i="9"/>
  <c r="R227" i="9"/>
  <c r="P227" i="9"/>
  <c r="BI220" i="9"/>
  <c r="BH220" i="9"/>
  <c r="BG220" i="9"/>
  <c r="BF220" i="9"/>
  <c r="T220" i="9"/>
  <c r="R220" i="9"/>
  <c r="P220" i="9"/>
  <c r="BI214" i="9"/>
  <c r="BH214" i="9"/>
  <c r="BG214" i="9"/>
  <c r="BF214" i="9"/>
  <c r="T214" i="9"/>
  <c r="R214" i="9"/>
  <c r="P214" i="9"/>
  <c r="BI209" i="9"/>
  <c r="BH209" i="9"/>
  <c r="BG209" i="9"/>
  <c r="BF209" i="9"/>
  <c r="T209" i="9"/>
  <c r="R209" i="9"/>
  <c r="P209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85" i="9"/>
  <c r="BH185" i="9"/>
  <c r="BG185" i="9"/>
  <c r="BF185" i="9"/>
  <c r="T185" i="9"/>
  <c r="R185" i="9"/>
  <c r="P185" i="9"/>
  <c r="BI181" i="9"/>
  <c r="BH181" i="9"/>
  <c r="BG181" i="9"/>
  <c r="BF181" i="9"/>
  <c r="T181" i="9"/>
  <c r="R181" i="9"/>
  <c r="P181" i="9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20" i="9"/>
  <c r="BH120" i="9"/>
  <c r="BG120" i="9"/>
  <c r="BF120" i="9"/>
  <c r="T120" i="9"/>
  <c r="R120" i="9"/>
  <c r="P120" i="9"/>
  <c r="BI106" i="9"/>
  <c r="BH106" i="9"/>
  <c r="BG106" i="9"/>
  <c r="BF106" i="9"/>
  <c r="T106" i="9"/>
  <c r="R106" i="9"/>
  <c r="P106" i="9"/>
  <c r="BI100" i="9"/>
  <c r="BH100" i="9"/>
  <c r="BG100" i="9"/>
  <c r="BF100" i="9"/>
  <c r="T100" i="9"/>
  <c r="T99" i="9"/>
  <c r="R100" i="9"/>
  <c r="R99" i="9"/>
  <c r="P100" i="9"/>
  <c r="P99" i="9"/>
  <c r="J94" i="9"/>
  <c r="F94" i="9"/>
  <c r="F92" i="9"/>
  <c r="E90" i="9"/>
  <c r="J62" i="9"/>
  <c r="F62" i="9"/>
  <c r="F60" i="9"/>
  <c r="E58" i="9"/>
  <c r="J28" i="9"/>
  <c r="E28" i="9"/>
  <c r="J95" i="9"/>
  <c r="J27" i="9"/>
  <c r="J22" i="9"/>
  <c r="E22" i="9"/>
  <c r="F63" i="9"/>
  <c r="J21" i="9"/>
  <c r="J16" i="9"/>
  <c r="J92" i="9"/>
  <c r="E7" i="9"/>
  <c r="E84" i="9"/>
  <c r="J41" i="8"/>
  <c r="J40" i="8"/>
  <c r="AY63" i="1"/>
  <c r="J39" i="8"/>
  <c r="AX63" i="1"/>
  <c r="BI406" i="8"/>
  <c r="BH406" i="8"/>
  <c r="BG406" i="8"/>
  <c r="BF406" i="8"/>
  <c r="T406" i="8"/>
  <c r="R406" i="8"/>
  <c r="P406" i="8"/>
  <c r="BI394" i="8"/>
  <c r="BH394" i="8"/>
  <c r="BG394" i="8"/>
  <c r="BF394" i="8"/>
  <c r="T394" i="8"/>
  <c r="R394" i="8"/>
  <c r="P394" i="8"/>
  <c r="BI389" i="8"/>
  <c r="BH389" i="8"/>
  <c r="BG389" i="8"/>
  <c r="BF389" i="8"/>
  <c r="T389" i="8"/>
  <c r="R389" i="8"/>
  <c r="P389" i="8"/>
  <c r="BI384" i="8"/>
  <c r="BH384" i="8"/>
  <c r="BG384" i="8"/>
  <c r="BF384" i="8"/>
  <c r="T384" i="8"/>
  <c r="R384" i="8"/>
  <c r="P384" i="8"/>
  <c r="BI379" i="8"/>
  <c r="BH379" i="8"/>
  <c r="BG379" i="8"/>
  <c r="BF379" i="8"/>
  <c r="T379" i="8"/>
  <c r="R379" i="8"/>
  <c r="P379" i="8"/>
  <c r="BI374" i="8"/>
  <c r="BH374" i="8"/>
  <c r="BG374" i="8"/>
  <c r="BF374" i="8"/>
  <c r="T374" i="8"/>
  <c r="R374" i="8"/>
  <c r="P374" i="8"/>
  <c r="BI369" i="8"/>
  <c r="BH369" i="8"/>
  <c r="BG369" i="8"/>
  <c r="BF369" i="8"/>
  <c r="T369" i="8"/>
  <c r="R369" i="8"/>
  <c r="P369" i="8"/>
  <c r="BI364" i="8"/>
  <c r="BH364" i="8"/>
  <c r="BG364" i="8"/>
  <c r="BF364" i="8"/>
  <c r="T364" i="8"/>
  <c r="R364" i="8"/>
  <c r="P364" i="8"/>
  <c r="BI360" i="8"/>
  <c r="BH360" i="8"/>
  <c r="BG360" i="8"/>
  <c r="BF360" i="8"/>
  <c r="T360" i="8"/>
  <c r="R360" i="8"/>
  <c r="P360" i="8"/>
  <c r="BI355" i="8"/>
  <c r="BH355" i="8"/>
  <c r="BG355" i="8"/>
  <c r="BF355" i="8"/>
  <c r="T355" i="8"/>
  <c r="R355" i="8"/>
  <c r="P355" i="8"/>
  <c r="BI350" i="8"/>
  <c r="BH350" i="8"/>
  <c r="BG350" i="8"/>
  <c r="BF350" i="8"/>
  <c r="T350" i="8"/>
  <c r="R350" i="8"/>
  <c r="P350" i="8"/>
  <c r="BI345" i="8"/>
  <c r="BH345" i="8"/>
  <c r="BG345" i="8"/>
  <c r="BF345" i="8"/>
  <c r="T345" i="8"/>
  <c r="R345" i="8"/>
  <c r="P345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26" i="8"/>
  <c r="BH326" i="8"/>
  <c r="BG326" i="8"/>
  <c r="BF326" i="8"/>
  <c r="T326" i="8"/>
  <c r="R326" i="8"/>
  <c r="P326" i="8"/>
  <c r="BI317" i="8"/>
  <c r="BH317" i="8"/>
  <c r="BG317" i="8"/>
  <c r="BF317" i="8"/>
  <c r="T317" i="8"/>
  <c r="R317" i="8"/>
  <c r="P317" i="8"/>
  <c r="BI311" i="8"/>
  <c r="BH311" i="8"/>
  <c r="BG311" i="8"/>
  <c r="BF311" i="8"/>
  <c r="T311" i="8"/>
  <c r="R311" i="8"/>
  <c r="P311" i="8"/>
  <c r="BI307" i="8"/>
  <c r="BH307" i="8"/>
  <c r="BG307" i="8"/>
  <c r="BF307" i="8"/>
  <c r="T307" i="8"/>
  <c r="R307" i="8"/>
  <c r="P307" i="8"/>
  <c r="BI303" i="8"/>
  <c r="BH303" i="8"/>
  <c r="BG303" i="8"/>
  <c r="BF303" i="8"/>
  <c r="T303" i="8"/>
  <c r="R303" i="8"/>
  <c r="P303" i="8"/>
  <c r="BI297" i="8"/>
  <c r="BH297" i="8"/>
  <c r="BG297" i="8"/>
  <c r="BF297" i="8"/>
  <c r="T297" i="8"/>
  <c r="R297" i="8"/>
  <c r="P297" i="8"/>
  <c r="BI292" i="8"/>
  <c r="BH292" i="8"/>
  <c r="BG292" i="8"/>
  <c r="BF292" i="8"/>
  <c r="T292" i="8"/>
  <c r="R292" i="8"/>
  <c r="P292" i="8"/>
  <c r="BI287" i="8"/>
  <c r="BH287" i="8"/>
  <c r="BG287" i="8"/>
  <c r="BF287" i="8"/>
  <c r="T287" i="8"/>
  <c r="R287" i="8"/>
  <c r="P287" i="8"/>
  <c r="BI282" i="8"/>
  <c r="BH282" i="8"/>
  <c r="BG282" i="8"/>
  <c r="BF282" i="8"/>
  <c r="T282" i="8"/>
  <c r="R282" i="8"/>
  <c r="P282" i="8"/>
  <c r="BI276" i="8"/>
  <c r="BH276" i="8"/>
  <c r="BG276" i="8"/>
  <c r="BF276" i="8"/>
  <c r="T276" i="8"/>
  <c r="R276" i="8"/>
  <c r="P276" i="8"/>
  <c r="BI269" i="8"/>
  <c r="BH269" i="8"/>
  <c r="BG269" i="8"/>
  <c r="BF269" i="8"/>
  <c r="T269" i="8"/>
  <c r="R269" i="8"/>
  <c r="P269" i="8"/>
  <c r="BI264" i="8"/>
  <c r="BH264" i="8"/>
  <c r="BG264" i="8"/>
  <c r="BF264" i="8"/>
  <c r="T264" i="8"/>
  <c r="R264" i="8"/>
  <c r="P264" i="8"/>
  <c r="BI259" i="8"/>
  <c r="BH259" i="8"/>
  <c r="BG259" i="8"/>
  <c r="BF259" i="8"/>
  <c r="T259" i="8"/>
  <c r="R259" i="8"/>
  <c r="P259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6" i="8"/>
  <c r="BH246" i="8"/>
  <c r="BG246" i="8"/>
  <c r="BF246" i="8"/>
  <c r="T246" i="8"/>
  <c r="R246" i="8"/>
  <c r="P246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R230" i="8"/>
  <c r="P230" i="8"/>
  <c r="BI149" i="8"/>
  <c r="BH149" i="8"/>
  <c r="BG149" i="8"/>
  <c r="BF149" i="8"/>
  <c r="T149" i="8"/>
  <c r="R149" i="8"/>
  <c r="P149" i="8"/>
  <c r="BI144" i="8"/>
  <c r="BH144" i="8"/>
  <c r="BG144" i="8"/>
  <c r="BF144" i="8"/>
  <c r="T144" i="8"/>
  <c r="R144" i="8"/>
  <c r="P144" i="8"/>
  <c r="BI139" i="8"/>
  <c r="BH139" i="8"/>
  <c r="BG139" i="8"/>
  <c r="BF139" i="8"/>
  <c r="T139" i="8"/>
  <c r="R139" i="8"/>
  <c r="P139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0" i="8"/>
  <c r="BH120" i="8"/>
  <c r="BG120" i="8"/>
  <c r="BF120" i="8"/>
  <c r="T120" i="8"/>
  <c r="R120" i="8"/>
  <c r="P120" i="8"/>
  <c r="BI99" i="8"/>
  <c r="BH99" i="8"/>
  <c r="BG99" i="8"/>
  <c r="BF99" i="8"/>
  <c r="T99" i="8"/>
  <c r="R99" i="8"/>
  <c r="P99" i="8"/>
  <c r="J93" i="8"/>
  <c r="F93" i="8"/>
  <c r="F91" i="8"/>
  <c r="E89" i="8"/>
  <c r="J62" i="8"/>
  <c r="F62" i="8"/>
  <c r="F60" i="8"/>
  <c r="E58" i="8"/>
  <c r="J28" i="8"/>
  <c r="E28" i="8"/>
  <c r="J94" i="8"/>
  <c r="J27" i="8"/>
  <c r="J22" i="8"/>
  <c r="E22" i="8"/>
  <c r="F94" i="8"/>
  <c r="J21" i="8"/>
  <c r="J16" i="8"/>
  <c r="J60" i="8"/>
  <c r="E7" i="8"/>
  <c r="E83" i="8"/>
  <c r="J767" i="7"/>
  <c r="J41" i="7"/>
  <c r="J40" i="7"/>
  <c r="AY62" i="1"/>
  <c r="J39" i="7"/>
  <c r="AX62" i="1"/>
  <c r="BI1699" i="7"/>
  <c r="BH1699" i="7"/>
  <c r="BG1699" i="7"/>
  <c r="BF1699" i="7"/>
  <c r="T1699" i="7"/>
  <c r="R1699" i="7"/>
  <c r="P1699" i="7"/>
  <c r="BI1692" i="7"/>
  <c r="BH1692" i="7"/>
  <c r="BG1692" i="7"/>
  <c r="BF1692" i="7"/>
  <c r="T1692" i="7"/>
  <c r="R1692" i="7"/>
  <c r="P1692" i="7"/>
  <c r="BI1687" i="7"/>
  <c r="BH1687" i="7"/>
  <c r="BG1687" i="7"/>
  <c r="BF1687" i="7"/>
  <c r="T1687" i="7"/>
  <c r="R1687" i="7"/>
  <c r="P1687" i="7"/>
  <c r="BI1682" i="7"/>
  <c r="BH1682" i="7"/>
  <c r="BG1682" i="7"/>
  <c r="BF1682" i="7"/>
  <c r="T1682" i="7"/>
  <c r="R1682" i="7"/>
  <c r="P1682" i="7"/>
  <c r="BI1676" i="7"/>
  <c r="BH1676" i="7"/>
  <c r="BG1676" i="7"/>
  <c r="BF1676" i="7"/>
  <c r="T1676" i="7"/>
  <c r="R1676" i="7"/>
  <c r="P1676" i="7"/>
  <c r="BI1671" i="7"/>
  <c r="BH1671" i="7"/>
  <c r="BG1671" i="7"/>
  <c r="BF1671" i="7"/>
  <c r="T1671" i="7"/>
  <c r="R1671" i="7"/>
  <c r="P1671" i="7"/>
  <c r="BI1666" i="7"/>
  <c r="BH1666" i="7"/>
  <c r="BG1666" i="7"/>
  <c r="BF1666" i="7"/>
  <c r="T1666" i="7"/>
  <c r="R1666" i="7"/>
  <c r="P1666" i="7"/>
  <c r="BI1661" i="7"/>
  <c r="BH1661" i="7"/>
  <c r="BG1661" i="7"/>
  <c r="BF1661" i="7"/>
  <c r="T1661" i="7"/>
  <c r="R1661" i="7"/>
  <c r="P1661" i="7"/>
  <c r="BI1656" i="7"/>
  <c r="BH1656" i="7"/>
  <c r="BG1656" i="7"/>
  <c r="BF1656" i="7"/>
  <c r="T1656" i="7"/>
  <c r="R1656" i="7"/>
  <c r="P1656" i="7"/>
  <c r="BI1651" i="7"/>
  <c r="BH1651" i="7"/>
  <c r="BG1651" i="7"/>
  <c r="BF1651" i="7"/>
  <c r="T1651" i="7"/>
  <c r="R1651" i="7"/>
  <c r="P1651" i="7"/>
  <c r="BI1646" i="7"/>
  <c r="BH1646" i="7"/>
  <c r="BG1646" i="7"/>
  <c r="BF1646" i="7"/>
  <c r="T1646" i="7"/>
  <c r="R1646" i="7"/>
  <c r="P1646" i="7"/>
  <c r="BI1641" i="7"/>
  <c r="BH1641" i="7"/>
  <c r="BG1641" i="7"/>
  <c r="BF1641" i="7"/>
  <c r="T1641" i="7"/>
  <c r="R1641" i="7"/>
  <c r="P1641" i="7"/>
  <c r="BI1636" i="7"/>
  <c r="BH1636" i="7"/>
  <c r="BG1636" i="7"/>
  <c r="BF1636" i="7"/>
  <c r="T1636" i="7"/>
  <c r="R1636" i="7"/>
  <c r="P1636" i="7"/>
  <c r="BI1631" i="7"/>
  <c r="BH1631" i="7"/>
  <c r="BG1631" i="7"/>
  <c r="BF1631" i="7"/>
  <c r="T1631" i="7"/>
  <c r="R1631" i="7"/>
  <c r="P1631" i="7"/>
  <c r="BI1626" i="7"/>
  <c r="BH1626" i="7"/>
  <c r="BG1626" i="7"/>
  <c r="BF1626" i="7"/>
  <c r="T1626" i="7"/>
  <c r="R1626" i="7"/>
  <c r="P1626" i="7"/>
  <c r="BI1621" i="7"/>
  <c r="BH1621" i="7"/>
  <c r="BG1621" i="7"/>
  <c r="BF1621" i="7"/>
  <c r="T1621" i="7"/>
  <c r="R1621" i="7"/>
  <c r="P1621" i="7"/>
  <c r="BI1616" i="7"/>
  <c r="BH1616" i="7"/>
  <c r="BG1616" i="7"/>
  <c r="BF1616" i="7"/>
  <c r="T1616" i="7"/>
  <c r="R1616" i="7"/>
  <c r="P1616" i="7"/>
  <c r="BI1611" i="7"/>
  <c r="BH1611" i="7"/>
  <c r="BG1611" i="7"/>
  <c r="BF1611" i="7"/>
  <c r="T1611" i="7"/>
  <c r="R1611" i="7"/>
  <c r="P1611" i="7"/>
  <c r="BI1606" i="7"/>
  <c r="BH1606" i="7"/>
  <c r="BG1606" i="7"/>
  <c r="BF1606" i="7"/>
  <c r="T1606" i="7"/>
  <c r="R1606" i="7"/>
  <c r="P1606" i="7"/>
  <c r="BI1601" i="7"/>
  <c r="BH1601" i="7"/>
  <c r="BG1601" i="7"/>
  <c r="BF1601" i="7"/>
  <c r="T1601" i="7"/>
  <c r="R1601" i="7"/>
  <c r="P1601" i="7"/>
  <c r="BI1596" i="7"/>
  <c r="BH1596" i="7"/>
  <c r="BG1596" i="7"/>
  <c r="BF1596" i="7"/>
  <c r="T1596" i="7"/>
  <c r="R1596" i="7"/>
  <c r="P1596" i="7"/>
  <c r="BI1591" i="7"/>
  <c r="BH1591" i="7"/>
  <c r="BG1591" i="7"/>
  <c r="BF1591" i="7"/>
  <c r="T1591" i="7"/>
  <c r="R1591" i="7"/>
  <c r="P1591" i="7"/>
  <c r="BI1586" i="7"/>
  <c r="BH1586" i="7"/>
  <c r="BG1586" i="7"/>
  <c r="BF1586" i="7"/>
  <c r="T1586" i="7"/>
  <c r="R1586" i="7"/>
  <c r="P1586" i="7"/>
  <c r="BI1581" i="7"/>
  <c r="BH1581" i="7"/>
  <c r="BG1581" i="7"/>
  <c r="BF1581" i="7"/>
  <c r="T1581" i="7"/>
  <c r="R1581" i="7"/>
  <c r="P1581" i="7"/>
  <c r="BI1576" i="7"/>
  <c r="BH1576" i="7"/>
  <c r="BG1576" i="7"/>
  <c r="BF1576" i="7"/>
  <c r="T1576" i="7"/>
  <c r="R1576" i="7"/>
  <c r="P1576" i="7"/>
  <c r="BI1571" i="7"/>
  <c r="BH1571" i="7"/>
  <c r="BG1571" i="7"/>
  <c r="BF1571" i="7"/>
  <c r="T1571" i="7"/>
  <c r="R1571" i="7"/>
  <c r="P1571" i="7"/>
  <c r="BI1566" i="7"/>
  <c r="BH1566" i="7"/>
  <c r="BG1566" i="7"/>
  <c r="BF1566" i="7"/>
  <c r="T1566" i="7"/>
  <c r="R1566" i="7"/>
  <c r="P1566" i="7"/>
  <c r="BI1561" i="7"/>
  <c r="BH1561" i="7"/>
  <c r="BG1561" i="7"/>
  <c r="BF1561" i="7"/>
  <c r="T1561" i="7"/>
  <c r="R1561" i="7"/>
  <c r="P1561" i="7"/>
  <c r="BI1556" i="7"/>
  <c r="BH1556" i="7"/>
  <c r="BG1556" i="7"/>
  <c r="BF1556" i="7"/>
  <c r="T1556" i="7"/>
  <c r="R1556" i="7"/>
  <c r="P1556" i="7"/>
  <c r="BI1553" i="7"/>
  <c r="BH1553" i="7"/>
  <c r="BG1553" i="7"/>
  <c r="BF1553" i="7"/>
  <c r="T1553" i="7"/>
  <c r="R1553" i="7"/>
  <c r="P1553" i="7"/>
  <c r="BI1547" i="7"/>
  <c r="BH1547" i="7"/>
  <c r="BG1547" i="7"/>
  <c r="BF1547" i="7"/>
  <c r="T1547" i="7"/>
  <c r="R1547" i="7"/>
  <c r="P1547" i="7"/>
  <c r="BI1542" i="7"/>
  <c r="BH1542" i="7"/>
  <c r="BG1542" i="7"/>
  <c r="BF1542" i="7"/>
  <c r="T1542" i="7"/>
  <c r="R1542" i="7"/>
  <c r="P1542" i="7"/>
  <c r="BI1537" i="7"/>
  <c r="BH1537" i="7"/>
  <c r="BG1537" i="7"/>
  <c r="BF1537" i="7"/>
  <c r="T1537" i="7"/>
  <c r="R1537" i="7"/>
  <c r="P1537" i="7"/>
  <c r="BI1532" i="7"/>
  <c r="BH1532" i="7"/>
  <c r="BG1532" i="7"/>
  <c r="BF1532" i="7"/>
  <c r="T1532" i="7"/>
  <c r="R1532" i="7"/>
  <c r="P1532" i="7"/>
  <c r="BI1527" i="7"/>
  <c r="BH1527" i="7"/>
  <c r="BG1527" i="7"/>
  <c r="BF1527" i="7"/>
  <c r="T1527" i="7"/>
  <c r="R1527" i="7"/>
  <c r="P1527" i="7"/>
  <c r="BI1520" i="7"/>
  <c r="BH1520" i="7"/>
  <c r="BG1520" i="7"/>
  <c r="BF1520" i="7"/>
  <c r="T1520" i="7"/>
  <c r="R1520" i="7"/>
  <c r="P1520" i="7"/>
  <c r="BI1515" i="7"/>
  <c r="BH1515" i="7"/>
  <c r="BG1515" i="7"/>
  <c r="BF1515" i="7"/>
  <c r="T1515" i="7"/>
  <c r="R1515" i="7"/>
  <c r="P1515" i="7"/>
  <c r="BI1510" i="7"/>
  <c r="BH1510" i="7"/>
  <c r="BG1510" i="7"/>
  <c r="BF1510" i="7"/>
  <c r="T1510" i="7"/>
  <c r="R1510" i="7"/>
  <c r="P1510" i="7"/>
  <c r="BI1503" i="7"/>
  <c r="BH1503" i="7"/>
  <c r="BG1503" i="7"/>
  <c r="BF1503" i="7"/>
  <c r="T1503" i="7"/>
  <c r="R1503" i="7"/>
  <c r="P1503" i="7"/>
  <c r="BI1496" i="7"/>
  <c r="BH1496" i="7"/>
  <c r="BG1496" i="7"/>
  <c r="BF1496" i="7"/>
  <c r="T1496" i="7"/>
  <c r="R1496" i="7"/>
  <c r="P1496" i="7"/>
  <c r="BI1491" i="7"/>
  <c r="BH1491" i="7"/>
  <c r="BG1491" i="7"/>
  <c r="BF1491" i="7"/>
  <c r="T1491" i="7"/>
  <c r="R1491" i="7"/>
  <c r="P1491" i="7"/>
  <c r="BI1486" i="7"/>
  <c r="BH1486" i="7"/>
  <c r="BG1486" i="7"/>
  <c r="BF1486" i="7"/>
  <c r="T1486" i="7"/>
  <c r="R1486" i="7"/>
  <c r="P1486" i="7"/>
  <c r="BI1479" i="7"/>
  <c r="BH1479" i="7"/>
  <c r="BG1479" i="7"/>
  <c r="BF1479" i="7"/>
  <c r="T1479" i="7"/>
  <c r="R1479" i="7"/>
  <c r="P1479" i="7"/>
  <c r="BI1474" i="7"/>
  <c r="BH1474" i="7"/>
  <c r="BG1474" i="7"/>
  <c r="BF1474" i="7"/>
  <c r="T1474" i="7"/>
  <c r="R1474" i="7"/>
  <c r="P1474" i="7"/>
  <c r="BI1469" i="7"/>
  <c r="BH1469" i="7"/>
  <c r="BG1469" i="7"/>
  <c r="BF1469" i="7"/>
  <c r="T1469" i="7"/>
  <c r="R1469" i="7"/>
  <c r="P1469" i="7"/>
  <c r="BI1461" i="7"/>
  <c r="BH1461" i="7"/>
  <c r="BG1461" i="7"/>
  <c r="BF1461" i="7"/>
  <c r="T1461" i="7"/>
  <c r="R1461" i="7"/>
  <c r="P1461" i="7"/>
  <c r="BI1454" i="7"/>
  <c r="BH1454" i="7"/>
  <c r="BG1454" i="7"/>
  <c r="BF1454" i="7"/>
  <c r="T1454" i="7"/>
  <c r="R1454" i="7"/>
  <c r="P1454" i="7"/>
  <c r="BI1449" i="7"/>
  <c r="BH1449" i="7"/>
  <c r="BG1449" i="7"/>
  <c r="BF1449" i="7"/>
  <c r="T1449" i="7"/>
  <c r="R1449" i="7"/>
  <c r="P1449" i="7"/>
  <c r="BI1444" i="7"/>
  <c r="BH1444" i="7"/>
  <c r="BG1444" i="7"/>
  <c r="BF1444" i="7"/>
  <c r="T1444" i="7"/>
  <c r="R1444" i="7"/>
  <c r="P1444" i="7"/>
  <c r="BI1437" i="7"/>
  <c r="BH1437" i="7"/>
  <c r="BG1437" i="7"/>
  <c r="BF1437" i="7"/>
  <c r="T1437" i="7"/>
  <c r="R1437" i="7"/>
  <c r="P1437" i="7"/>
  <c r="BI1430" i="7"/>
  <c r="BH1430" i="7"/>
  <c r="BG1430" i="7"/>
  <c r="BF1430" i="7"/>
  <c r="T1430" i="7"/>
  <c r="R1430" i="7"/>
  <c r="P1430" i="7"/>
  <c r="BI1423" i="7"/>
  <c r="BH1423" i="7"/>
  <c r="BG1423" i="7"/>
  <c r="BF1423" i="7"/>
  <c r="T1423" i="7"/>
  <c r="R1423" i="7"/>
  <c r="P1423" i="7"/>
  <c r="BI1418" i="7"/>
  <c r="BH1418" i="7"/>
  <c r="BG1418" i="7"/>
  <c r="BF1418" i="7"/>
  <c r="T1418" i="7"/>
  <c r="R1418" i="7"/>
  <c r="P1418" i="7"/>
  <c r="BI1409" i="7"/>
  <c r="BH1409" i="7"/>
  <c r="BG1409" i="7"/>
  <c r="BF1409" i="7"/>
  <c r="T1409" i="7"/>
  <c r="R1409" i="7"/>
  <c r="P1409" i="7"/>
  <c r="BI1404" i="7"/>
  <c r="BH1404" i="7"/>
  <c r="BG1404" i="7"/>
  <c r="BF1404" i="7"/>
  <c r="T1404" i="7"/>
  <c r="R1404" i="7"/>
  <c r="P1404" i="7"/>
  <c r="BI1396" i="7"/>
  <c r="BH1396" i="7"/>
  <c r="BG1396" i="7"/>
  <c r="BF1396" i="7"/>
  <c r="T1396" i="7"/>
  <c r="R1396" i="7"/>
  <c r="P1396" i="7"/>
  <c r="BI1391" i="7"/>
  <c r="BH1391" i="7"/>
  <c r="BG1391" i="7"/>
  <c r="BF1391" i="7"/>
  <c r="T1391" i="7"/>
  <c r="R1391" i="7"/>
  <c r="P1391" i="7"/>
  <c r="BI1385" i="7"/>
  <c r="BH1385" i="7"/>
  <c r="BG1385" i="7"/>
  <c r="BF1385" i="7"/>
  <c r="T1385" i="7"/>
  <c r="R1385" i="7"/>
  <c r="P1385" i="7"/>
  <c r="BI1380" i="7"/>
  <c r="BH1380" i="7"/>
  <c r="BG1380" i="7"/>
  <c r="BF1380" i="7"/>
  <c r="T1380" i="7"/>
  <c r="R1380" i="7"/>
  <c r="P1380" i="7"/>
  <c r="BI1375" i="7"/>
  <c r="BH1375" i="7"/>
  <c r="BG1375" i="7"/>
  <c r="BF1375" i="7"/>
  <c r="T1375" i="7"/>
  <c r="R1375" i="7"/>
  <c r="P1375" i="7"/>
  <c r="BI1370" i="7"/>
  <c r="BH1370" i="7"/>
  <c r="BG1370" i="7"/>
  <c r="BF1370" i="7"/>
  <c r="T1370" i="7"/>
  <c r="R1370" i="7"/>
  <c r="P1370" i="7"/>
  <c r="BI1365" i="7"/>
  <c r="BH1365" i="7"/>
  <c r="BG1365" i="7"/>
  <c r="BF1365" i="7"/>
  <c r="T1365" i="7"/>
  <c r="R1365" i="7"/>
  <c r="P1365" i="7"/>
  <c r="BI1360" i="7"/>
  <c r="BH1360" i="7"/>
  <c r="BG1360" i="7"/>
  <c r="BF1360" i="7"/>
  <c r="T1360" i="7"/>
  <c r="R1360" i="7"/>
  <c r="P1360" i="7"/>
  <c r="BI1355" i="7"/>
  <c r="BH1355" i="7"/>
  <c r="BG1355" i="7"/>
  <c r="BF1355" i="7"/>
  <c r="T1355" i="7"/>
  <c r="R1355" i="7"/>
  <c r="P1355" i="7"/>
  <c r="BI1350" i="7"/>
  <c r="BH1350" i="7"/>
  <c r="BG1350" i="7"/>
  <c r="BF1350" i="7"/>
  <c r="T1350" i="7"/>
  <c r="R1350" i="7"/>
  <c r="P1350" i="7"/>
  <c r="BI1345" i="7"/>
  <c r="BH1345" i="7"/>
  <c r="BG1345" i="7"/>
  <c r="BF1345" i="7"/>
  <c r="T1345" i="7"/>
  <c r="R1345" i="7"/>
  <c r="P1345" i="7"/>
  <c r="BI1340" i="7"/>
  <c r="BH1340" i="7"/>
  <c r="BG1340" i="7"/>
  <c r="BF1340" i="7"/>
  <c r="T1340" i="7"/>
  <c r="R1340" i="7"/>
  <c r="P1340" i="7"/>
  <c r="BI1335" i="7"/>
  <c r="BH1335" i="7"/>
  <c r="BG1335" i="7"/>
  <c r="BF1335" i="7"/>
  <c r="T1335" i="7"/>
  <c r="R1335" i="7"/>
  <c r="P1335" i="7"/>
  <c r="BI1330" i="7"/>
  <c r="BH1330" i="7"/>
  <c r="BG1330" i="7"/>
  <c r="BF1330" i="7"/>
  <c r="T1330" i="7"/>
  <c r="R1330" i="7"/>
  <c r="P1330" i="7"/>
  <c r="BI1325" i="7"/>
  <c r="BH1325" i="7"/>
  <c r="BG1325" i="7"/>
  <c r="BF1325" i="7"/>
  <c r="T1325" i="7"/>
  <c r="R1325" i="7"/>
  <c r="P1325" i="7"/>
  <c r="BI1320" i="7"/>
  <c r="BH1320" i="7"/>
  <c r="BG1320" i="7"/>
  <c r="BF1320" i="7"/>
  <c r="T1320" i="7"/>
  <c r="R1320" i="7"/>
  <c r="P1320" i="7"/>
  <c r="BI1315" i="7"/>
  <c r="BH1315" i="7"/>
  <c r="BG1315" i="7"/>
  <c r="BF1315" i="7"/>
  <c r="T1315" i="7"/>
  <c r="R1315" i="7"/>
  <c r="P1315" i="7"/>
  <c r="BI1310" i="7"/>
  <c r="BH1310" i="7"/>
  <c r="BG1310" i="7"/>
  <c r="BF1310" i="7"/>
  <c r="T1310" i="7"/>
  <c r="R1310" i="7"/>
  <c r="P1310" i="7"/>
  <c r="BI1305" i="7"/>
  <c r="BH1305" i="7"/>
  <c r="BG1305" i="7"/>
  <c r="BF1305" i="7"/>
  <c r="T1305" i="7"/>
  <c r="R1305" i="7"/>
  <c r="P1305" i="7"/>
  <c r="BI1300" i="7"/>
  <c r="BH1300" i="7"/>
  <c r="BG1300" i="7"/>
  <c r="BF1300" i="7"/>
  <c r="T1300" i="7"/>
  <c r="R1300" i="7"/>
  <c r="P1300" i="7"/>
  <c r="BI1296" i="7"/>
  <c r="BH1296" i="7"/>
  <c r="BG1296" i="7"/>
  <c r="BF1296" i="7"/>
  <c r="T1296" i="7"/>
  <c r="R1296" i="7"/>
  <c r="P1296" i="7"/>
  <c r="BI1294" i="7"/>
  <c r="BH1294" i="7"/>
  <c r="BG1294" i="7"/>
  <c r="BF1294" i="7"/>
  <c r="T1294" i="7"/>
  <c r="R1294" i="7"/>
  <c r="P1294" i="7"/>
  <c r="BI1292" i="7"/>
  <c r="BH1292" i="7"/>
  <c r="BG1292" i="7"/>
  <c r="BF1292" i="7"/>
  <c r="T1292" i="7"/>
  <c r="R1292" i="7"/>
  <c r="P1292" i="7"/>
  <c r="BI1290" i="7"/>
  <c r="BH1290" i="7"/>
  <c r="BG1290" i="7"/>
  <c r="BF1290" i="7"/>
  <c r="T1290" i="7"/>
  <c r="R1290" i="7"/>
  <c r="P1290" i="7"/>
  <c r="BI1288" i="7"/>
  <c r="BH1288" i="7"/>
  <c r="BG1288" i="7"/>
  <c r="BF1288" i="7"/>
  <c r="T1288" i="7"/>
  <c r="R1288" i="7"/>
  <c r="P1288" i="7"/>
  <c r="BI1286" i="7"/>
  <c r="BH1286" i="7"/>
  <c r="BG1286" i="7"/>
  <c r="BF1286" i="7"/>
  <c r="T1286" i="7"/>
  <c r="R1286" i="7"/>
  <c r="P1286" i="7"/>
  <c r="BI1284" i="7"/>
  <c r="BH1284" i="7"/>
  <c r="BG1284" i="7"/>
  <c r="BF1284" i="7"/>
  <c r="T1284" i="7"/>
  <c r="R1284" i="7"/>
  <c r="P1284" i="7"/>
  <c r="BI1282" i="7"/>
  <c r="BH1282" i="7"/>
  <c r="BG1282" i="7"/>
  <c r="BF1282" i="7"/>
  <c r="T1282" i="7"/>
  <c r="R1282" i="7"/>
  <c r="P1282" i="7"/>
  <c r="BI1280" i="7"/>
  <c r="BH1280" i="7"/>
  <c r="BG1280" i="7"/>
  <c r="BF1280" i="7"/>
  <c r="T1280" i="7"/>
  <c r="R1280" i="7"/>
  <c r="P1280" i="7"/>
  <c r="BI1278" i="7"/>
  <c r="BH1278" i="7"/>
  <c r="BG1278" i="7"/>
  <c r="BF1278" i="7"/>
  <c r="T1278" i="7"/>
  <c r="R1278" i="7"/>
  <c r="P1278" i="7"/>
  <c r="BI1276" i="7"/>
  <c r="BH1276" i="7"/>
  <c r="BG1276" i="7"/>
  <c r="BF1276" i="7"/>
  <c r="T1276" i="7"/>
  <c r="R1276" i="7"/>
  <c r="P1276" i="7"/>
  <c r="BI1274" i="7"/>
  <c r="BH1274" i="7"/>
  <c r="BG1274" i="7"/>
  <c r="BF1274" i="7"/>
  <c r="T1274" i="7"/>
  <c r="R1274" i="7"/>
  <c r="P1274" i="7"/>
  <c r="BI1272" i="7"/>
  <c r="BH1272" i="7"/>
  <c r="BG1272" i="7"/>
  <c r="BF1272" i="7"/>
  <c r="T1272" i="7"/>
  <c r="R1272" i="7"/>
  <c r="P1272" i="7"/>
  <c r="BI1270" i="7"/>
  <c r="BH1270" i="7"/>
  <c r="BG1270" i="7"/>
  <c r="BF1270" i="7"/>
  <c r="T1270" i="7"/>
  <c r="R1270" i="7"/>
  <c r="P1270" i="7"/>
  <c r="BI1268" i="7"/>
  <c r="BH1268" i="7"/>
  <c r="BG1268" i="7"/>
  <c r="BF1268" i="7"/>
  <c r="T1268" i="7"/>
  <c r="R1268" i="7"/>
  <c r="P1268" i="7"/>
  <c r="BI1266" i="7"/>
  <c r="BH1266" i="7"/>
  <c r="BG1266" i="7"/>
  <c r="BF1266" i="7"/>
  <c r="T1266" i="7"/>
  <c r="R1266" i="7"/>
  <c r="P1266" i="7"/>
  <c r="BI1264" i="7"/>
  <c r="BH1264" i="7"/>
  <c r="BG1264" i="7"/>
  <c r="BF1264" i="7"/>
  <c r="T1264" i="7"/>
  <c r="R1264" i="7"/>
  <c r="P1264" i="7"/>
  <c r="BI1262" i="7"/>
  <c r="BH1262" i="7"/>
  <c r="BG1262" i="7"/>
  <c r="BF1262" i="7"/>
  <c r="T1262" i="7"/>
  <c r="R1262" i="7"/>
  <c r="P1262" i="7"/>
  <c r="BI1260" i="7"/>
  <c r="BH1260" i="7"/>
  <c r="BG1260" i="7"/>
  <c r="BF1260" i="7"/>
  <c r="T1260" i="7"/>
  <c r="R1260" i="7"/>
  <c r="P1260" i="7"/>
  <c r="BI1258" i="7"/>
  <c r="BH1258" i="7"/>
  <c r="BG1258" i="7"/>
  <c r="BF1258" i="7"/>
  <c r="T1258" i="7"/>
  <c r="R1258" i="7"/>
  <c r="P1258" i="7"/>
  <c r="BI1256" i="7"/>
  <c r="BH1256" i="7"/>
  <c r="BG1256" i="7"/>
  <c r="BF1256" i="7"/>
  <c r="T1256" i="7"/>
  <c r="R1256" i="7"/>
  <c r="P1256" i="7"/>
  <c r="BI1254" i="7"/>
  <c r="BH1254" i="7"/>
  <c r="BG1254" i="7"/>
  <c r="BF1254" i="7"/>
  <c r="T1254" i="7"/>
  <c r="R1254" i="7"/>
  <c r="P1254" i="7"/>
  <c r="BI1252" i="7"/>
  <c r="BH1252" i="7"/>
  <c r="BG1252" i="7"/>
  <c r="BF1252" i="7"/>
  <c r="T1252" i="7"/>
  <c r="R1252" i="7"/>
  <c r="P1252" i="7"/>
  <c r="BI1250" i="7"/>
  <c r="BH1250" i="7"/>
  <c r="BG1250" i="7"/>
  <c r="BF1250" i="7"/>
  <c r="T1250" i="7"/>
  <c r="R1250" i="7"/>
  <c r="P1250" i="7"/>
  <c r="BI1248" i="7"/>
  <c r="BH1248" i="7"/>
  <c r="BG1248" i="7"/>
  <c r="BF1248" i="7"/>
  <c r="T1248" i="7"/>
  <c r="R1248" i="7"/>
  <c r="P1248" i="7"/>
  <c r="BI1246" i="7"/>
  <c r="BH1246" i="7"/>
  <c r="BG1246" i="7"/>
  <c r="BF1246" i="7"/>
  <c r="T1246" i="7"/>
  <c r="R1246" i="7"/>
  <c r="P1246" i="7"/>
  <c r="BI1240" i="7"/>
  <c r="BH1240" i="7"/>
  <c r="BG1240" i="7"/>
  <c r="BF1240" i="7"/>
  <c r="T1240" i="7"/>
  <c r="R1240" i="7"/>
  <c r="R1227" i="7"/>
  <c r="P1240" i="7"/>
  <c r="BI1228" i="7"/>
  <c r="BH1228" i="7"/>
  <c r="BG1228" i="7"/>
  <c r="BF1228" i="7"/>
  <c r="T1228" i="7"/>
  <c r="R1228" i="7"/>
  <c r="P1228" i="7"/>
  <c r="BI1225" i="7"/>
  <c r="BH1225" i="7"/>
  <c r="BG1225" i="7"/>
  <c r="BF1225" i="7"/>
  <c r="T1225" i="7"/>
  <c r="R1225" i="7"/>
  <c r="P1225" i="7"/>
  <c r="BI1223" i="7"/>
  <c r="BH1223" i="7"/>
  <c r="BG1223" i="7"/>
  <c r="BF1223" i="7"/>
  <c r="T1223" i="7"/>
  <c r="R1223" i="7"/>
  <c r="P1223" i="7"/>
  <c r="BI1218" i="7"/>
  <c r="BH1218" i="7"/>
  <c r="BG1218" i="7"/>
  <c r="BF1218" i="7"/>
  <c r="T1218" i="7"/>
  <c r="R1218" i="7"/>
  <c r="P1218" i="7"/>
  <c r="BI1213" i="7"/>
  <c r="BH1213" i="7"/>
  <c r="BG1213" i="7"/>
  <c r="BF1213" i="7"/>
  <c r="T1213" i="7"/>
  <c r="R1213" i="7"/>
  <c r="P1213" i="7"/>
  <c r="BI1208" i="7"/>
  <c r="BH1208" i="7"/>
  <c r="BG1208" i="7"/>
  <c r="BF1208" i="7"/>
  <c r="T1208" i="7"/>
  <c r="R1208" i="7"/>
  <c r="P1208" i="7"/>
  <c r="BI1200" i="7"/>
  <c r="BH1200" i="7"/>
  <c r="BG1200" i="7"/>
  <c r="BF1200" i="7"/>
  <c r="T1200" i="7"/>
  <c r="R1200" i="7"/>
  <c r="P1200" i="7"/>
  <c r="BI1195" i="7"/>
  <c r="BH1195" i="7"/>
  <c r="BG1195" i="7"/>
  <c r="BF1195" i="7"/>
  <c r="T1195" i="7"/>
  <c r="R1195" i="7"/>
  <c r="P1195" i="7"/>
  <c r="BI1190" i="7"/>
  <c r="BH1190" i="7"/>
  <c r="BG1190" i="7"/>
  <c r="BF1190" i="7"/>
  <c r="T1190" i="7"/>
  <c r="R1190" i="7"/>
  <c r="P1190" i="7"/>
  <c r="BI1185" i="7"/>
  <c r="BH1185" i="7"/>
  <c r="BG1185" i="7"/>
  <c r="BF1185" i="7"/>
  <c r="T1185" i="7"/>
  <c r="R1185" i="7"/>
  <c r="P1185" i="7"/>
  <c r="BI1181" i="7"/>
  <c r="BH1181" i="7"/>
  <c r="BG1181" i="7"/>
  <c r="BF1181" i="7"/>
  <c r="T1181" i="7"/>
  <c r="R1181" i="7"/>
  <c r="P1181" i="7"/>
  <c r="BI1176" i="7"/>
  <c r="BH1176" i="7"/>
  <c r="BG1176" i="7"/>
  <c r="BF1176" i="7"/>
  <c r="T1176" i="7"/>
  <c r="R1176" i="7"/>
  <c r="P1176" i="7"/>
  <c r="BI1171" i="7"/>
  <c r="BH1171" i="7"/>
  <c r="BG1171" i="7"/>
  <c r="BF1171" i="7"/>
  <c r="T1171" i="7"/>
  <c r="R1171" i="7"/>
  <c r="P1171" i="7"/>
  <c r="BI1167" i="7"/>
  <c r="BH1167" i="7"/>
  <c r="BG1167" i="7"/>
  <c r="BF1167" i="7"/>
  <c r="T1167" i="7"/>
  <c r="R1167" i="7"/>
  <c r="P1167" i="7"/>
  <c r="BI1163" i="7"/>
  <c r="BH1163" i="7"/>
  <c r="BG1163" i="7"/>
  <c r="BF1163" i="7"/>
  <c r="T1163" i="7"/>
  <c r="R1163" i="7"/>
  <c r="P1163" i="7"/>
  <c r="BI1159" i="7"/>
  <c r="BH1159" i="7"/>
  <c r="BG1159" i="7"/>
  <c r="BF1159" i="7"/>
  <c r="T1159" i="7"/>
  <c r="R1159" i="7"/>
  <c r="P1159" i="7"/>
  <c r="BI1155" i="7"/>
  <c r="BH1155" i="7"/>
  <c r="BG1155" i="7"/>
  <c r="BF1155" i="7"/>
  <c r="T1155" i="7"/>
  <c r="R1155" i="7"/>
  <c r="P1155" i="7"/>
  <c r="BI1151" i="7"/>
  <c r="BH1151" i="7"/>
  <c r="BG1151" i="7"/>
  <c r="BF1151" i="7"/>
  <c r="T1151" i="7"/>
  <c r="R1151" i="7"/>
  <c r="P1151" i="7"/>
  <c r="BI1146" i="7"/>
  <c r="BH1146" i="7"/>
  <c r="BG1146" i="7"/>
  <c r="BF1146" i="7"/>
  <c r="T1146" i="7"/>
  <c r="R1146" i="7"/>
  <c r="P1146" i="7"/>
  <c r="BI1141" i="7"/>
  <c r="BH1141" i="7"/>
  <c r="BG1141" i="7"/>
  <c r="BF1141" i="7"/>
  <c r="T1141" i="7"/>
  <c r="R1141" i="7"/>
  <c r="P1141" i="7"/>
  <c r="BI1137" i="7"/>
  <c r="BH1137" i="7"/>
  <c r="BG1137" i="7"/>
  <c r="BF1137" i="7"/>
  <c r="T1137" i="7"/>
  <c r="R1137" i="7"/>
  <c r="P1137" i="7"/>
  <c r="BI1133" i="7"/>
  <c r="BH1133" i="7"/>
  <c r="BG1133" i="7"/>
  <c r="BF1133" i="7"/>
  <c r="T1133" i="7"/>
  <c r="R1133" i="7"/>
  <c r="P1133" i="7"/>
  <c r="BI1129" i="7"/>
  <c r="BH1129" i="7"/>
  <c r="BG1129" i="7"/>
  <c r="BF1129" i="7"/>
  <c r="T1129" i="7"/>
  <c r="R1129" i="7"/>
  <c r="P1129" i="7"/>
  <c r="BI1125" i="7"/>
  <c r="BH1125" i="7"/>
  <c r="BG1125" i="7"/>
  <c r="BF1125" i="7"/>
  <c r="T1125" i="7"/>
  <c r="R1125" i="7"/>
  <c r="P1125" i="7"/>
  <c r="BI1119" i="7"/>
  <c r="BH1119" i="7"/>
  <c r="BG1119" i="7"/>
  <c r="BF1119" i="7"/>
  <c r="T1119" i="7"/>
  <c r="R1119" i="7"/>
  <c r="P1119" i="7"/>
  <c r="BI1114" i="7"/>
  <c r="BH1114" i="7"/>
  <c r="BG1114" i="7"/>
  <c r="BF1114" i="7"/>
  <c r="T1114" i="7"/>
  <c r="R1114" i="7"/>
  <c r="P1114" i="7"/>
  <c r="BI1109" i="7"/>
  <c r="BH1109" i="7"/>
  <c r="BG1109" i="7"/>
  <c r="BF1109" i="7"/>
  <c r="T1109" i="7"/>
  <c r="R1109" i="7"/>
  <c r="P1109" i="7"/>
  <c r="BI1102" i="7"/>
  <c r="BH1102" i="7"/>
  <c r="BG1102" i="7"/>
  <c r="BF1102" i="7"/>
  <c r="T1102" i="7"/>
  <c r="R1102" i="7"/>
  <c r="P1102" i="7"/>
  <c r="BI1092" i="7"/>
  <c r="BH1092" i="7"/>
  <c r="BG1092" i="7"/>
  <c r="BF1092" i="7"/>
  <c r="T1092" i="7"/>
  <c r="R1092" i="7"/>
  <c r="P1092" i="7"/>
  <c r="BI1087" i="7"/>
  <c r="BH1087" i="7"/>
  <c r="BG1087" i="7"/>
  <c r="BF1087" i="7"/>
  <c r="T1087" i="7"/>
  <c r="R1087" i="7"/>
  <c r="P1087" i="7"/>
  <c r="BI1082" i="7"/>
  <c r="BH1082" i="7"/>
  <c r="BG1082" i="7"/>
  <c r="BF1082" i="7"/>
  <c r="T1082" i="7"/>
  <c r="R1082" i="7"/>
  <c r="P1082" i="7"/>
  <c r="BI1077" i="7"/>
  <c r="BH1077" i="7"/>
  <c r="BG1077" i="7"/>
  <c r="BF1077" i="7"/>
  <c r="T1077" i="7"/>
  <c r="R1077" i="7"/>
  <c r="P1077" i="7"/>
  <c r="BI1072" i="7"/>
  <c r="BH1072" i="7"/>
  <c r="BG1072" i="7"/>
  <c r="BF1072" i="7"/>
  <c r="T1072" i="7"/>
  <c r="R1072" i="7"/>
  <c r="P1072" i="7"/>
  <c r="BI1067" i="7"/>
  <c r="BH1067" i="7"/>
  <c r="BG1067" i="7"/>
  <c r="BF1067" i="7"/>
  <c r="T1067" i="7"/>
  <c r="R1067" i="7"/>
  <c r="P1067" i="7"/>
  <c r="BI1062" i="7"/>
  <c r="BH1062" i="7"/>
  <c r="BG1062" i="7"/>
  <c r="BF1062" i="7"/>
  <c r="T1062" i="7"/>
  <c r="R1062" i="7"/>
  <c r="P1062" i="7"/>
  <c r="BI1057" i="7"/>
  <c r="BH1057" i="7"/>
  <c r="BG1057" i="7"/>
  <c r="BF1057" i="7"/>
  <c r="T1057" i="7"/>
  <c r="R1057" i="7"/>
  <c r="P1057" i="7"/>
  <c r="BI1052" i="7"/>
  <c r="BH1052" i="7"/>
  <c r="BG1052" i="7"/>
  <c r="BF1052" i="7"/>
  <c r="T1052" i="7"/>
  <c r="R1052" i="7"/>
  <c r="P1052" i="7"/>
  <c r="BI1047" i="7"/>
  <c r="BH1047" i="7"/>
  <c r="BG1047" i="7"/>
  <c r="BF1047" i="7"/>
  <c r="T1047" i="7"/>
  <c r="R1047" i="7"/>
  <c r="P1047" i="7"/>
  <c r="BI1042" i="7"/>
  <c r="BH1042" i="7"/>
  <c r="BG1042" i="7"/>
  <c r="BF1042" i="7"/>
  <c r="T1042" i="7"/>
  <c r="R1042" i="7"/>
  <c r="P1042" i="7"/>
  <c r="BI1037" i="7"/>
  <c r="BH1037" i="7"/>
  <c r="BG1037" i="7"/>
  <c r="BF1037" i="7"/>
  <c r="T1037" i="7"/>
  <c r="R1037" i="7"/>
  <c r="P1037" i="7"/>
  <c r="BI1032" i="7"/>
  <c r="BH1032" i="7"/>
  <c r="BG1032" i="7"/>
  <c r="BF1032" i="7"/>
  <c r="T1032" i="7"/>
  <c r="R1032" i="7"/>
  <c r="P1032" i="7"/>
  <c r="BI1027" i="7"/>
  <c r="BH1027" i="7"/>
  <c r="BG1027" i="7"/>
  <c r="BF1027" i="7"/>
  <c r="T1027" i="7"/>
  <c r="R1027" i="7"/>
  <c r="P1027" i="7"/>
  <c r="BI1022" i="7"/>
  <c r="BH1022" i="7"/>
  <c r="BG1022" i="7"/>
  <c r="BF1022" i="7"/>
  <c r="T1022" i="7"/>
  <c r="R1022" i="7"/>
  <c r="P1022" i="7"/>
  <c r="BI1017" i="7"/>
  <c r="BH1017" i="7"/>
  <c r="BG1017" i="7"/>
  <c r="BF1017" i="7"/>
  <c r="T1017" i="7"/>
  <c r="R1017" i="7"/>
  <c r="P1017" i="7"/>
  <c r="BI1012" i="7"/>
  <c r="BH1012" i="7"/>
  <c r="BG1012" i="7"/>
  <c r="BF1012" i="7"/>
  <c r="T1012" i="7"/>
  <c r="R1012" i="7"/>
  <c r="P1012" i="7"/>
  <c r="BI1007" i="7"/>
  <c r="BH1007" i="7"/>
  <c r="BG1007" i="7"/>
  <c r="BF1007" i="7"/>
  <c r="T1007" i="7"/>
  <c r="R1007" i="7"/>
  <c r="P1007" i="7"/>
  <c r="BI1002" i="7"/>
  <c r="BH1002" i="7"/>
  <c r="BG1002" i="7"/>
  <c r="BF1002" i="7"/>
  <c r="T1002" i="7"/>
  <c r="R1002" i="7"/>
  <c r="P1002" i="7"/>
  <c r="BI997" i="7"/>
  <c r="BH997" i="7"/>
  <c r="BG997" i="7"/>
  <c r="BF997" i="7"/>
  <c r="T997" i="7"/>
  <c r="R997" i="7"/>
  <c r="P997" i="7"/>
  <c r="BI992" i="7"/>
  <c r="BH992" i="7"/>
  <c r="BG992" i="7"/>
  <c r="BF992" i="7"/>
  <c r="T992" i="7"/>
  <c r="R992" i="7"/>
  <c r="P992" i="7"/>
  <c r="BI987" i="7"/>
  <c r="BH987" i="7"/>
  <c r="BG987" i="7"/>
  <c r="BF987" i="7"/>
  <c r="T987" i="7"/>
  <c r="R987" i="7"/>
  <c r="P987" i="7"/>
  <c r="BI982" i="7"/>
  <c r="BH982" i="7"/>
  <c r="BG982" i="7"/>
  <c r="BF982" i="7"/>
  <c r="T982" i="7"/>
  <c r="R982" i="7"/>
  <c r="P982" i="7"/>
  <c r="BI977" i="7"/>
  <c r="BH977" i="7"/>
  <c r="BG977" i="7"/>
  <c r="BF977" i="7"/>
  <c r="T977" i="7"/>
  <c r="R977" i="7"/>
  <c r="P977" i="7"/>
  <c r="BI972" i="7"/>
  <c r="BH972" i="7"/>
  <c r="BG972" i="7"/>
  <c r="BF972" i="7"/>
  <c r="T972" i="7"/>
  <c r="R972" i="7"/>
  <c r="P972" i="7"/>
  <c r="BI967" i="7"/>
  <c r="BH967" i="7"/>
  <c r="BG967" i="7"/>
  <c r="BF967" i="7"/>
  <c r="T967" i="7"/>
  <c r="R967" i="7"/>
  <c r="P967" i="7"/>
  <c r="BI962" i="7"/>
  <c r="BH962" i="7"/>
  <c r="BG962" i="7"/>
  <c r="BF962" i="7"/>
  <c r="T962" i="7"/>
  <c r="R962" i="7"/>
  <c r="P962" i="7"/>
  <c r="BI957" i="7"/>
  <c r="BH957" i="7"/>
  <c r="BG957" i="7"/>
  <c r="BF957" i="7"/>
  <c r="T957" i="7"/>
  <c r="R957" i="7"/>
  <c r="P957" i="7"/>
  <c r="BI952" i="7"/>
  <c r="BH952" i="7"/>
  <c r="BG952" i="7"/>
  <c r="BF952" i="7"/>
  <c r="T952" i="7"/>
  <c r="R952" i="7"/>
  <c r="P952" i="7"/>
  <c r="BI947" i="7"/>
  <c r="BH947" i="7"/>
  <c r="BG947" i="7"/>
  <c r="BF947" i="7"/>
  <c r="T947" i="7"/>
  <c r="R947" i="7"/>
  <c r="P947" i="7"/>
  <c r="BI942" i="7"/>
  <c r="BH942" i="7"/>
  <c r="BG942" i="7"/>
  <c r="BF942" i="7"/>
  <c r="T942" i="7"/>
  <c r="R942" i="7"/>
  <c r="P942" i="7"/>
  <c r="BI937" i="7"/>
  <c r="BH937" i="7"/>
  <c r="BG937" i="7"/>
  <c r="BF937" i="7"/>
  <c r="T937" i="7"/>
  <c r="R937" i="7"/>
  <c r="P937" i="7"/>
  <c r="BI932" i="7"/>
  <c r="BH932" i="7"/>
  <c r="BG932" i="7"/>
  <c r="BF932" i="7"/>
  <c r="T932" i="7"/>
  <c r="R932" i="7"/>
  <c r="P932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7" i="7"/>
  <c r="BH917" i="7"/>
  <c r="BG917" i="7"/>
  <c r="BF917" i="7"/>
  <c r="T917" i="7"/>
  <c r="R917" i="7"/>
  <c r="P917" i="7"/>
  <c r="BI912" i="7"/>
  <c r="BH912" i="7"/>
  <c r="BG912" i="7"/>
  <c r="BF912" i="7"/>
  <c r="T912" i="7"/>
  <c r="R912" i="7"/>
  <c r="P912" i="7"/>
  <c r="BI907" i="7"/>
  <c r="BH907" i="7"/>
  <c r="BG907" i="7"/>
  <c r="BF907" i="7"/>
  <c r="T907" i="7"/>
  <c r="R907" i="7"/>
  <c r="P907" i="7"/>
  <c r="BI902" i="7"/>
  <c r="BH902" i="7"/>
  <c r="BG902" i="7"/>
  <c r="BF902" i="7"/>
  <c r="T902" i="7"/>
  <c r="R902" i="7"/>
  <c r="P902" i="7"/>
  <c r="BI897" i="7"/>
  <c r="BH897" i="7"/>
  <c r="BG897" i="7"/>
  <c r="BF897" i="7"/>
  <c r="T897" i="7"/>
  <c r="R897" i="7"/>
  <c r="P897" i="7"/>
  <c r="BI892" i="7"/>
  <c r="BH892" i="7"/>
  <c r="BG892" i="7"/>
  <c r="BF892" i="7"/>
  <c r="T892" i="7"/>
  <c r="R892" i="7"/>
  <c r="P892" i="7"/>
  <c r="BI887" i="7"/>
  <c r="BH887" i="7"/>
  <c r="BG887" i="7"/>
  <c r="BF887" i="7"/>
  <c r="T887" i="7"/>
  <c r="R887" i="7"/>
  <c r="P887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72" i="7"/>
  <c r="BH872" i="7"/>
  <c r="BG872" i="7"/>
  <c r="BF872" i="7"/>
  <c r="T872" i="7"/>
  <c r="R872" i="7"/>
  <c r="P872" i="7"/>
  <c r="BI867" i="7"/>
  <c r="BH867" i="7"/>
  <c r="BG867" i="7"/>
  <c r="BF867" i="7"/>
  <c r="T867" i="7"/>
  <c r="R867" i="7"/>
  <c r="P86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5" i="7"/>
  <c r="BH855" i="7"/>
  <c r="BG855" i="7"/>
  <c r="BF855" i="7"/>
  <c r="T855" i="7"/>
  <c r="R855" i="7"/>
  <c r="P855" i="7"/>
  <c r="BI851" i="7"/>
  <c r="BH851" i="7"/>
  <c r="BG851" i="7"/>
  <c r="BF851" i="7"/>
  <c r="T851" i="7"/>
  <c r="R851" i="7"/>
  <c r="P851" i="7"/>
  <c r="BI847" i="7"/>
  <c r="BH847" i="7"/>
  <c r="BG847" i="7"/>
  <c r="BF847" i="7"/>
  <c r="T847" i="7"/>
  <c r="R847" i="7"/>
  <c r="P847" i="7"/>
  <c r="BI843" i="7"/>
  <c r="BH843" i="7"/>
  <c r="BG843" i="7"/>
  <c r="BF843" i="7"/>
  <c r="T843" i="7"/>
  <c r="R843" i="7"/>
  <c r="P843" i="7"/>
  <c r="BI839" i="7"/>
  <c r="BH839" i="7"/>
  <c r="BG839" i="7"/>
  <c r="BF839" i="7"/>
  <c r="T839" i="7"/>
  <c r="R839" i="7"/>
  <c r="P839" i="7"/>
  <c r="BI835" i="7"/>
  <c r="BH835" i="7"/>
  <c r="BG835" i="7"/>
  <c r="BF835" i="7"/>
  <c r="T835" i="7"/>
  <c r="R835" i="7"/>
  <c r="P835" i="7"/>
  <c r="BI831" i="7"/>
  <c r="BH831" i="7"/>
  <c r="BG831" i="7"/>
  <c r="BF831" i="7"/>
  <c r="T831" i="7"/>
  <c r="R831" i="7"/>
  <c r="P831" i="7"/>
  <c r="BI827" i="7"/>
  <c r="BH827" i="7"/>
  <c r="BG827" i="7"/>
  <c r="BF827" i="7"/>
  <c r="T827" i="7"/>
  <c r="R827" i="7"/>
  <c r="P827" i="7"/>
  <c r="BI821" i="7"/>
  <c r="BH821" i="7"/>
  <c r="BG821" i="7"/>
  <c r="BF821" i="7"/>
  <c r="T821" i="7"/>
  <c r="R821" i="7"/>
  <c r="P821" i="7"/>
  <c r="BI816" i="7"/>
  <c r="BH816" i="7"/>
  <c r="BG816" i="7"/>
  <c r="BF816" i="7"/>
  <c r="T816" i="7"/>
  <c r="R816" i="7"/>
  <c r="P816" i="7"/>
  <c r="BI811" i="7"/>
  <c r="BH811" i="7"/>
  <c r="BG811" i="7"/>
  <c r="BF811" i="7"/>
  <c r="T811" i="7"/>
  <c r="R811" i="7"/>
  <c r="P811" i="7"/>
  <c r="BI806" i="7"/>
  <c r="BH806" i="7"/>
  <c r="BG806" i="7"/>
  <c r="BF806" i="7"/>
  <c r="T806" i="7"/>
  <c r="R806" i="7"/>
  <c r="P806" i="7"/>
  <c r="BI801" i="7"/>
  <c r="BH801" i="7"/>
  <c r="BG801" i="7"/>
  <c r="BF801" i="7"/>
  <c r="T801" i="7"/>
  <c r="R801" i="7"/>
  <c r="P801" i="7"/>
  <c r="BI796" i="7"/>
  <c r="BH796" i="7"/>
  <c r="BG796" i="7"/>
  <c r="BF796" i="7"/>
  <c r="T796" i="7"/>
  <c r="R796" i="7"/>
  <c r="P796" i="7"/>
  <c r="BI790" i="7"/>
  <c r="BH790" i="7"/>
  <c r="BG790" i="7"/>
  <c r="BF790" i="7"/>
  <c r="T790" i="7"/>
  <c r="R790" i="7"/>
  <c r="P790" i="7"/>
  <c r="BI785" i="7"/>
  <c r="BH785" i="7"/>
  <c r="BG785" i="7"/>
  <c r="BF785" i="7"/>
  <c r="T785" i="7"/>
  <c r="R785" i="7"/>
  <c r="P785" i="7"/>
  <c r="BI779" i="7"/>
  <c r="BH779" i="7"/>
  <c r="BG779" i="7"/>
  <c r="BF779" i="7"/>
  <c r="T779" i="7"/>
  <c r="R779" i="7"/>
  <c r="P779" i="7"/>
  <c r="BI775" i="7"/>
  <c r="BH775" i="7"/>
  <c r="BG775" i="7"/>
  <c r="BF775" i="7"/>
  <c r="T775" i="7"/>
  <c r="R775" i="7"/>
  <c r="P775" i="7"/>
  <c r="BI769" i="7"/>
  <c r="BH769" i="7"/>
  <c r="BG769" i="7"/>
  <c r="BF769" i="7"/>
  <c r="T769" i="7"/>
  <c r="R769" i="7"/>
  <c r="P769" i="7"/>
  <c r="J71" i="7"/>
  <c r="BI762" i="7"/>
  <c r="BH762" i="7"/>
  <c r="BG762" i="7"/>
  <c r="BF762" i="7"/>
  <c r="T762" i="7"/>
  <c r="R762" i="7"/>
  <c r="P762" i="7"/>
  <c r="BI755" i="7"/>
  <c r="BH755" i="7"/>
  <c r="BG755" i="7"/>
  <c r="BF755" i="7"/>
  <c r="T755" i="7"/>
  <c r="R755" i="7"/>
  <c r="P755" i="7"/>
  <c r="BI750" i="7"/>
  <c r="BH750" i="7"/>
  <c r="BG750" i="7"/>
  <c r="BF750" i="7"/>
  <c r="T750" i="7"/>
  <c r="R750" i="7"/>
  <c r="P750" i="7"/>
  <c r="BI747" i="7"/>
  <c r="BH747" i="7"/>
  <c r="BG747" i="7"/>
  <c r="BF747" i="7"/>
  <c r="T747" i="7"/>
  <c r="R747" i="7"/>
  <c r="P747" i="7"/>
  <c r="BI745" i="7"/>
  <c r="BH745" i="7"/>
  <c r="BG745" i="7"/>
  <c r="BF745" i="7"/>
  <c r="T745" i="7"/>
  <c r="R745" i="7"/>
  <c r="P745" i="7"/>
  <c r="BI741" i="7"/>
  <c r="BH741" i="7"/>
  <c r="BG741" i="7"/>
  <c r="BF741" i="7"/>
  <c r="T741" i="7"/>
  <c r="R741" i="7"/>
  <c r="P741" i="7"/>
  <c r="BI736" i="7"/>
  <c r="BH736" i="7"/>
  <c r="BG736" i="7"/>
  <c r="BF736" i="7"/>
  <c r="T736" i="7"/>
  <c r="R736" i="7"/>
  <c r="P736" i="7"/>
  <c r="BI727" i="7"/>
  <c r="BH727" i="7"/>
  <c r="BG727" i="7"/>
  <c r="BF727" i="7"/>
  <c r="T727" i="7"/>
  <c r="R727" i="7"/>
  <c r="P727" i="7"/>
  <c r="BI718" i="7"/>
  <c r="BH718" i="7"/>
  <c r="BG718" i="7"/>
  <c r="BF718" i="7"/>
  <c r="T718" i="7"/>
  <c r="R718" i="7"/>
  <c r="P718" i="7"/>
  <c r="BI713" i="7"/>
  <c r="BH713" i="7"/>
  <c r="BG713" i="7"/>
  <c r="BF713" i="7"/>
  <c r="T713" i="7"/>
  <c r="R713" i="7"/>
  <c r="P713" i="7"/>
  <c r="BI708" i="7"/>
  <c r="BH708" i="7"/>
  <c r="BG708" i="7"/>
  <c r="BF708" i="7"/>
  <c r="T708" i="7"/>
  <c r="R708" i="7"/>
  <c r="P708" i="7"/>
  <c r="BI703" i="7"/>
  <c r="BH703" i="7"/>
  <c r="BG703" i="7"/>
  <c r="BF703" i="7"/>
  <c r="T703" i="7"/>
  <c r="R703" i="7"/>
  <c r="P703" i="7"/>
  <c r="BI698" i="7"/>
  <c r="BH698" i="7"/>
  <c r="BG698" i="7"/>
  <c r="BF698" i="7"/>
  <c r="T698" i="7"/>
  <c r="R698" i="7"/>
  <c r="P698" i="7"/>
  <c r="BI693" i="7"/>
  <c r="BH693" i="7"/>
  <c r="BG693" i="7"/>
  <c r="BF693" i="7"/>
  <c r="T693" i="7"/>
  <c r="R693" i="7"/>
  <c r="P693" i="7"/>
  <c r="BI686" i="7"/>
  <c r="BH686" i="7"/>
  <c r="BG686" i="7"/>
  <c r="BF686" i="7"/>
  <c r="T686" i="7"/>
  <c r="R686" i="7"/>
  <c r="P686" i="7"/>
  <c r="BI682" i="7"/>
  <c r="BH682" i="7"/>
  <c r="BG682" i="7"/>
  <c r="BF682" i="7"/>
  <c r="T682" i="7"/>
  <c r="R682" i="7"/>
  <c r="P682" i="7"/>
  <c r="BI678" i="7"/>
  <c r="BH678" i="7"/>
  <c r="BG678" i="7"/>
  <c r="BF678" i="7"/>
  <c r="T678" i="7"/>
  <c r="R678" i="7"/>
  <c r="P678" i="7"/>
  <c r="BI623" i="7"/>
  <c r="BH623" i="7"/>
  <c r="BG623" i="7"/>
  <c r="BF623" i="7"/>
  <c r="T623" i="7"/>
  <c r="R623" i="7"/>
  <c r="P623" i="7"/>
  <c r="BI619" i="7"/>
  <c r="BH619" i="7"/>
  <c r="BG619" i="7"/>
  <c r="BF619" i="7"/>
  <c r="T619" i="7"/>
  <c r="R619" i="7"/>
  <c r="P619" i="7"/>
  <c r="BI611" i="7"/>
  <c r="BH611" i="7"/>
  <c r="BG611" i="7"/>
  <c r="BF611" i="7"/>
  <c r="T611" i="7"/>
  <c r="R611" i="7"/>
  <c r="P611" i="7"/>
  <c r="BI607" i="7"/>
  <c r="BH607" i="7"/>
  <c r="BG607" i="7"/>
  <c r="BF607" i="7"/>
  <c r="T607" i="7"/>
  <c r="R607" i="7"/>
  <c r="P607" i="7"/>
  <c r="BI602" i="7"/>
  <c r="BH602" i="7"/>
  <c r="BG602" i="7"/>
  <c r="BF602" i="7"/>
  <c r="T602" i="7"/>
  <c r="R602" i="7"/>
  <c r="P602" i="7"/>
  <c r="BI598" i="7"/>
  <c r="BH598" i="7"/>
  <c r="BG598" i="7"/>
  <c r="BF598" i="7"/>
  <c r="T598" i="7"/>
  <c r="R598" i="7"/>
  <c r="P598" i="7"/>
  <c r="BI593" i="7"/>
  <c r="BH593" i="7"/>
  <c r="BG593" i="7"/>
  <c r="BF593" i="7"/>
  <c r="T593" i="7"/>
  <c r="R593" i="7"/>
  <c r="P593" i="7"/>
  <c r="BI587" i="7"/>
  <c r="BH587" i="7"/>
  <c r="BG587" i="7"/>
  <c r="BF587" i="7"/>
  <c r="T587" i="7"/>
  <c r="R587" i="7"/>
  <c r="P587" i="7"/>
  <c r="BI464" i="7"/>
  <c r="BH464" i="7"/>
  <c r="BG464" i="7"/>
  <c r="BF464" i="7"/>
  <c r="T464" i="7"/>
  <c r="R464" i="7"/>
  <c r="P464" i="7"/>
  <c r="BI304" i="7"/>
  <c r="BH304" i="7"/>
  <c r="BG304" i="7"/>
  <c r="BF304" i="7"/>
  <c r="T304" i="7"/>
  <c r="R304" i="7"/>
  <c r="P304" i="7"/>
  <c r="BI279" i="7"/>
  <c r="BH279" i="7"/>
  <c r="BG279" i="7"/>
  <c r="BF279" i="7"/>
  <c r="T279" i="7"/>
  <c r="R279" i="7"/>
  <c r="P279" i="7"/>
  <c r="BI119" i="7"/>
  <c r="BH119" i="7"/>
  <c r="BG119" i="7"/>
  <c r="BF119" i="7"/>
  <c r="T119" i="7"/>
  <c r="R119" i="7"/>
  <c r="P119" i="7"/>
  <c r="BI113" i="7"/>
  <c r="BH113" i="7"/>
  <c r="BG113" i="7"/>
  <c r="BF113" i="7"/>
  <c r="T113" i="7"/>
  <c r="R113" i="7"/>
  <c r="P113" i="7"/>
  <c r="BI108" i="7"/>
  <c r="BH108" i="7"/>
  <c r="BG108" i="7"/>
  <c r="BF108" i="7"/>
  <c r="T108" i="7"/>
  <c r="R108" i="7"/>
  <c r="P108" i="7"/>
  <c r="J102" i="7"/>
  <c r="F102" i="7"/>
  <c r="F100" i="7"/>
  <c r="E98" i="7"/>
  <c r="J62" i="7"/>
  <c r="F62" i="7"/>
  <c r="F60" i="7"/>
  <c r="E58" i="7"/>
  <c r="J28" i="7"/>
  <c r="E28" i="7"/>
  <c r="J103" i="7"/>
  <c r="J27" i="7"/>
  <c r="J22" i="7"/>
  <c r="E22" i="7"/>
  <c r="F103" i="7"/>
  <c r="J21" i="7"/>
  <c r="J16" i="7"/>
  <c r="J100" i="7"/>
  <c r="E7" i="7"/>
  <c r="E92" i="7"/>
  <c r="T649" i="6"/>
  <c r="R649" i="6"/>
  <c r="P649" i="6"/>
  <c r="BK649" i="6"/>
  <c r="J649" i="6"/>
  <c r="J74" i="6"/>
  <c r="J41" i="6"/>
  <c r="J40" i="6"/>
  <c r="AY61" i="1"/>
  <c r="J39" i="6"/>
  <c r="AX61" i="1"/>
  <c r="BI691" i="6"/>
  <c r="BH691" i="6"/>
  <c r="BG691" i="6"/>
  <c r="BF691" i="6"/>
  <c r="T691" i="6"/>
  <c r="R691" i="6"/>
  <c r="P691" i="6"/>
  <c r="BI689" i="6"/>
  <c r="BH689" i="6"/>
  <c r="BG689" i="6"/>
  <c r="BF689" i="6"/>
  <c r="T689" i="6"/>
  <c r="R689" i="6"/>
  <c r="P689" i="6"/>
  <c r="BI687" i="6"/>
  <c r="BH687" i="6"/>
  <c r="BG687" i="6"/>
  <c r="BF687" i="6"/>
  <c r="T687" i="6"/>
  <c r="R687" i="6"/>
  <c r="P687" i="6"/>
  <c r="BI684" i="6"/>
  <c r="BH684" i="6"/>
  <c r="BG684" i="6"/>
  <c r="BF684" i="6"/>
  <c r="T684" i="6"/>
  <c r="R684" i="6"/>
  <c r="P684" i="6"/>
  <c r="BI681" i="6"/>
  <c r="BH681" i="6"/>
  <c r="BG681" i="6"/>
  <c r="BF681" i="6"/>
  <c r="T681" i="6"/>
  <c r="R681" i="6"/>
  <c r="P681" i="6"/>
  <c r="BI675" i="6"/>
  <c r="BH675" i="6"/>
  <c r="BG675" i="6"/>
  <c r="BF675" i="6"/>
  <c r="T675" i="6"/>
  <c r="R675" i="6"/>
  <c r="P675" i="6"/>
  <c r="BI672" i="6"/>
  <c r="BH672" i="6"/>
  <c r="BG672" i="6"/>
  <c r="BF672" i="6"/>
  <c r="T672" i="6"/>
  <c r="R672" i="6"/>
  <c r="P672" i="6"/>
  <c r="BI666" i="6"/>
  <c r="BH666" i="6"/>
  <c r="BG666" i="6"/>
  <c r="BF666" i="6"/>
  <c r="T666" i="6"/>
  <c r="R666" i="6"/>
  <c r="P666" i="6"/>
  <c r="BI657" i="6"/>
  <c r="BH657" i="6"/>
  <c r="BG657" i="6"/>
  <c r="BF657" i="6"/>
  <c r="T657" i="6"/>
  <c r="R657" i="6"/>
  <c r="P657" i="6"/>
  <c r="BI650" i="6"/>
  <c r="BH650" i="6"/>
  <c r="BG650" i="6"/>
  <c r="BF650" i="6"/>
  <c r="T650" i="6"/>
  <c r="R650" i="6"/>
  <c r="P650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3" i="6"/>
  <c r="BH623" i="6"/>
  <c r="BG623" i="6"/>
  <c r="BF623" i="6"/>
  <c r="T623" i="6"/>
  <c r="R623" i="6"/>
  <c r="P623" i="6"/>
  <c r="BI619" i="6"/>
  <c r="BH619" i="6"/>
  <c r="BG619" i="6"/>
  <c r="BF619" i="6"/>
  <c r="T619" i="6"/>
  <c r="R619" i="6"/>
  <c r="P619" i="6"/>
  <c r="BI615" i="6"/>
  <c r="BH615" i="6"/>
  <c r="BG615" i="6"/>
  <c r="BF615" i="6"/>
  <c r="T615" i="6"/>
  <c r="R615" i="6"/>
  <c r="P615" i="6"/>
  <c r="BI611" i="6"/>
  <c r="BH611" i="6"/>
  <c r="BG611" i="6"/>
  <c r="BF611" i="6"/>
  <c r="T611" i="6"/>
  <c r="R611" i="6"/>
  <c r="P611" i="6"/>
  <c r="BI607" i="6"/>
  <c r="BH607" i="6"/>
  <c r="BG607" i="6"/>
  <c r="BF607" i="6"/>
  <c r="T607" i="6"/>
  <c r="R607" i="6"/>
  <c r="P607" i="6"/>
  <c r="BI603" i="6"/>
  <c r="BH603" i="6"/>
  <c r="BG603" i="6"/>
  <c r="BF603" i="6"/>
  <c r="T603" i="6"/>
  <c r="R603" i="6"/>
  <c r="P603" i="6"/>
  <c r="BI599" i="6"/>
  <c r="BH599" i="6"/>
  <c r="BG599" i="6"/>
  <c r="BF599" i="6"/>
  <c r="T599" i="6"/>
  <c r="R599" i="6"/>
  <c r="P599" i="6"/>
  <c r="BI595" i="6"/>
  <c r="BH595" i="6"/>
  <c r="BG595" i="6"/>
  <c r="BF595" i="6"/>
  <c r="T595" i="6"/>
  <c r="R595" i="6"/>
  <c r="P595" i="6"/>
  <c r="BI591" i="6"/>
  <c r="BH591" i="6"/>
  <c r="BG591" i="6"/>
  <c r="BF591" i="6"/>
  <c r="T591" i="6"/>
  <c r="R591" i="6"/>
  <c r="P591" i="6"/>
  <c r="BI588" i="6"/>
  <c r="BH588" i="6"/>
  <c r="BG588" i="6"/>
  <c r="BF588" i="6"/>
  <c r="T588" i="6"/>
  <c r="R588" i="6"/>
  <c r="P588" i="6"/>
  <c r="BI586" i="6"/>
  <c r="BH586" i="6"/>
  <c r="BG586" i="6"/>
  <c r="BF586" i="6"/>
  <c r="T586" i="6"/>
  <c r="R586" i="6"/>
  <c r="P586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5" i="6"/>
  <c r="BH575" i="6"/>
  <c r="BG575" i="6"/>
  <c r="BF575" i="6"/>
  <c r="T575" i="6"/>
  <c r="R575" i="6"/>
  <c r="P575" i="6"/>
  <c r="BI571" i="6"/>
  <c r="BH571" i="6"/>
  <c r="BG571" i="6"/>
  <c r="BF571" i="6"/>
  <c r="T571" i="6"/>
  <c r="R571" i="6"/>
  <c r="P571" i="6"/>
  <c r="BI567" i="6"/>
  <c r="BH567" i="6"/>
  <c r="BG567" i="6"/>
  <c r="BF567" i="6"/>
  <c r="T567" i="6"/>
  <c r="R567" i="6"/>
  <c r="P567" i="6"/>
  <c r="BI563" i="6"/>
  <c r="BH563" i="6"/>
  <c r="BG563" i="6"/>
  <c r="BF563" i="6"/>
  <c r="T563" i="6"/>
  <c r="R563" i="6"/>
  <c r="P563" i="6"/>
  <c r="BI559" i="6"/>
  <c r="BH559" i="6"/>
  <c r="BG559" i="6"/>
  <c r="BF559" i="6"/>
  <c r="T559" i="6"/>
  <c r="R559" i="6"/>
  <c r="P559" i="6"/>
  <c r="BI555" i="6"/>
  <c r="BH555" i="6"/>
  <c r="BG555" i="6"/>
  <c r="BF555" i="6"/>
  <c r="T555" i="6"/>
  <c r="R555" i="6"/>
  <c r="P555" i="6"/>
  <c r="BI551" i="6"/>
  <c r="BH551" i="6"/>
  <c r="BG551" i="6"/>
  <c r="BF551" i="6"/>
  <c r="T551" i="6"/>
  <c r="R551" i="6"/>
  <c r="P551" i="6"/>
  <c r="BI546" i="6"/>
  <c r="BH546" i="6"/>
  <c r="BG546" i="6"/>
  <c r="BF546" i="6"/>
  <c r="T546" i="6"/>
  <c r="R546" i="6"/>
  <c r="P546" i="6"/>
  <c r="BI542" i="6"/>
  <c r="BH542" i="6"/>
  <c r="BG542" i="6"/>
  <c r="BF542" i="6"/>
  <c r="T542" i="6"/>
  <c r="R542" i="6"/>
  <c r="P542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32" i="6"/>
  <c r="BH532" i="6"/>
  <c r="BG532" i="6"/>
  <c r="BF532" i="6"/>
  <c r="T532" i="6"/>
  <c r="R532" i="6"/>
  <c r="P532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4" i="6"/>
  <c r="BH524" i="6"/>
  <c r="BG524" i="6"/>
  <c r="BF524" i="6"/>
  <c r="T524" i="6"/>
  <c r="R524" i="6"/>
  <c r="P524" i="6"/>
  <c r="BI522" i="6"/>
  <c r="BH522" i="6"/>
  <c r="BG522" i="6"/>
  <c r="BF522" i="6"/>
  <c r="T522" i="6"/>
  <c r="R522" i="6"/>
  <c r="P522" i="6"/>
  <c r="BI519" i="6"/>
  <c r="BH519" i="6"/>
  <c r="BG519" i="6"/>
  <c r="BF519" i="6"/>
  <c r="T519" i="6"/>
  <c r="R519" i="6"/>
  <c r="P519" i="6"/>
  <c r="BI516" i="6"/>
  <c r="BH516" i="6"/>
  <c r="BG516" i="6"/>
  <c r="BF516" i="6"/>
  <c r="T516" i="6"/>
  <c r="R516" i="6"/>
  <c r="P516" i="6"/>
  <c r="BI512" i="6"/>
  <c r="BH512" i="6"/>
  <c r="BG512" i="6"/>
  <c r="BF512" i="6"/>
  <c r="T512" i="6"/>
  <c r="R512" i="6"/>
  <c r="P512" i="6"/>
  <c r="BI506" i="6"/>
  <c r="BH506" i="6"/>
  <c r="BG506" i="6"/>
  <c r="BF506" i="6"/>
  <c r="T506" i="6"/>
  <c r="R506" i="6"/>
  <c r="P506" i="6"/>
  <c r="BI499" i="6"/>
  <c r="BH499" i="6"/>
  <c r="BG499" i="6"/>
  <c r="BF499" i="6"/>
  <c r="T499" i="6"/>
  <c r="R499" i="6"/>
  <c r="P499" i="6"/>
  <c r="BI494" i="6"/>
  <c r="BH494" i="6"/>
  <c r="BG494" i="6"/>
  <c r="BF494" i="6"/>
  <c r="T494" i="6"/>
  <c r="R494" i="6"/>
  <c r="P494" i="6"/>
  <c r="BI487" i="6"/>
  <c r="BH487" i="6"/>
  <c r="BG487" i="6"/>
  <c r="BF487" i="6"/>
  <c r="T487" i="6"/>
  <c r="R487" i="6"/>
  <c r="P487" i="6"/>
  <c r="BI480" i="6"/>
  <c r="BH480" i="6"/>
  <c r="BG480" i="6"/>
  <c r="BF480" i="6"/>
  <c r="T480" i="6"/>
  <c r="R480" i="6"/>
  <c r="P480" i="6"/>
  <c r="BI474" i="6"/>
  <c r="BH474" i="6"/>
  <c r="BG474" i="6"/>
  <c r="BF474" i="6"/>
  <c r="T474" i="6"/>
  <c r="R474" i="6"/>
  <c r="P474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445" i="6"/>
  <c r="BH445" i="6"/>
  <c r="BG445" i="6"/>
  <c r="BF445" i="6"/>
  <c r="T445" i="6"/>
  <c r="R445" i="6"/>
  <c r="P445" i="6"/>
  <c r="BI441" i="6"/>
  <c r="BH441" i="6"/>
  <c r="BG441" i="6"/>
  <c r="BF441" i="6"/>
  <c r="T441" i="6"/>
  <c r="R441" i="6"/>
  <c r="P441" i="6"/>
  <c r="BI436" i="6"/>
  <c r="BH436" i="6"/>
  <c r="BG436" i="6"/>
  <c r="BF436" i="6"/>
  <c r="T436" i="6"/>
  <c r="R436" i="6"/>
  <c r="P436" i="6"/>
  <c r="BI431" i="6"/>
  <c r="BH431" i="6"/>
  <c r="BG431" i="6"/>
  <c r="BF431" i="6"/>
  <c r="T431" i="6"/>
  <c r="R431" i="6"/>
  <c r="P431" i="6"/>
  <c r="BI426" i="6"/>
  <c r="BH426" i="6"/>
  <c r="BG426" i="6"/>
  <c r="BF426" i="6"/>
  <c r="T426" i="6"/>
  <c r="R426" i="6"/>
  <c r="P426" i="6"/>
  <c r="BI419" i="6"/>
  <c r="BH419" i="6"/>
  <c r="BG419" i="6"/>
  <c r="BF419" i="6"/>
  <c r="T419" i="6"/>
  <c r="R419" i="6"/>
  <c r="P419" i="6"/>
  <c r="BI412" i="6"/>
  <c r="BH412" i="6"/>
  <c r="BG412" i="6"/>
  <c r="BF412" i="6"/>
  <c r="T412" i="6"/>
  <c r="R412" i="6"/>
  <c r="P412" i="6"/>
  <c r="BI407" i="6"/>
  <c r="BH407" i="6"/>
  <c r="BG407" i="6"/>
  <c r="BF407" i="6"/>
  <c r="T407" i="6"/>
  <c r="R407" i="6"/>
  <c r="P407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2" i="6"/>
  <c r="BH392" i="6"/>
  <c r="BG392" i="6"/>
  <c r="BF392" i="6"/>
  <c r="T392" i="6"/>
  <c r="R392" i="6"/>
  <c r="P392" i="6"/>
  <c r="BI387" i="6"/>
  <c r="BH387" i="6"/>
  <c r="BG387" i="6"/>
  <c r="BF387" i="6"/>
  <c r="T387" i="6"/>
  <c r="R387" i="6"/>
  <c r="P387" i="6"/>
  <c r="BI383" i="6"/>
  <c r="BH383" i="6"/>
  <c r="BG383" i="6"/>
  <c r="BF383" i="6"/>
  <c r="T383" i="6"/>
  <c r="R383" i="6"/>
  <c r="P383" i="6"/>
  <c r="BI379" i="6"/>
  <c r="BH379" i="6"/>
  <c r="BG379" i="6"/>
  <c r="BF379" i="6"/>
  <c r="T379" i="6"/>
  <c r="R379" i="6"/>
  <c r="P379" i="6"/>
  <c r="BI358" i="6"/>
  <c r="BH358" i="6"/>
  <c r="BG358" i="6"/>
  <c r="BF358" i="6"/>
  <c r="T358" i="6"/>
  <c r="R358" i="6"/>
  <c r="P358" i="6"/>
  <c r="BI354" i="6"/>
  <c r="BH354" i="6"/>
  <c r="BG354" i="6"/>
  <c r="BF354" i="6"/>
  <c r="T354" i="6"/>
  <c r="R354" i="6"/>
  <c r="P354" i="6"/>
  <c r="BI334" i="6"/>
  <c r="BH334" i="6"/>
  <c r="BG334" i="6"/>
  <c r="BF334" i="6"/>
  <c r="T334" i="6"/>
  <c r="R334" i="6"/>
  <c r="P334" i="6"/>
  <c r="BI330" i="6"/>
  <c r="BH330" i="6"/>
  <c r="BG330" i="6"/>
  <c r="BF330" i="6"/>
  <c r="T330" i="6"/>
  <c r="R330" i="6"/>
  <c r="P330" i="6"/>
  <c r="BI207" i="6"/>
  <c r="BH207" i="6"/>
  <c r="BG207" i="6"/>
  <c r="BF207" i="6"/>
  <c r="T207" i="6"/>
  <c r="R207" i="6"/>
  <c r="P207" i="6"/>
  <c r="BI198" i="6"/>
  <c r="BH198" i="6"/>
  <c r="BG198" i="6"/>
  <c r="BF198" i="6"/>
  <c r="T198" i="6"/>
  <c r="R198" i="6"/>
  <c r="P198" i="6"/>
  <c r="BI109" i="6"/>
  <c r="BH109" i="6"/>
  <c r="BG109" i="6"/>
  <c r="BF109" i="6"/>
  <c r="T109" i="6"/>
  <c r="R109" i="6"/>
  <c r="P109" i="6"/>
  <c r="BI101" i="6"/>
  <c r="BH101" i="6"/>
  <c r="BG101" i="6"/>
  <c r="BF101" i="6"/>
  <c r="T101" i="6"/>
  <c r="T100" i="6"/>
  <c r="R101" i="6"/>
  <c r="R100" i="6"/>
  <c r="P101" i="6"/>
  <c r="P100" i="6"/>
  <c r="J95" i="6"/>
  <c r="F95" i="6"/>
  <c r="F93" i="6"/>
  <c r="E91" i="6"/>
  <c r="J62" i="6"/>
  <c r="F62" i="6"/>
  <c r="F60" i="6"/>
  <c r="E58" i="6"/>
  <c r="J28" i="6"/>
  <c r="E28" i="6"/>
  <c r="J96" i="6"/>
  <c r="J27" i="6"/>
  <c r="J22" i="6"/>
  <c r="E22" i="6"/>
  <c r="F96" i="6"/>
  <c r="J21" i="6"/>
  <c r="J16" i="6"/>
  <c r="J93" i="6"/>
  <c r="E7" i="6"/>
  <c r="E52" i="6"/>
  <c r="J41" i="5"/>
  <c r="J40" i="5"/>
  <c r="AY60" i="1"/>
  <c r="J39" i="5"/>
  <c r="AX60" i="1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J92" i="5"/>
  <c r="F92" i="5"/>
  <c r="F90" i="5"/>
  <c r="E88" i="5"/>
  <c r="J62" i="5"/>
  <c r="F62" i="5"/>
  <c r="F60" i="5"/>
  <c r="E58" i="5"/>
  <c r="J28" i="5"/>
  <c r="E28" i="5"/>
  <c r="J93" i="5"/>
  <c r="J27" i="5"/>
  <c r="J22" i="5"/>
  <c r="E22" i="5"/>
  <c r="F93" i="5"/>
  <c r="J21" i="5"/>
  <c r="J16" i="5"/>
  <c r="J60" i="5"/>
  <c r="E7" i="5"/>
  <c r="E82" i="5"/>
  <c r="J41" i="4"/>
  <c r="J40" i="4"/>
  <c r="AY59" i="1"/>
  <c r="J39" i="4"/>
  <c r="AX59" i="1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J93" i="4"/>
  <c r="F93" i="4"/>
  <c r="F91" i="4"/>
  <c r="E89" i="4"/>
  <c r="J62" i="4"/>
  <c r="F62" i="4"/>
  <c r="F60" i="4"/>
  <c r="E58" i="4"/>
  <c r="J28" i="4"/>
  <c r="E28" i="4"/>
  <c r="J63" i="4"/>
  <c r="J27" i="4"/>
  <c r="J22" i="4"/>
  <c r="E22" i="4"/>
  <c r="F63" i="4"/>
  <c r="J21" i="4"/>
  <c r="J16" i="4"/>
  <c r="J91" i="4"/>
  <c r="E7" i="4"/>
  <c r="E52" i="4"/>
  <c r="J39" i="3"/>
  <c r="J38" i="3"/>
  <c r="AY57" i="1"/>
  <c r="J37" i="3"/>
  <c r="AX57" i="1"/>
  <c r="BI947" i="3"/>
  <c r="BH947" i="3"/>
  <c r="BG947" i="3"/>
  <c r="BF947" i="3"/>
  <c r="T947" i="3"/>
  <c r="R947" i="3"/>
  <c r="P947" i="3"/>
  <c r="BI943" i="3"/>
  <c r="BH943" i="3"/>
  <c r="BG943" i="3"/>
  <c r="BF943" i="3"/>
  <c r="T943" i="3"/>
  <c r="R943" i="3"/>
  <c r="P943" i="3"/>
  <c r="BI939" i="3"/>
  <c r="BH939" i="3"/>
  <c r="BG939" i="3"/>
  <c r="BF939" i="3"/>
  <c r="T939" i="3"/>
  <c r="R939" i="3"/>
  <c r="P939" i="3"/>
  <c r="BI932" i="3"/>
  <c r="BH932" i="3"/>
  <c r="BG932" i="3"/>
  <c r="BF932" i="3"/>
  <c r="T932" i="3"/>
  <c r="T931" i="3"/>
  <c r="R932" i="3"/>
  <c r="R931" i="3"/>
  <c r="P932" i="3"/>
  <c r="P931" i="3"/>
  <c r="BI926" i="3"/>
  <c r="BH926" i="3"/>
  <c r="BG926" i="3"/>
  <c r="BF926" i="3"/>
  <c r="T926" i="3"/>
  <c r="T925" i="3"/>
  <c r="R926" i="3"/>
  <c r="R925" i="3"/>
  <c r="P926" i="3"/>
  <c r="P925" i="3"/>
  <c r="BI922" i="3"/>
  <c r="BH922" i="3"/>
  <c r="BG922" i="3"/>
  <c r="BF922" i="3"/>
  <c r="T922" i="3"/>
  <c r="R922" i="3"/>
  <c r="P922" i="3"/>
  <c r="BI919" i="3"/>
  <c r="BH919" i="3"/>
  <c r="BG919" i="3"/>
  <c r="BF919" i="3"/>
  <c r="T919" i="3"/>
  <c r="R919" i="3"/>
  <c r="P919" i="3"/>
  <c r="BI913" i="3"/>
  <c r="BH913" i="3"/>
  <c r="BG913" i="3"/>
  <c r="BF913" i="3"/>
  <c r="T913" i="3"/>
  <c r="R913" i="3"/>
  <c r="P913" i="3"/>
  <c r="BI908" i="3"/>
  <c r="BH908" i="3"/>
  <c r="BG908" i="3"/>
  <c r="BF908" i="3"/>
  <c r="T908" i="3"/>
  <c r="R908" i="3"/>
  <c r="P908" i="3"/>
  <c r="BI903" i="3"/>
  <c r="BH903" i="3"/>
  <c r="BG903" i="3"/>
  <c r="BF903" i="3"/>
  <c r="T903" i="3"/>
  <c r="R903" i="3"/>
  <c r="P903" i="3"/>
  <c r="BI899" i="3"/>
  <c r="BH899" i="3"/>
  <c r="BG899" i="3"/>
  <c r="BF899" i="3"/>
  <c r="T899" i="3"/>
  <c r="R899" i="3"/>
  <c r="P899" i="3"/>
  <c r="BI894" i="3"/>
  <c r="BH894" i="3"/>
  <c r="BG894" i="3"/>
  <c r="BF894" i="3"/>
  <c r="T894" i="3"/>
  <c r="R894" i="3"/>
  <c r="P894" i="3"/>
  <c r="BI889" i="3"/>
  <c r="BH889" i="3"/>
  <c r="BG889" i="3"/>
  <c r="BF889" i="3"/>
  <c r="T889" i="3"/>
  <c r="R889" i="3"/>
  <c r="P889" i="3"/>
  <c r="BI885" i="3"/>
  <c r="BH885" i="3"/>
  <c r="BG885" i="3"/>
  <c r="BF885" i="3"/>
  <c r="T885" i="3"/>
  <c r="R885" i="3"/>
  <c r="P885" i="3"/>
  <c r="BI881" i="3"/>
  <c r="BH881" i="3"/>
  <c r="BG881" i="3"/>
  <c r="BF881" i="3"/>
  <c r="T881" i="3"/>
  <c r="R881" i="3"/>
  <c r="P881" i="3"/>
  <c r="BI879" i="3"/>
  <c r="BH879" i="3"/>
  <c r="BG879" i="3"/>
  <c r="BF879" i="3"/>
  <c r="T879" i="3"/>
  <c r="R879" i="3"/>
  <c r="P879" i="3"/>
  <c r="BI874" i="3"/>
  <c r="BH874" i="3"/>
  <c r="BG874" i="3"/>
  <c r="BF874" i="3"/>
  <c r="T874" i="3"/>
  <c r="R874" i="3"/>
  <c r="P874" i="3"/>
  <c r="BI869" i="3"/>
  <c r="BH869" i="3"/>
  <c r="BG869" i="3"/>
  <c r="BF869" i="3"/>
  <c r="T869" i="3"/>
  <c r="R869" i="3"/>
  <c r="P869" i="3"/>
  <c r="BI860" i="3"/>
  <c r="BH860" i="3"/>
  <c r="BG860" i="3"/>
  <c r="BF860" i="3"/>
  <c r="T860" i="3"/>
  <c r="R860" i="3"/>
  <c r="P860" i="3"/>
  <c r="BI856" i="3"/>
  <c r="BH856" i="3"/>
  <c r="BG856" i="3"/>
  <c r="BF856" i="3"/>
  <c r="T856" i="3"/>
  <c r="R856" i="3"/>
  <c r="P856" i="3"/>
  <c r="BI851" i="3"/>
  <c r="BH851" i="3"/>
  <c r="BG851" i="3"/>
  <c r="BF851" i="3"/>
  <c r="T851" i="3"/>
  <c r="R851" i="3"/>
  <c r="P851" i="3"/>
  <c r="BI846" i="3"/>
  <c r="BH846" i="3"/>
  <c r="BG846" i="3"/>
  <c r="BF846" i="3"/>
  <c r="T846" i="3"/>
  <c r="R846" i="3"/>
  <c r="P846" i="3"/>
  <c r="BI837" i="3"/>
  <c r="BH837" i="3"/>
  <c r="BG837" i="3"/>
  <c r="BF837" i="3"/>
  <c r="T837" i="3"/>
  <c r="R837" i="3"/>
  <c r="P837" i="3"/>
  <c r="BI826" i="3"/>
  <c r="BH826" i="3"/>
  <c r="BG826" i="3"/>
  <c r="BF826" i="3"/>
  <c r="T826" i="3"/>
  <c r="R826" i="3"/>
  <c r="P826" i="3"/>
  <c r="BI824" i="3"/>
  <c r="BH824" i="3"/>
  <c r="BG824" i="3"/>
  <c r="BF824" i="3"/>
  <c r="T824" i="3"/>
  <c r="R824" i="3"/>
  <c r="P824" i="3"/>
  <c r="BI819" i="3"/>
  <c r="BH819" i="3"/>
  <c r="BG819" i="3"/>
  <c r="BF819" i="3"/>
  <c r="T819" i="3"/>
  <c r="R819" i="3"/>
  <c r="P819" i="3"/>
  <c r="BI814" i="3"/>
  <c r="BH814" i="3"/>
  <c r="BG814" i="3"/>
  <c r="BF814" i="3"/>
  <c r="T814" i="3"/>
  <c r="R814" i="3"/>
  <c r="P814" i="3"/>
  <c r="BI789" i="3"/>
  <c r="BH789" i="3"/>
  <c r="BG789" i="3"/>
  <c r="BF789" i="3"/>
  <c r="T789" i="3"/>
  <c r="R789" i="3"/>
  <c r="P789" i="3"/>
  <c r="BI781" i="3"/>
  <c r="BH781" i="3"/>
  <c r="BG781" i="3"/>
  <c r="BF781" i="3"/>
  <c r="T781" i="3"/>
  <c r="R781" i="3"/>
  <c r="P781" i="3"/>
  <c r="BI773" i="3"/>
  <c r="BH773" i="3"/>
  <c r="BG773" i="3"/>
  <c r="BF773" i="3"/>
  <c r="T773" i="3"/>
  <c r="R773" i="3"/>
  <c r="P773" i="3"/>
  <c r="BI767" i="3"/>
  <c r="BH767" i="3"/>
  <c r="BG767" i="3"/>
  <c r="BF767" i="3"/>
  <c r="T767" i="3"/>
  <c r="R767" i="3"/>
  <c r="P767" i="3"/>
  <c r="BI762" i="3"/>
  <c r="BH762" i="3"/>
  <c r="BG762" i="3"/>
  <c r="BF762" i="3"/>
  <c r="T762" i="3"/>
  <c r="R762" i="3"/>
  <c r="P762" i="3"/>
  <c r="BI757" i="3"/>
  <c r="BH757" i="3"/>
  <c r="BG757" i="3"/>
  <c r="BF757" i="3"/>
  <c r="T757" i="3"/>
  <c r="R757" i="3"/>
  <c r="P757" i="3"/>
  <c r="BI752" i="3"/>
  <c r="BH752" i="3"/>
  <c r="BG752" i="3"/>
  <c r="BF752" i="3"/>
  <c r="T752" i="3"/>
  <c r="R752" i="3"/>
  <c r="P752" i="3"/>
  <c r="BI745" i="3"/>
  <c r="BH745" i="3"/>
  <c r="BG745" i="3"/>
  <c r="BF745" i="3"/>
  <c r="T745" i="3"/>
  <c r="R745" i="3"/>
  <c r="P745" i="3"/>
  <c r="BI738" i="3"/>
  <c r="BH738" i="3"/>
  <c r="BG738" i="3"/>
  <c r="BF738" i="3"/>
  <c r="T738" i="3"/>
  <c r="R738" i="3"/>
  <c r="P738" i="3"/>
  <c r="BI733" i="3"/>
  <c r="BH733" i="3"/>
  <c r="BG733" i="3"/>
  <c r="BF733" i="3"/>
  <c r="T733" i="3"/>
  <c r="R733" i="3"/>
  <c r="P733" i="3"/>
  <c r="BI728" i="3"/>
  <c r="BH728" i="3"/>
  <c r="BG728" i="3"/>
  <c r="BF728" i="3"/>
  <c r="T728" i="3"/>
  <c r="R728" i="3"/>
  <c r="P728" i="3"/>
  <c r="BI723" i="3"/>
  <c r="BH723" i="3"/>
  <c r="BG723" i="3"/>
  <c r="BF723" i="3"/>
  <c r="T723" i="3"/>
  <c r="R723" i="3"/>
  <c r="P723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09" i="3"/>
  <c r="BH709" i="3"/>
  <c r="BG709" i="3"/>
  <c r="BF709" i="3"/>
  <c r="T709" i="3"/>
  <c r="R709" i="3"/>
  <c r="P709" i="3"/>
  <c r="BI704" i="3"/>
  <c r="BH704" i="3"/>
  <c r="BG704" i="3"/>
  <c r="BF704" i="3"/>
  <c r="T704" i="3"/>
  <c r="R704" i="3"/>
  <c r="P704" i="3"/>
  <c r="BI700" i="3"/>
  <c r="BH700" i="3"/>
  <c r="BG700" i="3"/>
  <c r="BF700" i="3"/>
  <c r="T700" i="3"/>
  <c r="R700" i="3"/>
  <c r="P700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0" i="3"/>
  <c r="BH690" i="3"/>
  <c r="BG690" i="3"/>
  <c r="BF690" i="3"/>
  <c r="T690" i="3"/>
  <c r="R690" i="3"/>
  <c r="P690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2" i="3"/>
  <c r="BH672" i="3"/>
  <c r="BG672" i="3"/>
  <c r="BF672" i="3"/>
  <c r="T672" i="3"/>
  <c r="R672" i="3"/>
  <c r="P672" i="3"/>
  <c r="BI667" i="3"/>
  <c r="BH667" i="3"/>
  <c r="BG667" i="3"/>
  <c r="BF667" i="3"/>
  <c r="T667" i="3"/>
  <c r="R667" i="3"/>
  <c r="P667" i="3"/>
  <c r="BI656" i="3"/>
  <c r="BH656" i="3"/>
  <c r="BG656" i="3"/>
  <c r="BF656" i="3"/>
  <c r="T656" i="3"/>
  <c r="R656" i="3"/>
  <c r="P656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7" i="3"/>
  <c r="BH637" i="3"/>
  <c r="BG637" i="3"/>
  <c r="BF637" i="3"/>
  <c r="T637" i="3"/>
  <c r="R637" i="3"/>
  <c r="P637" i="3"/>
  <c r="BI632" i="3"/>
  <c r="BH632" i="3"/>
  <c r="BG632" i="3"/>
  <c r="BF632" i="3"/>
  <c r="T632" i="3"/>
  <c r="R632" i="3"/>
  <c r="P632" i="3"/>
  <c r="BI614" i="3"/>
  <c r="BH614" i="3"/>
  <c r="BG614" i="3"/>
  <c r="BF614" i="3"/>
  <c r="T614" i="3"/>
  <c r="R614" i="3"/>
  <c r="P614" i="3"/>
  <c r="BI604" i="3"/>
  <c r="BH604" i="3"/>
  <c r="BG604" i="3"/>
  <c r="BF604" i="3"/>
  <c r="T604" i="3"/>
  <c r="R604" i="3"/>
  <c r="P604" i="3"/>
  <c r="BI596" i="3"/>
  <c r="BH596" i="3"/>
  <c r="BG596" i="3"/>
  <c r="BF596" i="3"/>
  <c r="T596" i="3"/>
  <c r="R596" i="3"/>
  <c r="P596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3" i="3"/>
  <c r="BH583" i="3"/>
  <c r="BG583" i="3"/>
  <c r="BF583" i="3"/>
  <c r="T583" i="3"/>
  <c r="R583" i="3"/>
  <c r="P583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6" i="3"/>
  <c r="BH566" i="3"/>
  <c r="BG566" i="3"/>
  <c r="BF566" i="3"/>
  <c r="T566" i="3"/>
  <c r="R566" i="3"/>
  <c r="P566" i="3"/>
  <c r="BI553" i="3"/>
  <c r="BH553" i="3"/>
  <c r="BG553" i="3"/>
  <c r="BF553" i="3"/>
  <c r="T553" i="3"/>
  <c r="R553" i="3"/>
  <c r="P553" i="3"/>
  <c r="BI540" i="3"/>
  <c r="BH540" i="3"/>
  <c r="BG540" i="3"/>
  <c r="BF540" i="3"/>
  <c r="T540" i="3"/>
  <c r="R540" i="3"/>
  <c r="P540" i="3"/>
  <c r="BI534" i="3"/>
  <c r="BH534" i="3"/>
  <c r="BG534" i="3"/>
  <c r="BF534" i="3"/>
  <c r="T534" i="3"/>
  <c r="R534" i="3"/>
  <c r="P534" i="3"/>
  <c r="BI524" i="3"/>
  <c r="BH524" i="3"/>
  <c r="BG524" i="3"/>
  <c r="BF524" i="3"/>
  <c r="T524" i="3"/>
  <c r="R524" i="3"/>
  <c r="P524" i="3"/>
  <c r="BI512" i="3"/>
  <c r="BH512" i="3"/>
  <c r="BG512" i="3"/>
  <c r="BF512" i="3"/>
  <c r="T512" i="3"/>
  <c r="R512" i="3"/>
  <c r="P512" i="3"/>
  <c r="BI500" i="3"/>
  <c r="BH500" i="3"/>
  <c r="BG500" i="3"/>
  <c r="BF500" i="3"/>
  <c r="T500" i="3"/>
  <c r="R500" i="3"/>
  <c r="P500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76" i="3"/>
  <c r="BH476" i="3"/>
  <c r="BG476" i="3"/>
  <c r="BF476" i="3"/>
  <c r="T476" i="3"/>
  <c r="R476" i="3"/>
  <c r="P476" i="3"/>
  <c r="BI464" i="3"/>
  <c r="BH464" i="3"/>
  <c r="BG464" i="3"/>
  <c r="BF464" i="3"/>
  <c r="T464" i="3"/>
  <c r="R464" i="3"/>
  <c r="P464" i="3"/>
  <c r="BI458" i="3"/>
  <c r="BH458" i="3"/>
  <c r="BG458" i="3"/>
  <c r="BF458" i="3"/>
  <c r="T458" i="3"/>
  <c r="R458" i="3"/>
  <c r="P458" i="3"/>
  <c r="BI442" i="3"/>
  <c r="BH442" i="3"/>
  <c r="BG442" i="3"/>
  <c r="BF442" i="3"/>
  <c r="T442" i="3"/>
  <c r="R442" i="3"/>
  <c r="P442" i="3"/>
  <c r="BI425" i="3"/>
  <c r="BH425" i="3"/>
  <c r="BG425" i="3"/>
  <c r="BF425" i="3"/>
  <c r="T425" i="3"/>
  <c r="R425" i="3"/>
  <c r="P425" i="3"/>
  <c r="BI420" i="3"/>
  <c r="BH420" i="3"/>
  <c r="BG420" i="3"/>
  <c r="BF420" i="3"/>
  <c r="T420" i="3"/>
  <c r="R420" i="3"/>
  <c r="P420" i="3"/>
  <c r="BI415" i="3"/>
  <c r="BH415" i="3"/>
  <c r="BG415" i="3"/>
  <c r="BF415" i="3"/>
  <c r="T415" i="3"/>
  <c r="R415" i="3"/>
  <c r="P415" i="3"/>
  <c r="BI390" i="3"/>
  <c r="BH390" i="3"/>
  <c r="BG390" i="3"/>
  <c r="BF390" i="3"/>
  <c r="T390" i="3"/>
  <c r="R390" i="3"/>
  <c r="P390" i="3"/>
  <c r="BI384" i="3"/>
  <c r="BH384" i="3"/>
  <c r="BG384" i="3"/>
  <c r="BF384" i="3"/>
  <c r="T384" i="3"/>
  <c r="R384" i="3"/>
  <c r="P384" i="3"/>
  <c r="BI379" i="3"/>
  <c r="BH379" i="3"/>
  <c r="BG379" i="3"/>
  <c r="BF379" i="3"/>
  <c r="T379" i="3"/>
  <c r="R379" i="3"/>
  <c r="P379" i="3"/>
  <c r="BI368" i="3"/>
  <c r="BH368" i="3"/>
  <c r="BG368" i="3"/>
  <c r="BF368" i="3"/>
  <c r="T368" i="3"/>
  <c r="R368" i="3"/>
  <c r="P368" i="3"/>
  <c r="BI363" i="3"/>
  <c r="BH363" i="3"/>
  <c r="BG363" i="3"/>
  <c r="BF363" i="3"/>
  <c r="T363" i="3"/>
  <c r="R363" i="3"/>
  <c r="P363" i="3"/>
  <c r="BI358" i="3"/>
  <c r="BH358" i="3"/>
  <c r="BG358" i="3"/>
  <c r="BF358" i="3"/>
  <c r="T358" i="3"/>
  <c r="R358" i="3"/>
  <c r="P358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298" i="3"/>
  <c r="BH298" i="3"/>
  <c r="BG298" i="3"/>
  <c r="BF298" i="3"/>
  <c r="T298" i="3"/>
  <c r="R298" i="3"/>
  <c r="P298" i="3"/>
  <c r="BI287" i="3"/>
  <c r="BH287" i="3"/>
  <c r="BG287" i="3"/>
  <c r="BF287" i="3"/>
  <c r="T287" i="3"/>
  <c r="R287" i="3"/>
  <c r="P287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38" i="3"/>
  <c r="BH238" i="3"/>
  <c r="BG238" i="3"/>
  <c r="BF238" i="3"/>
  <c r="T238" i="3"/>
  <c r="R238" i="3"/>
  <c r="P238" i="3"/>
  <c r="BI230" i="3"/>
  <c r="BH230" i="3"/>
  <c r="BG230" i="3"/>
  <c r="BF230" i="3"/>
  <c r="T230" i="3"/>
  <c r="R230" i="3"/>
  <c r="P230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197" i="3"/>
  <c r="BH197" i="3"/>
  <c r="BG197" i="3"/>
  <c r="BF197" i="3"/>
  <c r="T197" i="3"/>
  <c r="R197" i="3"/>
  <c r="P197" i="3"/>
  <c r="BI188" i="3"/>
  <c r="BH188" i="3"/>
  <c r="BG188" i="3"/>
  <c r="BF188" i="3"/>
  <c r="T188" i="3"/>
  <c r="R188" i="3"/>
  <c r="P188" i="3"/>
  <c r="BI179" i="3"/>
  <c r="BH179" i="3"/>
  <c r="BG179" i="3"/>
  <c r="BF179" i="3"/>
  <c r="T179" i="3"/>
  <c r="R179" i="3"/>
  <c r="P179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13" i="3"/>
  <c r="BH113" i="3"/>
  <c r="BG113" i="3"/>
  <c r="BF113" i="3"/>
  <c r="T113" i="3"/>
  <c r="R113" i="3"/>
  <c r="P113" i="3"/>
  <c r="BI96" i="3"/>
  <c r="BH96" i="3"/>
  <c r="BG96" i="3"/>
  <c r="BF96" i="3"/>
  <c r="T96" i="3"/>
  <c r="R96" i="3"/>
  <c r="P96" i="3"/>
  <c r="J90" i="3"/>
  <c r="F90" i="3"/>
  <c r="F88" i="3"/>
  <c r="E86" i="3"/>
  <c r="J58" i="3"/>
  <c r="F58" i="3"/>
  <c r="F56" i="3"/>
  <c r="E54" i="3"/>
  <c r="J26" i="3"/>
  <c r="E26" i="3"/>
  <c r="J59" i="3"/>
  <c r="J25" i="3"/>
  <c r="J20" i="3"/>
  <c r="E20" i="3"/>
  <c r="F91" i="3"/>
  <c r="J19" i="3"/>
  <c r="J14" i="3"/>
  <c r="J56" i="3"/>
  <c r="E7" i="3"/>
  <c r="E50" i="3"/>
  <c r="J39" i="2"/>
  <c r="J38" i="2"/>
  <c r="AY56" i="1"/>
  <c r="J37" i="2"/>
  <c r="AX56" i="1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188" i="2"/>
  <c r="BH188" i="2"/>
  <c r="BG188" i="2"/>
  <c r="BF188" i="2"/>
  <c r="T188" i="2"/>
  <c r="R188" i="2"/>
  <c r="P188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89" i="2"/>
  <c r="BH89" i="2"/>
  <c r="BG89" i="2"/>
  <c r="BF89" i="2"/>
  <c r="T89" i="2"/>
  <c r="R89" i="2"/>
  <c r="P89" i="2"/>
  <c r="J83" i="2"/>
  <c r="F83" i="2"/>
  <c r="F81" i="2"/>
  <c r="E79" i="2"/>
  <c r="J58" i="2"/>
  <c r="F58" i="2"/>
  <c r="F56" i="2"/>
  <c r="E54" i="2"/>
  <c r="J26" i="2"/>
  <c r="E26" i="2"/>
  <c r="J84" i="2"/>
  <c r="J25" i="2"/>
  <c r="J20" i="2"/>
  <c r="E20" i="2"/>
  <c r="F84" i="2"/>
  <c r="J19" i="2"/>
  <c r="J14" i="2"/>
  <c r="J81" i="2"/>
  <c r="E7" i="2"/>
  <c r="E75" i="2"/>
  <c r="L50" i="1"/>
  <c r="AM50" i="1"/>
  <c r="AM49" i="1"/>
  <c r="L49" i="1"/>
  <c r="AM47" i="1"/>
  <c r="L47" i="1"/>
  <c r="L45" i="1"/>
  <c r="L44" i="1"/>
  <c r="J287" i="2"/>
  <c r="BK224" i="2"/>
  <c r="J125" i="2"/>
  <c r="J120" i="2"/>
  <c r="BK280" i="2"/>
  <c r="BK188" i="2"/>
  <c r="BK313" i="2"/>
  <c r="J714" i="3"/>
  <c r="J588" i="3"/>
  <c r="BK464" i="3"/>
  <c r="J213" i="3"/>
  <c r="BK932" i="3"/>
  <c r="BK894" i="3"/>
  <c r="BK846" i="3"/>
  <c r="BK781" i="3"/>
  <c r="BK745" i="3"/>
  <c r="J694" i="3"/>
  <c r="BK596" i="3"/>
  <c r="J500" i="3"/>
  <c r="BK420" i="3"/>
  <c r="BK333" i="3"/>
  <c r="BK267" i="3"/>
  <c r="BK158" i="3"/>
  <c r="J138" i="3"/>
  <c r="BK889" i="3"/>
  <c r="BK773" i="3"/>
  <c r="J579" i="3"/>
  <c r="J277" i="3"/>
  <c r="J738" i="3"/>
  <c r="BK574" i="3"/>
  <c r="J333" i="3"/>
  <c r="BK184" i="4"/>
  <c r="J162" i="4"/>
  <c r="BK178" i="4"/>
  <c r="J159" i="4"/>
  <c r="J123" i="4"/>
  <c r="J182" i="5"/>
  <c r="J99" i="5"/>
  <c r="J154" i="5"/>
  <c r="J111" i="5"/>
  <c r="J157" i="5"/>
  <c r="BK642" i="6"/>
  <c r="BK575" i="6"/>
  <c r="J526" i="6"/>
  <c r="BK426" i="6"/>
  <c r="BK684" i="6"/>
  <c r="BK629" i="6"/>
  <c r="BK563" i="6"/>
  <c r="BK519" i="6"/>
  <c r="BK436" i="6"/>
  <c r="J109" i="6"/>
  <c r="J436" i="6"/>
  <c r="BK687" i="6"/>
  <c r="BK538" i="6"/>
  <c r="J412" i="6"/>
  <c r="J1444" i="7"/>
  <c r="J1300" i="7"/>
  <c r="J1200" i="7"/>
  <c r="BK997" i="7"/>
  <c r="J855" i="7"/>
  <c r="BK1687" i="7"/>
  <c r="BK1646" i="7"/>
  <c r="J1315" i="7"/>
  <c r="BK1256" i="7"/>
  <c r="BK1037" i="7"/>
  <c r="J932" i="7"/>
  <c r="BK851" i="7"/>
  <c r="BK598" i="7"/>
  <c r="BK1606" i="7"/>
  <c r="J1556" i="7"/>
  <c r="BK1503" i="7"/>
  <c r="BK1444" i="7"/>
  <c r="BK1355" i="7"/>
  <c r="BK1300" i="7"/>
  <c r="J1284" i="7"/>
  <c r="BK1195" i="7"/>
  <c r="J1146" i="7"/>
  <c r="J967" i="7"/>
  <c r="J863" i="7"/>
  <c r="J811" i="7"/>
  <c r="BK698" i="7"/>
  <c r="J113" i="7"/>
  <c r="J1591" i="7"/>
  <c r="J1469" i="7"/>
  <c r="J1325" i="7"/>
  <c r="J1181" i="7"/>
  <c r="J907" i="7"/>
  <c r="BK821" i="7"/>
  <c r="J698" i="7"/>
  <c r="J384" i="8"/>
  <c r="J307" i="8"/>
  <c r="BK254" i="8"/>
  <c r="BK326" i="8"/>
  <c r="BK389" i="8"/>
  <c r="J149" i="8"/>
  <c r="J100" i="9"/>
  <c r="J262" i="9"/>
  <c r="J204" i="9"/>
  <c r="BK185" i="9"/>
  <c r="BK200" i="10"/>
  <c r="BK290" i="10"/>
  <c r="BK270" i="10"/>
  <c r="BK204" i="10"/>
  <c r="BK129" i="10"/>
  <c r="BK275" i="10"/>
  <c r="J236" i="10"/>
  <c r="BK207" i="11"/>
  <c r="J328" i="11"/>
  <c r="BK283" i="11"/>
  <c r="BK217" i="11"/>
  <c r="J136" i="11"/>
  <c r="BK223" i="11"/>
  <c r="J293" i="11"/>
  <c r="BK136" i="11"/>
  <c r="J168" i="12"/>
  <c r="BK123" i="12"/>
  <c r="BK129" i="12"/>
  <c r="BK142" i="13"/>
  <c r="J148" i="13"/>
  <c r="J96" i="13"/>
  <c r="BK156" i="13"/>
  <c r="J131" i="14"/>
  <c r="J123" i="14"/>
  <c r="BK177" i="15"/>
  <c r="J223" i="15"/>
  <c r="BK172" i="15"/>
  <c r="BK113" i="15"/>
  <c r="J108" i="16"/>
  <c r="J135" i="16"/>
  <c r="J142" i="17"/>
  <c r="J177" i="17"/>
  <c r="BK162" i="17"/>
  <c r="J108" i="17"/>
  <c r="BK148" i="17"/>
  <c r="BK150" i="18"/>
  <c r="J111" i="18"/>
  <c r="J123" i="18"/>
  <c r="J127" i="18"/>
  <c r="BK96" i="18"/>
  <c r="J159" i="19"/>
  <c r="J126" i="19"/>
  <c r="BK165" i="19"/>
  <c r="BK93" i="19"/>
  <c r="J122" i="19"/>
  <c r="J116" i="20"/>
  <c r="J144" i="20"/>
  <c r="J127" i="21"/>
  <c r="BK90" i="22"/>
  <c r="J275" i="2"/>
  <c r="BK160" i="2"/>
  <c r="J251" i="2"/>
  <c r="BK125" i="2"/>
  <c r="J209" i="2"/>
  <c r="BK102" i="2"/>
  <c r="J728" i="3"/>
  <c r="BK672" i="3"/>
  <c r="J604" i="3"/>
  <c r="BK512" i="3"/>
  <c r="J312" i="3"/>
  <c r="BK179" i="3"/>
  <c r="BK903" i="3"/>
  <c r="J837" i="3"/>
  <c r="BK728" i="3"/>
  <c r="BK677" i="3"/>
  <c r="J464" i="3"/>
  <c r="J363" i="3"/>
  <c r="BK287" i="3"/>
  <c r="J238" i="3"/>
  <c r="J154" i="3"/>
  <c r="J919" i="3"/>
  <c r="BK885" i="3"/>
  <c r="BK738" i="3"/>
  <c r="BK209" i="3"/>
  <c r="J733" i="3"/>
  <c r="J491" i="3"/>
  <c r="J188" i="3"/>
  <c r="J168" i="4"/>
  <c r="BK123" i="4"/>
  <c r="BK175" i="4"/>
  <c r="J133" i="4"/>
  <c r="J99" i="4"/>
  <c r="J139" i="5"/>
  <c r="BK136" i="5"/>
  <c r="BK108" i="5"/>
  <c r="J142" i="5"/>
  <c r="BK633" i="6"/>
  <c r="J538" i="6"/>
  <c r="BK431" i="6"/>
  <c r="J684" i="6"/>
  <c r="BK615" i="6"/>
  <c r="BK524" i="6"/>
  <c r="J445" i="6"/>
  <c r="BK109" i="6"/>
  <c r="BK449" i="6"/>
  <c r="J615" i="6"/>
  <c r="BK480" i="6"/>
  <c r="J1547" i="7"/>
  <c r="J1340" i="7"/>
  <c r="J1119" i="7"/>
  <c r="J987" i="7"/>
  <c r="J693" i="7"/>
  <c r="BK1656" i="7"/>
  <c r="BK1305" i="7"/>
  <c r="BK1248" i="7"/>
  <c r="J1077" i="7"/>
  <c r="J982" i="7"/>
  <c r="BK867" i="7"/>
  <c r="J736" i="7"/>
  <c r="J1651" i="7"/>
  <c r="BK1596" i="7"/>
  <c r="J1553" i="7"/>
  <c r="BK1515" i="7"/>
  <c r="J1454" i="7"/>
  <c r="BK1391" i="7"/>
  <c r="BK1330" i="7"/>
  <c r="BK1288" i="7"/>
  <c r="J1272" i="7"/>
  <c r="J1252" i="7"/>
  <c r="BK1228" i="7"/>
  <c r="BK1200" i="7"/>
  <c r="BK1125" i="7"/>
  <c r="BK932" i="7"/>
  <c r="J892" i="7"/>
  <c r="BK831" i="7"/>
  <c r="J779" i="7"/>
  <c r="J678" i="7"/>
  <c r="BK119" i="7"/>
  <c r="BK1556" i="7"/>
  <c r="BK1409" i="7"/>
  <c r="BK1262" i="7"/>
  <c r="BK922" i="7"/>
  <c r="BK801" i="7"/>
  <c r="J108" i="7"/>
  <c r="BK394" i="8"/>
  <c r="BK340" i="8"/>
  <c r="BK269" i="8"/>
  <c r="J99" i="8"/>
  <c r="BK259" i="8"/>
  <c r="J246" i="8"/>
  <c r="J200" i="9"/>
  <c r="BK220" i="9"/>
  <c r="J258" i="9"/>
  <c r="J196" i="9"/>
  <c r="BK209" i="9"/>
  <c r="BK159" i="10"/>
  <c r="J297" i="10"/>
  <c r="J275" i="10"/>
  <c r="J200" i="10"/>
  <c r="BK134" i="10"/>
  <c r="BK312" i="10"/>
  <c r="J139" i="10"/>
  <c r="J164" i="10"/>
  <c r="BK203" i="11"/>
  <c r="BK298" i="11"/>
  <c r="BK235" i="11"/>
  <c r="BK175" i="11"/>
  <c r="J235" i="11"/>
  <c r="BK151" i="12"/>
  <c r="J193" i="12"/>
  <c r="BK183" i="12"/>
  <c r="J158" i="13"/>
  <c r="J129" i="13"/>
  <c r="J131" i="13"/>
  <c r="BK120" i="13"/>
  <c r="J96" i="14"/>
  <c r="J110" i="14"/>
  <c r="BK157" i="15"/>
  <c r="BK223" i="15"/>
  <c r="BK167" i="15"/>
  <c r="BK103" i="15"/>
  <c r="J161" i="16"/>
  <c r="BK140" i="16"/>
  <c r="J180" i="17"/>
  <c r="J145" i="17"/>
  <c r="J159" i="17"/>
  <c r="BK174" i="17"/>
  <c r="BK116" i="17"/>
  <c r="BK117" i="18"/>
  <c r="J119" i="18"/>
  <c r="BK136" i="18"/>
  <c r="BK119" i="18"/>
  <c r="J169" i="19"/>
  <c r="BK147" i="19"/>
  <c r="J115" i="19"/>
  <c r="J138" i="19"/>
  <c r="BK99" i="19"/>
  <c r="J110" i="20"/>
  <c r="BK133" i="20"/>
  <c r="J105" i="21"/>
  <c r="BK100" i="21"/>
  <c r="BK122" i="22"/>
  <c r="J112" i="22"/>
  <c r="BK100" i="22"/>
  <c r="BK287" i="2"/>
  <c r="J244" i="2"/>
  <c r="J130" i="2"/>
  <c r="J313" i="2"/>
  <c r="BK231" i="2"/>
  <c r="BK140" i="2"/>
  <c r="BK106" i="2"/>
  <c r="J819" i="3"/>
  <c r="J723" i="3"/>
  <c r="J667" i="3"/>
  <c r="BK540" i="3"/>
  <c r="J379" i="3"/>
  <c r="J298" i="3"/>
  <c r="J939" i="3"/>
  <c r="J913" i="3"/>
  <c r="BK856" i="3"/>
  <c r="BK789" i="3"/>
  <c r="BK690" i="3"/>
  <c r="J656" i="3"/>
  <c r="BK524" i="3"/>
  <c r="J390" i="3"/>
  <c r="J309" i="3"/>
  <c r="J209" i="3"/>
  <c r="BK135" i="3"/>
  <c r="BK926" i="3"/>
  <c r="BK879" i="3"/>
  <c r="BK338" i="3"/>
  <c r="J718" i="3"/>
  <c r="BK570" i="3"/>
  <c r="J267" i="3"/>
  <c r="BK188" i="4"/>
  <c r="BK171" i="4"/>
  <c r="J165" i="4"/>
  <c r="J191" i="4"/>
  <c r="BK156" i="4"/>
  <c r="BK111" i="4"/>
  <c r="J234" i="5"/>
  <c r="BK203" i="5"/>
  <c r="J169" i="5"/>
  <c r="BK126" i="5"/>
  <c r="BK231" i="5"/>
  <c r="J225" i="5"/>
  <c r="BK213" i="5"/>
  <c r="BK200" i="5"/>
  <c r="BK185" i="5"/>
  <c r="J163" i="5"/>
  <c r="BK142" i="5"/>
  <c r="BK114" i="5"/>
  <c r="J197" i="5"/>
  <c r="J650" i="6"/>
  <c r="BK603" i="6"/>
  <c r="BK567" i="6"/>
  <c r="J499" i="6"/>
  <c r="BK383" i="6"/>
  <c r="J681" i="6"/>
  <c r="J607" i="6"/>
  <c r="BK588" i="6"/>
  <c r="J532" i="6"/>
  <c r="J480" i="6"/>
  <c r="J431" i="6"/>
  <c r="J330" i="6"/>
  <c r="BK474" i="6"/>
  <c r="BK681" i="6"/>
  <c r="J522" i="6"/>
  <c r="BK1423" i="7"/>
  <c r="BK1250" i="7"/>
  <c r="J917" i="7"/>
  <c r="J623" i="7"/>
  <c r="BK1661" i="7"/>
  <c r="J1601" i="7"/>
  <c r="BK1252" i="7"/>
  <c r="J1087" i="7"/>
  <c r="J957" i="7"/>
  <c r="BK835" i="7"/>
  <c r="J607" i="7"/>
  <c r="J1626" i="7"/>
  <c r="J1561" i="7"/>
  <c r="BK1520" i="7"/>
  <c r="J1449" i="7"/>
  <c r="BK1380" i="7"/>
  <c r="J1345" i="7"/>
  <c r="BK1310" i="7"/>
  <c r="BK1280" i="7"/>
  <c r="J1258" i="7"/>
  <c r="BK1185" i="7"/>
  <c r="BK1137" i="7"/>
  <c r="BK1077" i="7"/>
  <c r="BK1067" i="7"/>
  <c r="J1057" i="7"/>
  <c r="J1042" i="7"/>
  <c r="J1022" i="7"/>
  <c r="BK992" i="7"/>
  <c r="BK952" i="7"/>
  <c r="J887" i="7"/>
  <c r="J827" i="7"/>
  <c r="BK745" i="7"/>
  <c r="BK713" i="7"/>
  <c r="BK619" i="7"/>
  <c r="J279" i="7"/>
  <c r="BK1666" i="7"/>
  <c r="J1496" i="7"/>
  <c r="J1404" i="7"/>
  <c r="J1240" i="7"/>
  <c r="J972" i="7"/>
  <c r="J806" i="7"/>
  <c r="J619" i="7"/>
  <c r="J264" i="8"/>
  <c r="J379" i="8"/>
  <c r="BK335" i="8"/>
  <c r="BK276" i="8"/>
  <c r="J120" i="8"/>
  <c r="BK246" i="8"/>
  <c r="J297" i="8"/>
  <c r="J234" i="8"/>
  <c r="J275" i="9"/>
  <c r="J181" i="9"/>
  <c r="BK275" i="9"/>
  <c r="BK200" i="9"/>
  <c r="J300" i="9"/>
  <c r="BK250" i="10"/>
  <c r="BK169" i="10"/>
  <c r="J306" i="10"/>
  <c r="J280" i="10"/>
  <c r="BK210" i="10"/>
  <c r="BK153" i="10"/>
  <c r="J104" i="10"/>
  <c r="BK222" i="10"/>
  <c r="BK228" i="10"/>
  <c r="J272" i="11"/>
  <c r="J159" i="11"/>
  <c r="BK293" i="11"/>
  <c r="J262" i="11"/>
  <c r="J228" i="11"/>
  <c r="BK154" i="11"/>
  <c r="J311" i="11"/>
  <c r="BK149" i="11"/>
  <c r="BK257" i="11"/>
  <c r="BK122" i="11"/>
  <c r="BK228" i="12"/>
  <c r="J178" i="12"/>
  <c r="BK193" i="12"/>
  <c r="J188" i="12"/>
  <c r="J120" i="13"/>
  <c r="J142" i="13"/>
  <c r="BK158" i="13"/>
  <c r="BK162" i="13"/>
  <c r="BK112" i="13"/>
  <c r="BK117" i="14"/>
  <c r="J117" i="14"/>
  <c r="J187" i="15"/>
  <c r="J113" i="15"/>
  <c r="BK218" i="15"/>
  <c r="BK162" i="15"/>
  <c r="BK109" i="15"/>
  <c r="J166" i="16"/>
  <c r="BK156" i="16"/>
  <c r="J122" i="16"/>
  <c r="J174" i="17"/>
  <c r="BK100" i="17"/>
  <c r="J116" i="17"/>
  <c r="J189" i="17"/>
  <c r="BK159" i="17"/>
  <c r="BK127" i="17"/>
  <c r="J117" i="18"/>
  <c r="J140" i="18"/>
  <c r="J115" i="18"/>
  <c r="BK167" i="19"/>
  <c r="BK145" i="19"/>
  <c r="BK106" i="19"/>
  <c r="J99" i="19"/>
  <c r="J138" i="20"/>
  <c r="J105" i="20"/>
  <c r="J122" i="20"/>
  <c r="BK127" i="21"/>
  <c r="J100" i="21"/>
  <c r="J84" i="22"/>
  <c r="J114" i="22"/>
  <c r="J100" i="22"/>
  <c r="J98" i="22"/>
  <c r="J92" i="22"/>
  <c r="BK269" i="2"/>
  <c r="J259" i="2"/>
  <c r="J188" i="2"/>
  <c r="BK155" i="2"/>
  <c r="J89" i="2"/>
  <c r="J293" i="2"/>
  <c r="BK214" i="2"/>
  <c r="J140" i="2"/>
  <c r="J106" i="2"/>
  <c r="BK309" i="2"/>
  <c r="BK264" i="2"/>
  <c r="J224" i="2"/>
  <c r="J115" i="2"/>
  <c r="J97" i="2"/>
  <c r="J781" i="3"/>
  <c r="BK733" i="3"/>
  <c r="J700" i="3"/>
  <c r="J632" i="3"/>
  <c r="BK500" i="3"/>
  <c r="BK309" i="3"/>
  <c r="J272" i="3"/>
  <c r="BK246" i="3"/>
  <c r="BK162" i="3"/>
  <c r="J943" i="3"/>
  <c r="BK919" i="3"/>
  <c r="BK908" i="3"/>
  <c r="BK869" i="3"/>
  <c r="BK826" i="3"/>
  <c r="J814" i="3"/>
  <c r="BK767" i="3"/>
  <c r="BK709" i="3"/>
  <c r="BK700" i="3"/>
  <c r="J672" i="3"/>
  <c r="BK581" i="3"/>
  <c r="J570" i="3"/>
  <c r="J458" i="3"/>
  <c r="BK363" i="3"/>
  <c r="BK277" i="3"/>
  <c r="J217" i="3"/>
  <c r="J197" i="3"/>
  <c r="BK148" i="3"/>
  <c r="J96" i="3"/>
  <c r="J903" i="3"/>
  <c r="J869" i="3"/>
  <c r="BK604" i="3"/>
  <c r="J486" i="3"/>
  <c r="J368" i="3"/>
  <c r="BK213" i="3"/>
  <c r="J690" i="3"/>
  <c r="BK591" i="3"/>
  <c r="J524" i="3"/>
  <c r="J287" i="3"/>
  <c r="J113" i="3"/>
  <c r="J126" i="4"/>
  <c r="J111" i="4"/>
  <c r="J152" i="4"/>
  <c r="J105" i="4"/>
  <c r="BK194" i="4"/>
  <c r="J171" i="4"/>
  <c r="BK149" i="4"/>
  <c r="BK114" i="4"/>
  <c r="J108" i="4"/>
  <c r="BK151" i="5"/>
  <c r="J133" i="5"/>
  <c r="J188" i="5"/>
  <c r="J166" i="5"/>
  <c r="J160" i="5"/>
  <c r="BK130" i="5"/>
  <c r="BK105" i="5"/>
  <c r="BK188" i="5"/>
  <c r="J136" i="5"/>
  <c r="J666" i="6"/>
  <c r="J599" i="6"/>
  <c r="J563" i="6"/>
  <c r="J535" i="6"/>
  <c r="J453" i="6"/>
  <c r="BK402" i="6"/>
  <c r="J691" i="6"/>
  <c r="BK675" i="6"/>
  <c r="J642" i="6"/>
  <c r="J591" i="6"/>
  <c r="BK555" i="6"/>
  <c r="J529" i="6"/>
  <c r="BK463" i="6"/>
  <c r="J402" i="6"/>
  <c r="BK392" i="6"/>
  <c r="J334" i="6"/>
  <c r="BK494" i="6"/>
  <c r="BK198" i="6"/>
  <c r="BK623" i="6"/>
  <c r="J487" i="6"/>
  <c r="BK207" i="6"/>
  <c r="BK1454" i="7"/>
  <c r="J1391" i="7"/>
  <c r="BK1276" i="7"/>
  <c r="BK1240" i="7"/>
  <c r="J1155" i="7"/>
  <c r="J1082" i="7"/>
  <c r="J937" i="7"/>
  <c r="BK811" i="7"/>
  <c r="BK1699" i="7"/>
  <c r="J1666" i="7"/>
  <c r="BK1626" i="7"/>
  <c r="J1606" i="7"/>
  <c r="J1286" i="7"/>
  <c r="BK1223" i="7"/>
  <c r="BK1047" i="7"/>
  <c r="J1017" i="7"/>
  <c r="J947" i="7"/>
  <c r="J882" i="7"/>
  <c r="BK775" i="7"/>
  <c r="J686" i="7"/>
  <c r="J1656" i="7"/>
  <c r="J1621" i="7"/>
  <c r="BK1591" i="7"/>
  <c r="BK1542" i="7"/>
  <c r="J1515" i="7"/>
  <c r="J1474" i="7"/>
  <c r="J1385" i="7"/>
  <c r="BK1345" i="7"/>
  <c r="BK1325" i="7"/>
  <c r="BK1294" i="7"/>
  <c r="BK1278" i="7"/>
  <c r="BK1270" i="7"/>
  <c r="BK1171" i="7"/>
  <c r="BK1133" i="7"/>
  <c r="J1092" i="7"/>
  <c r="BK947" i="7"/>
  <c r="BK882" i="7"/>
  <c r="J835" i="7"/>
  <c r="BK747" i="7"/>
  <c r="BK736" i="7"/>
  <c r="BK682" i="7"/>
  <c r="J587" i="7"/>
  <c r="J1671" i="7"/>
  <c r="BK1553" i="7"/>
  <c r="BK1486" i="7"/>
  <c r="BK1418" i="7"/>
  <c r="BK1284" i="7"/>
  <c r="J1250" i="7"/>
  <c r="J1137" i="7"/>
  <c r="BK863" i="7"/>
  <c r="J769" i="7"/>
  <c r="J718" i="7"/>
  <c r="BK113" i="7"/>
  <c r="J129" i="8"/>
  <c r="BK374" i="8"/>
  <c r="BK317" i="8"/>
  <c r="J276" i="8"/>
  <c r="BK144" i="8"/>
  <c r="BK364" i="8"/>
  <c r="J269" i="8"/>
  <c r="J326" i="8"/>
  <c r="BK292" i="8"/>
  <c r="BK99" i="8"/>
  <c r="J159" i="9"/>
  <c r="BK262" i="9"/>
  <c r="J120" i="9"/>
  <c r="BK300" i="9"/>
  <c r="BK246" i="9"/>
  <c r="J227" i="9"/>
  <c r="BK120" i="9"/>
  <c r="J246" i="9"/>
  <c r="BK106" i="9"/>
  <c r="J239" i="10"/>
  <c r="J134" i="10"/>
  <c r="BK297" i="10"/>
  <c r="J286" i="10"/>
  <c r="BK236" i="10"/>
  <c r="J186" i="10"/>
  <c r="J153" i="10"/>
  <c r="J110" i="10"/>
  <c r="J315" i="10"/>
  <c r="J250" i="10"/>
  <c r="BK175" i="10"/>
  <c r="J247" i="11"/>
  <c r="J175" i="11"/>
  <c r="BK303" i="11"/>
  <c r="J257" i="11"/>
  <c r="BK247" i="11"/>
  <c r="J203" i="11"/>
  <c r="J164" i="11"/>
  <c r="J100" i="11"/>
  <c r="J183" i="11"/>
  <c r="BK100" i="11"/>
  <c r="BK212" i="11"/>
  <c r="J126" i="11"/>
  <c r="BK210" i="12"/>
  <c r="J146" i="12"/>
  <c r="J109" i="12"/>
  <c r="BK173" i="12"/>
  <c r="J221" i="12"/>
  <c r="J103" i="12"/>
  <c r="J140" i="12"/>
  <c r="J154" i="13"/>
  <c r="BK131" i="13"/>
  <c r="BK154" i="13"/>
  <c r="J137" i="13"/>
  <c r="BK144" i="13"/>
  <c r="J116" i="13"/>
  <c r="BK120" i="14"/>
  <c r="BK136" i="14"/>
  <c r="J203" i="15"/>
  <c r="J182" i="15"/>
  <c r="J135" i="15"/>
  <c r="BK213" i="15"/>
  <c r="BK182" i="15"/>
  <c r="J157" i="15"/>
  <c r="BK130" i="15"/>
  <c r="BK145" i="16"/>
  <c r="BK171" i="16"/>
  <c r="J151" i="16"/>
  <c r="BK112" i="16"/>
  <c r="BK165" i="17"/>
  <c r="BK112" i="17"/>
  <c r="BK151" i="17"/>
  <c r="J104" i="17"/>
  <c r="BK133" i="17"/>
  <c r="BK177" i="17"/>
  <c r="J168" i="17"/>
  <c r="J139" i="17"/>
  <c r="BK104" i="17"/>
  <c r="BK115" i="18"/>
  <c r="BK133" i="18"/>
  <c r="J146" i="18"/>
  <c r="J131" i="18"/>
  <c r="J121" i="18"/>
  <c r="BK163" i="19"/>
  <c r="BK155" i="19"/>
  <c r="BK134" i="19"/>
  <c r="BK111" i="19"/>
  <c r="BK149" i="19"/>
  <c r="BK153" i="19"/>
  <c r="J157" i="19"/>
  <c r="BK89" i="19"/>
  <c r="J153" i="20"/>
  <c r="BK153" i="20"/>
  <c r="J125" i="21"/>
  <c r="J115" i="21"/>
  <c r="BK121" i="21"/>
  <c r="J104" i="22"/>
  <c r="BK112" i="22"/>
  <c r="BK98" i="22"/>
  <c r="J86" i="22"/>
  <c r="J264" i="2"/>
  <c r="BK219" i="2"/>
  <c r="J135" i="2"/>
  <c r="BK235" i="2"/>
  <c r="J155" i="2"/>
  <c r="BK97" i="2"/>
  <c r="J309" i="2"/>
  <c r="J269" i="2"/>
  <c r="BK130" i="2"/>
  <c r="AS58" i="1"/>
  <c r="BK491" i="3"/>
  <c r="J338" i="3"/>
  <c r="J281" i="3"/>
  <c r="BK217" i="3"/>
  <c r="J926" i="3"/>
  <c r="J889" i="3"/>
  <c r="BK860" i="3"/>
  <c r="J789" i="3"/>
  <c r="J762" i="3"/>
  <c r="BK694" i="3"/>
  <c r="BK644" i="3"/>
  <c r="J574" i="3"/>
  <c r="J425" i="3"/>
  <c r="BK379" i="3"/>
  <c r="BK325" i="3"/>
  <c r="J257" i="3"/>
  <c r="J162" i="3"/>
  <c r="J143" i="3"/>
  <c r="J932" i="3"/>
  <c r="J899" i="3"/>
  <c r="BK824" i="3"/>
  <c r="BK583" i="3"/>
  <c r="BK415" i="3"/>
  <c r="BK238" i="3"/>
  <c r="BK757" i="3"/>
  <c r="BK696" i="3"/>
  <c r="BK358" i="3"/>
  <c r="BK230" i="3"/>
  <c r="J181" i="4"/>
  <c r="BK102" i="4"/>
  <c r="BK99" i="4"/>
  <c r="J149" i="4"/>
  <c r="BK191" i="4"/>
  <c r="BK162" i="4"/>
  <c r="BK139" i="4"/>
  <c r="J117" i="4"/>
  <c r="J216" i="5"/>
  <c r="BK120" i="5"/>
  <c r="BK145" i="5"/>
  <c r="BK117" i="5"/>
  <c r="J203" i="5"/>
  <c r="J172" i="5"/>
  <c r="J117" i="5"/>
  <c r="J647" i="6"/>
  <c r="J595" i="6"/>
  <c r="BK559" i="6"/>
  <c r="BK529" i="6"/>
  <c r="J494" i="6"/>
  <c r="BK419" i="6"/>
  <c r="J198" i="6"/>
  <c r="BK689" i="6"/>
  <c r="BK637" i="6"/>
  <c r="J603" i="6"/>
  <c r="J567" i="6"/>
  <c r="BK535" i="6"/>
  <c r="BK499" i="6"/>
  <c r="BK453" i="6"/>
  <c r="J419" i="6"/>
  <c r="J387" i="6"/>
  <c r="BK619" i="6"/>
  <c r="J516" i="6"/>
  <c r="J207" i="6"/>
  <c r="J657" i="6"/>
  <c r="BK506" i="6"/>
  <c r="J358" i="6"/>
  <c r="J1430" i="7"/>
  <c r="J1380" i="7"/>
  <c r="J1262" i="7"/>
  <c r="BK1246" i="7"/>
  <c r="J1129" i="7"/>
  <c r="J1067" i="7"/>
  <c r="J942" i="7"/>
  <c r="J902" i="7"/>
  <c r="BK769" i="7"/>
  <c r="BK593" i="7"/>
  <c r="BK1671" i="7"/>
  <c r="J1631" i="7"/>
  <c r="J1581" i="7"/>
  <c r="J1280" i="7"/>
  <c r="BK1181" i="7"/>
  <c r="BK1102" i="7"/>
  <c r="BK1012" i="7"/>
  <c r="J962" i="7"/>
  <c r="J927" i="7"/>
  <c r="BK779" i="7"/>
  <c r="BK611" i="7"/>
  <c r="BK464" i="7"/>
  <c r="BK1611" i="7"/>
  <c r="BK1581" i="7"/>
  <c r="BK1537" i="7"/>
  <c r="J1510" i="7"/>
  <c r="J1437" i="7"/>
  <c r="J1370" i="7"/>
  <c r="BK1340" i="7"/>
  <c r="J1305" i="7"/>
  <c r="J1278" i="7"/>
  <c r="BK1258" i="7"/>
  <c r="J1254" i="7"/>
  <c r="J1246" i="7"/>
  <c r="J1223" i="7"/>
  <c r="BK1213" i="7"/>
  <c r="J1190" i="7"/>
  <c r="J1141" i="7"/>
  <c r="BK1114" i="7"/>
  <c r="BK957" i="7"/>
  <c r="BK902" i="7"/>
  <c r="BK843" i="7"/>
  <c r="J816" i="7"/>
  <c r="BK750" i="7"/>
  <c r="BK693" i="7"/>
  <c r="J611" i="7"/>
  <c r="J1692" i="7"/>
  <c r="J1646" i="7"/>
  <c r="J1520" i="7"/>
  <c r="J1365" i="7"/>
  <c r="J1310" i="7"/>
  <c r="J1185" i="7"/>
  <c r="J1109" i="7"/>
  <c r="BK855" i="7"/>
  <c r="BK762" i="7"/>
  <c r="J304" i="7"/>
  <c r="BK287" i="8"/>
  <c r="BK384" i="8"/>
  <c r="BK311" i="8"/>
  <c r="J303" i="8"/>
  <c r="BK149" i="8"/>
  <c r="J345" i="8"/>
  <c r="BK303" i="8"/>
  <c r="BK379" i="8"/>
  <c r="J317" i="8"/>
  <c r="BK134" i="8"/>
  <c r="BK252" i="9"/>
  <c r="BK271" i="9"/>
  <c r="BK310" i="9"/>
  <c r="J284" i="9"/>
  <c r="J209" i="9"/>
  <c r="BK284" i="9"/>
  <c r="BK181" i="9"/>
  <c r="J244" i="10"/>
  <c r="J100" i="10"/>
  <c r="BK303" i="10"/>
  <c r="BK282" i="10"/>
  <c r="J265" i="10"/>
  <c r="BK216" i="10"/>
  <c r="BK144" i="10"/>
  <c r="BK110" i="10"/>
  <c r="BK260" i="10"/>
  <c r="BK300" i="10"/>
  <c r="J204" i="10"/>
  <c r="J242" i="11"/>
  <c r="BK126" i="11"/>
  <c r="J287" i="11"/>
  <c r="BK272" i="11"/>
  <c r="J223" i="11"/>
  <c r="J199" i="11"/>
  <c r="J122" i="11"/>
  <c r="BK130" i="11"/>
  <c r="J234" i="12"/>
  <c r="J134" i="12"/>
  <c r="J228" i="12"/>
  <c r="J210" i="12"/>
  <c r="BK168" i="12"/>
  <c r="BK203" i="12"/>
  <c r="BK97" i="12"/>
  <c r="J152" i="13"/>
  <c r="BK106" i="13"/>
  <c r="J162" i="13"/>
  <c r="BK152" i="13"/>
  <c r="BK146" i="13"/>
  <c r="BK96" i="13"/>
  <c r="BK110" i="14"/>
  <c r="J125" i="14"/>
  <c r="J198" i="15"/>
  <c r="BK117" i="15"/>
  <c r="J117" i="15"/>
  <c r="J218" i="15"/>
  <c r="BK187" i="15"/>
  <c r="BK151" i="15"/>
  <c r="BK135" i="16"/>
  <c r="BK166" i="16"/>
  <c r="BK129" i="16"/>
  <c r="BK102" i="16"/>
  <c r="BK120" i="17"/>
  <c r="BK168" i="17"/>
  <c r="J120" i="17"/>
  <c r="J130" i="17"/>
  <c r="J162" i="17"/>
  <c r="BK142" i="17"/>
  <c r="BK96" i="17"/>
  <c r="BK109" i="18"/>
  <c r="J138" i="18"/>
  <c r="J150" i="18"/>
  <c r="BK140" i="18"/>
  <c r="BK125" i="18"/>
  <c r="BK171" i="19"/>
  <c r="J165" i="19"/>
  <c r="J153" i="19"/>
  <c r="J134" i="19"/>
  <c r="J93" i="19"/>
  <c r="J163" i="19"/>
  <c r="J147" i="19"/>
  <c r="J106" i="19"/>
  <c r="BK149" i="20"/>
  <c r="BK116" i="20"/>
  <c r="J147" i="20"/>
  <c r="J110" i="21"/>
  <c r="J129" i="21"/>
  <c r="J122" i="22"/>
  <c r="J102" i="22"/>
  <c r="J118" i="22"/>
  <c r="BK102" i="22"/>
  <c r="J96" i="22"/>
  <c r="J82" i="22"/>
  <c r="J90" i="22"/>
  <c r="BK86" i="22"/>
  <c r="BK259" i="2"/>
  <c r="J214" i="2"/>
  <c r="J145" i="2"/>
  <c r="J239" i="2"/>
  <c r="BK209" i="2"/>
  <c r="J150" i="2"/>
  <c r="BK115" i="2"/>
  <c r="BK302" i="2"/>
  <c r="BK298" i="2"/>
  <c r="BK174" i="2"/>
  <c r="BK120" i="2"/>
  <c r="BK275" i="2"/>
  <c r="J767" i="3"/>
  <c r="J709" i="3"/>
  <c r="J642" i="3"/>
  <c r="J476" i="3"/>
  <c r="J320" i="3"/>
  <c r="J252" i="3"/>
  <c r="J158" i="3"/>
  <c r="BK899" i="3"/>
  <c r="J846" i="3"/>
  <c r="J757" i="3"/>
  <c r="J696" i="3"/>
  <c r="J677" i="3"/>
  <c r="J583" i="3"/>
  <c r="J442" i="3"/>
  <c r="BK320" i="3"/>
  <c r="BK262" i="3"/>
  <c r="BK188" i="3"/>
  <c r="J148" i="3"/>
  <c r="BK96" i="3"/>
  <c r="BK913" i="3"/>
  <c r="J856" i="3"/>
  <c r="BK566" i="3"/>
  <c r="BK257" i="3"/>
  <c r="J681" i="3"/>
  <c r="BK579" i="3"/>
  <c r="BK329" i="3"/>
  <c r="J135" i="3"/>
  <c r="BK105" i="4"/>
  <c r="BK108" i="4"/>
  <c r="J120" i="4"/>
  <c r="BK168" i="4"/>
  <c r="J145" i="4"/>
  <c r="J130" i="4"/>
  <c r="BK154" i="5"/>
  <c r="BK237" i="5"/>
  <c r="BK222" i="5"/>
  <c r="J185" i="5"/>
  <c r="BK166" i="5"/>
  <c r="BK240" i="5"/>
  <c r="BK234" i="5"/>
  <c r="BK225" i="5"/>
  <c r="J222" i="5"/>
  <c r="BK209" i="5"/>
  <c r="BK197" i="5"/>
  <c r="BK191" i="5"/>
  <c r="BK175" i="5"/>
  <c r="J151" i="5"/>
  <c r="BK123" i="5"/>
  <c r="J240" i="5"/>
  <c r="BK163" i="5"/>
  <c r="J123" i="5"/>
  <c r="J611" i="6"/>
  <c r="BK581" i="6"/>
  <c r="BK516" i="6"/>
  <c r="J441" i="6"/>
  <c r="J407" i="6"/>
  <c r="J687" i="6"/>
  <c r="BK647" i="6"/>
  <c r="BK599" i="6"/>
  <c r="BK546" i="6"/>
  <c r="J506" i="6"/>
  <c r="BK457" i="6"/>
  <c r="BK407" i="6"/>
  <c r="BK358" i="6"/>
  <c r="BK101" i="6"/>
  <c r="J524" i="6"/>
  <c r="BK330" i="6"/>
  <c r="J633" i="6"/>
  <c r="J551" i="6"/>
  <c r="J383" i="6"/>
  <c r="J1527" i="7"/>
  <c r="J1355" i="7"/>
  <c r="J1296" i="7"/>
  <c r="J1228" i="7"/>
  <c r="BK1092" i="7"/>
  <c r="J1002" i="7"/>
  <c r="J867" i="7"/>
  <c r="J796" i="7"/>
  <c r="BK279" i="7"/>
  <c r="BK1651" i="7"/>
  <c r="J1616" i="7"/>
  <c r="J1335" i="7"/>
  <c r="J1282" i="7"/>
  <c r="BK1141" i="7"/>
  <c r="BK1022" i="7"/>
  <c r="J1007" i="7"/>
  <c r="BK937" i="7"/>
  <c r="BK877" i="7"/>
  <c r="J762" i="7"/>
  <c r="J1641" i="7"/>
  <c r="BK1586" i="7"/>
  <c r="BK1532" i="7"/>
  <c r="J1479" i="7"/>
  <c r="BK1461" i="7"/>
  <c r="BK1360" i="7"/>
  <c r="BK1335" i="7"/>
  <c r="BK1290" i="7"/>
  <c r="J1274" i="7"/>
  <c r="BK1266" i="7"/>
  <c r="BK1208" i="7"/>
  <c r="J1176" i="7"/>
  <c r="BK1155" i="7"/>
  <c r="BK1119" i="7"/>
  <c r="J1072" i="7"/>
  <c r="BK1057" i="7"/>
  <c r="J1047" i="7"/>
  <c r="BK1032" i="7"/>
  <c r="BK1017" i="7"/>
  <c r="BK1002" i="7"/>
  <c r="BK987" i="7"/>
  <c r="BK972" i="7"/>
  <c r="BK907" i="7"/>
  <c r="BK872" i="7"/>
  <c r="BK839" i="7"/>
  <c r="J785" i="7"/>
  <c r="BK727" i="7"/>
  <c r="BK686" i="7"/>
  <c r="BK607" i="7"/>
  <c r="BK108" i="7"/>
  <c r="J1566" i="7"/>
  <c r="BK1479" i="7"/>
  <c r="J1292" i="7"/>
  <c r="BK1190" i="7"/>
  <c r="BK1129" i="7"/>
  <c r="J843" i="7"/>
  <c r="J741" i="7"/>
  <c r="J119" i="7"/>
  <c r="J406" i="8"/>
  <c r="BK360" i="8"/>
  <c r="J311" i="8"/>
  <c r="J259" i="8"/>
  <c r="BK139" i="8"/>
  <c r="J292" i="8"/>
  <c r="BK355" i="8"/>
  <c r="J144" i="8"/>
  <c r="BK196" i="9"/>
  <c r="J234" i="9"/>
  <c r="BK288" i="9"/>
  <c r="BK255" i="9"/>
  <c r="BK214" i="9"/>
  <c r="BK258" i="9"/>
  <c r="J163" i="9"/>
  <c r="J216" i="10"/>
  <c r="J312" i="10"/>
  <c r="BK294" i="10"/>
  <c r="J255" i="10"/>
  <c r="BK219" i="10"/>
  <c r="BK164" i="10"/>
  <c r="BK139" i="10"/>
  <c r="J303" i="10"/>
  <c r="BK186" i="10"/>
  <c r="BK196" i="10"/>
  <c r="J217" i="11"/>
  <c r="BK328" i="11"/>
  <c r="J278" i="11"/>
  <c r="BK252" i="11"/>
  <c r="J212" i="11"/>
  <c r="J130" i="11"/>
  <c r="BK267" i="11"/>
  <c r="J112" i="11"/>
  <c r="J169" i="11"/>
  <c r="J106" i="11"/>
  <c r="J216" i="12"/>
  <c r="BK161" i="12"/>
  <c r="BK117" i="12"/>
  <c r="BK146" i="12"/>
  <c r="BK109" i="12"/>
  <c r="J117" i="12"/>
  <c r="BK134" i="12"/>
  <c r="J150" i="13"/>
  <c r="BK124" i="13"/>
  <c r="BK135" i="13"/>
  <c r="BK140" i="13"/>
  <c r="BK138" i="14"/>
  <c r="J138" i="14"/>
  <c r="J208" i="15"/>
  <c r="J162" i="15"/>
  <c r="J146" i="15"/>
  <c r="BK203" i="15"/>
  <c r="J177" i="15"/>
  <c r="J123" i="15"/>
  <c r="J140" i="16"/>
  <c r="J171" i="16"/>
  <c r="J96" i="16"/>
  <c r="J127" i="17"/>
  <c r="J165" i="17"/>
  <c r="J136" i="17"/>
  <c r="J112" i="17"/>
  <c r="J171" i="17"/>
  <c r="BK154" i="17"/>
  <c r="J100" i="17"/>
  <c r="J113" i="18"/>
  <c r="BK152" i="18"/>
  <c r="BK148" i="18"/>
  <c r="J133" i="18"/>
  <c r="J171" i="19"/>
  <c r="BK151" i="19"/>
  <c r="J130" i="19"/>
  <c r="BK138" i="20"/>
  <c r="BK110" i="20"/>
  <c r="BK144" i="20"/>
  <c r="BK95" i="21"/>
  <c r="BK110" i="21"/>
  <c r="J94" i="22"/>
  <c r="J116" i="22"/>
  <c r="BK104" i="22"/>
  <c r="BK84" i="22"/>
  <c r="J120" i="22"/>
  <c r="BK82" i="22"/>
  <c r="BK239" i="2"/>
  <c r="BK293" i="2"/>
  <c r="J280" i="2"/>
  <c r="J160" i="2"/>
  <c r="J302" i="2"/>
  <c r="BK150" i="2"/>
  <c r="BK89" i="2"/>
  <c r="J752" i="3"/>
  <c r="BK681" i="3"/>
  <c r="BK534" i="3"/>
  <c r="J415" i="3"/>
  <c r="BK685" i="3"/>
  <c r="J384" i="3"/>
  <c r="BK298" i="3"/>
  <c r="BK252" i="3"/>
  <c r="BK943" i="3"/>
  <c r="J881" i="3"/>
  <c r="BK667" i="3"/>
  <c r="J132" i="3"/>
  <c r="BK656" i="3"/>
  <c r="BK458" i="3"/>
  <c r="J221" i="3"/>
  <c r="J194" i="4"/>
  <c r="J178" i="4"/>
  <c r="J188" i="4"/>
  <c r="BK165" i="4"/>
  <c r="BK130" i="4"/>
  <c r="J231" i="5"/>
  <c r="BK111" i="5"/>
  <c r="BK172" i="5"/>
  <c r="BK148" i="5"/>
  <c r="J120" i="5"/>
  <c r="BK219" i="5"/>
  <c r="J105" i="5"/>
  <c r="J629" i="6"/>
  <c r="J542" i="6"/>
  <c r="J512" i="6"/>
  <c r="BK379" i="6"/>
  <c r="BK657" i="6"/>
  <c r="BK611" i="6"/>
  <c r="BK542" i="6"/>
  <c r="BK445" i="6"/>
  <c r="J379" i="6"/>
  <c r="BK526" i="6"/>
  <c r="BK354" i="6"/>
  <c r="BK578" i="6"/>
  <c r="J449" i="6"/>
  <c r="J1409" i="7"/>
  <c r="BK1260" i="7"/>
  <c r="J1125" i="7"/>
  <c r="BK1027" i="7"/>
  <c r="J872" i="7"/>
  <c r="BK602" i="7"/>
  <c r="J1661" i="7"/>
  <c r="J1586" i="7"/>
  <c r="BK1274" i="7"/>
  <c r="J1114" i="7"/>
  <c r="J992" i="7"/>
  <c r="J912" i="7"/>
  <c r="J727" i="7"/>
  <c r="BK1641" i="7"/>
  <c r="J1576" i="7"/>
  <c r="J1491" i="7"/>
  <c r="J1418" i="7"/>
  <c r="J1375" i="7"/>
  <c r="J1320" i="7"/>
  <c r="J1276" i="7"/>
  <c r="J1163" i="7"/>
  <c r="BK1109" i="7"/>
  <c r="BK912" i="7"/>
  <c r="J847" i="7"/>
  <c r="BK790" i="7"/>
  <c r="BK718" i="7"/>
  <c r="BK623" i="7"/>
  <c r="J1687" i="7"/>
  <c r="BK1566" i="7"/>
  <c r="BK1370" i="7"/>
  <c r="J1213" i="7"/>
  <c r="J1052" i="7"/>
  <c r="J747" i="7"/>
  <c r="J593" i="7"/>
  <c r="J394" i="8"/>
  <c r="J364" i="8"/>
  <c r="J287" i="8"/>
  <c r="BK129" i="8"/>
  <c r="J360" i="8"/>
  <c r="J254" i="8"/>
  <c r="J214" i="9"/>
  <c r="J239" i="9"/>
  <c r="BK280" i="9"/>
  <c r="J185" i="9"/>
  <c r="J220" i="9"/>
  <c r="BK280" i="10"/>
  <c r="BK306" i="10"/>
  <c r="J282" i="10"/>
  <c r="J222" i="10"/>
  <c r="J159" i="10"/>
  <c r="BK119" i="10"/>
  <c r="J196" i="10"/>
  <c r="J114" i="10"/>
  <c r="BK144" i="11"/>
  <c r="J267" i="11"/>
  <c r="BK228" i="11"/>
  <c r="J149" i="11"/>
  <c r="J154" i="11"/>
  <c r="BK262" i="11"/>
  <c r="BK234" i="12"/>
  <c r="J129" i="12"/>
  <c r="J198" i="12"/>
  <c r="BK178" i="12"/>
  <c r="BK198" i="12"/>
  <c r="J160" i="13"/>
  <c r="BK116" i="13"/>
  <c r="BK160" i="13"/>
  <c r="BK133" i="13"/>
  <c r="J103" i="14"/>
  <c r="BK96" i="14"/>
  <c r="J130" i="15"/>
  <c r="J172" i="15"/>
  <c r="BK198" i="15"/>
  <c r="BK97" i="15"/>
  <c r="BK161" i="16"/>
  <c r="BK122" i="16"/>
  <c r="BK189" i="17"/>
  <c r="J124" i="17"/>
  <c r="BK186" i="17"/>
  <c r="BK157" i="17"/>
  <c r="BK124" i="17"/>
  <c r="BK127" i="18"/>
  <c r="J148" i="18"/>
  <c r="J152" i="18"/>
  <c r="BK138" i="18"/>
  <c r="BK113" i="18"/>
  <c r="J149" i="19"/>
  <c r="J89" i="19"/>
  <c r="BK130" i="19"/>
  <c r="J111" i="19"/>
  <c r="BK122" i="20"/>
  <c r="BK105" i="20"/>
  <c r="BK128" i="20"/>
  <c r="BK129" i="21"/>
  <c r="J121" i="21"/>
  <c r="BK116" i="22"/>
  <c r="BK92" i="22"/>
  <c r="J235" i="2"/>
  <c r="J102" i="2"/>
  <c r="J174" i="2"/>
  <c r="BK145" i="2"/>
  <c r="J298" i="2"/>
  <c r="J167" i="2"/>
  <c r="BK814" i="3"/>
  <c r="J704" i="3"/>
  <c r="BK637" i="3"/>
  <c r="J553" i="3"/>
  <c r="BK384" i="3"/>
  <c r="J262" i="3"/>
  <c r="BK939" i="3"/>
  <c r="J879" i="3"/>
  <c r="BK819" i="3"/>
  <c r="BK704" i="3"/>
  <c r="J591" i="3"/>
  <c r="BK390" i="3"/>
  <c r="BK312" i="3"/>
  <c r="BK205" i="3"/>
  <c r="BK113" i="3"/>
  <c r="J908" i="3"/>
  <c r="BK874" i="3"/>
  <c r="BK632" i="3"/>
  <c r="BK316" i="3"/>
  <c r="BK138" i="3"/>
  <c r="J581" i="3"/>
  <c r="J325" i="3"/>
  <c r="J139" i="4"/>
  <c r="BK142" i="4"/>
  <c r="BK117" i="4"/>
  <c r="BK145" i="4"/>
  <c r="BK126" i="4"/>
  <c r="J194" i="5"/>
  <c r="J108" i="5"/>
  <c r="J126" i="5"/>
  <c r="J102" i="5"/>
  <c r="BK160" i="5"/>
  <c r="BK607" i="6"/>
  <c r="J588" i="6"/>
  <c r="J519" i="6"/>
  <c r="J397" i="6"/>
  <c r="BK650" i="6"/>
  <c r="J623" i="6"/>
  <c r="BK551" i="6"/>
  <c r="J469" i="6"/>
  <c r="BK397" i="6"/>
  <c r="J559" i="6"/>
  <c r="J392" i="6"/>
  <c r="J555" i="6"/>
  <c r="J426" i="6"/>
  <c r="J1396" i="7"/>
  <c r="J1294" i="7"/>
  <c r="J1218" i="7"/>
  <c r="BK1007" i="7"/>
  <c r="J859" i="7"/>
  <c r="J1699" i="7"/>
  <c r="J1611" i="7"/>
  <c r="J1330" i="7"/>
  <c r="J1266" i="7"/>
  <c r="BK1146" i="7"/>
  <c r="BK942" i="7"/>
  <c r="BK892" i="7"/>
  <c r="BK708" i="7"/>
  <c r="BK1636" i="7"/>
  <c r="BK1571" i="7"/>
  <c r="BK1527" i="7"/>
  <c r="BK1469" i="7"/>
  <c r="J1350" i="7"/>
  <c r="BK1315" i="7"/>
  <c r="BK1282" i="7"/>
  <c r="J1264" i="7"/>
  <c r="J1248" i="7"/>
  <c r="BK1218" i="7"/>
  <c r="BK1159" i="7"/>
  <c r="J1102" i="7"/>
  <c r="J922" i="7"/>
  <c r="BK859" i="7"/>
  <c r="J801" i="7"/>
  <c r="J713" i="7"/>
  <c r="J602" i="7"/>
  <c r="BK1676" i="7"/>
  <c r="BK1437" i="7"/>
  <c r="BK1272" i="7"/>
  <c r="J1151" i="7"/>
  <c r="J839" i="7"/>
  <c r="BK678" i="7"/>
  <c r="BK406" i="8"/>
  <c r="J355" i="8"/>
  <c r="BK282" i="8"/>
  <c r="J134" i="8"/>
  <c r="J139" i="8"/>
  <c r="J282" i="8"/>
  <c r="J305" i="9"/>
  <c r="J252" i="9"/>
  <c r="J293" i="9"/>
  <c r="BK234" i="9"/>
  <c r="BK100" i="9"/>
  <c r="J219" i="10"/>
  <c r="J309" i="10"/>
  <c r="J290" i="10"/>
  <c r="J225" i="10"/>
  <c r="J169" i="10"/>
  <c r="BK100" i="10"/>
  <c r="BK244" i="10"/>
  <c r="BK318" i="11"/>
  <c r="J323" i="11"/>
  <c r="J207" i="11"/>
  <c r="J144" i="11"/>
  <c r="BK112" i="11"/>
  <c r="BK216" i="12"/>
  <c r="J113" i="12"/>
  <c r="J161" i="12"/>
  <c r="J123" i="12"/>
  <c r="J112" i="13"/>
  <c r="J135" i="13"/>
  <c r="J146" i="13"/>
  <c r="BK137" i="13"/>
  <c r="J134" i="14"/>
  <c r="BK131" i="14"/>
  <c r="J167" i="15"/>
  <c r="J97" i="15"/>
  <c r="BK208" i="15"/>
  <c r="BK135" i="15"/>
  <c r="BK151" i="16"/>
  <c r="J112" i="16"/>
  <c r="BK116" i="16"/>
  <c r="J148" i="17"/>
  <c r="J183" i="17"/>
  <c r="BK183" i="17"/>
  <c r="J151" i="17"/>
  <c r="BK142" i="18"/>
  <c r="BK131" i="18"/>
  <c r="BK144" i="18"/>
  <c r="BK129" i="18"/>
  <c r="BK159" i="19"/>
  <c r="J143" i="19"/>
  <c r="J167" i="19"/>
  <c r="BK161" i="19"/>
  <c r="J155" i="19"/>
  <c r="J149" i="20"/>
  <c r="J100" i="20"/>
  <c r="J128" i="20"/>
  <c r="BK115" i="21"/>
  <c r="J88" i="22"/>
  <c r="J108" i="22"/>
  <c r="BK88" i="22"/>
  <c r="BK96" i="22"/>
  <c r="J231" i="2"/>
  <c r="AS67" i="1"/>
  <c r="J745" i="3"/>
  <c r="J685" i="3"/>
  <c r="J596" i="3"/>
  <c r="J420" i="3"/>
  <c r="BK221" i="3"/>
  <c r="J922" i="3"/>
  <c r="J885" i="3"/>
  <c r="J824" i="3"/>
  <c r="J773" i="3"/>
  <c r="BK714" i="3"/>
  <c r="J637" i="3"/>
  <c r="BK486" i="3"/>
  <c r="BK368" i="3"/>
  <c r="BK281" i="3"/>
  <c r="J246" i="3"/>
  <c r="BK154" i="3"/>
  <c r="J947" i="3"/>
  <c r="J894" i="3"/>
  <c r="BK588" i="3"/>
  <c r="J179" i="3"/>
  <c r="J614" i="3"/>
  <c r="J534" i="3"/>
  <c r="BK197" i="3"/>
  <c r="BK152" i="4"/>
  <c r="BK159" i="4"/>
  <c r="BK136" i="4"/>
  <c r="BK181" i="4"/>
  <c r="J136" i="4"/>
  <c r="J102" i="4"/>
  <c r="J130" i="5"/>
  <c r="J206" i="5"/>
  <c r="J175" i="5"/>
  <c r="J145" i="5"/>
  <c r="J237" i="5"/>
  <c r="BK228" i="5"/>
  <c r="J219" i="5"/>
  <c r="BK206" i="5"/>
  <c r="BK194" i="5"/>
  <c r="BK178" i="5"/>
  <c r="BK157" i="5"/>
  <c r="BK133" i="5"/>
  <c r="BK102" i="5"/>
  <c r="J148" i="5"/>
  <c r="J637" i="6"/>
  <c r="BK591" i="6"/>
  <c r="J546" i="6"/>
  <c r="BK469" i="6"/>
  <c r="BK691" i="6"/>
  <c r="J619" i="6"/>
  <c r="J571" i="6"/>
  <c r="BK522" i="6"/>
  <c r="BK441" i="6"/>
  <c r="BK387" i="6"/>
  <c r="J578" i="6"/>
  <c r="BK412" i="6"/>
  <c r="J101" i="6"/>
  <c r="BK586" i="6"/>
  <c r="J463" i="6"/>
  <c r="BK334" i="6"/>
  <c r="BK1449" i="7"/>
  <c r="BK1385" i="7"/>
  <c r="J1270" i="7"/>
  <c r="BK1151" i="7"/>
  <c r="J1062" i="7"/>
  <c r="BK827" i="7"/>
  <c r="J750" i="7"/>
  <c r="BK1692" i="7"/>
  <c r="J1636" i="7"/>
  <c r="J1571" i="7"/>
  <c r="J1288" i="7"/>
  <c r="J1208" i="7"/>
  <c r="BK1042" i="7"/>
  <c r="J977" i="7"/>
  <c r="BK897" i="7"/>
  <c r="J790" i="7"/>
  <c r="BK703" i="7"/>
  <c r="BK304" i="7"/>
  <c r="BK1616" i="7"/>
  <c r="BK1547" i="7"/>
  <c r="BK1496" i="7"/>
  <c r="BK1430" i="7"/>
  <c r="BK1350" i="7"/>
  <c r="BK1320" i="7"/>
  <c r="BK1286" i="7"/>
  <c r="J1260" i="7"/>
  <c r="BK1163" i="7"/>
  <c r="J1133" i="7"/>
  <c r="BK1072" i="7"/>
  <c r="BK1062" i="7"/>
  <c r="BK1052" i="7"/>
  <c r="J1027" i="7"/>
  <c r="J1012" i="7"/>
  <c r="J997" i="7"/>
  <c r="BK982" i="7"/>
  <c r="BK927" i="7"/>
  <c r="J851" i="7"/>
  <c r="BK806" i="7"/>
  <c r="BK741" i="7"/>
  <c r="J682" i="7"/>
  <c r="BK587" i="7"/>
  <c r="J1682" i="7"/>
  <c r="J1542" i="7"/>
  <c r="J1423" i="7"/>
  <c r="J1268" i="7"/>
  <c r="J1171" i="7"/>
  <c r="BK887" i="7"/>
  <c r="J708" i="7"/>
  <c r="J335" i="8"/>
  <c r="J389" i="8"/>
  <c r="BK345" i="8"/>
  <c r="BK297" i="8"/>
  <c r="BK230" i="8"/>
  <c r="J340" i="8"/>
  <c r="J374" i="8"/>
  <c r="BK264" i="8"/>
  <c r="J310" i="9"/>
  <c r="J255" i="9"/>
  <c r="BK305" i="9"/>
  <c r="BK239" i="9"/>
  <c r="BK163" i="9"/>
  <c r="BK227" i="9"/>
  <c r="J294" i="10"/>
  <c r="J124" i="10"/>
  <c r="J300" i="10"/>
  <c r="BK265" i="10"/>
  <c r="J228" i="10"/>
  <c r="J175" i="10"/>
  <c r="BK114" i="10"/>
  <c r="J270" i="10"/>
  <c r="BK255" i="10"/>
  <c r="J119" i="10"/>
  <c r="BK199" i="11"/>
  <c r="BK311" i="11"/>
  <c r="BK242" i="11"/>
  <c r="J191" i="11"/>
  <c r="BK106" i="11"/>
  <c r="BK191" i="11"/>
  <c r="BK287" i="11"/>
  <c r="J183" i="12"/>
  <c r="BK140" i="12"/>
  <c r="J203" i="12"/>
  <c r="J156" i="12"/>
  <c r="BK156" i="12"/>
  <c r="J156" i="13"/>
  <c r="J133" i="13"/>
  <c r="BK150" i="13"/>
  <c r="BK148" i="13"/>
  <c r="J128" i="14"/>
  <c r="BK134" i="14"/>
  <c r="BK103" i="14"/>
  <c r="J213" i="15"/>
  <c r="J109" i="15"/>
  <c r="J192" i="15"/>
  <c r="BK146" i="15"/>
  <c r="BK96" i="16"/>
  <c r="J145" i="16"/>
  <c r="BK108" i="16"/>
  <c r="J154" i="17"/>
  <c r="BK171" i="17"/>
  <c r="BK180" i="17"/>
  <c r="BK136" i="17"/>
  <c r="BK108" i="17"/>
  <c r="BK121" i="18"/>
  <c r="J109" i="18"/>
  <c r="J136" i="18"/>
  <c r="J144" i="18"/>
  <c r="J129" i="18"/>
  <c r="BK102" i="18"/>
  <c r="J161" i="19"/>
  <c r="BK138" i="19"/>
  <c r="BK122" i="19"/>
  <c r="J151" i="19"/>
  <c r="J151" i="20"/>
  <c r="BK151" i="20"/>
  <c r="J123" i="21"/>
  <c r="BK123" i="21"/>
  <c r="J95" i="21"/>
  <c r="BK120" i="22"/>
  <c r="BK110" i="22"/>
  <c r="BK118" i="22"/>
  <c r="BK106" i="22"/>
  <c r="BK244" i="2"/>
  <c r="BK837" i="3"/>
  <c r="J644" i="3"/>
  <c r="J329" i="3"/>
  <c r="BK881" i="3"/>
  <c r="BK642" i="3"/>
  <c r="BK476" i="3"/>
  <c r="J316" i="3"/>
  <c r="BK922" i="3"/>
  <c r="J826" i="3"/>
  <c r="BK143" i="3"/>
  <c r="J540" i="3"/>
  <c r="J175" i="4"/>
  <c r="BK133" i="4"/>
  <c r="J142" i="4"/>
  <c r="J213" i="5"/>
  <c r="BK182" i="5"/>
  <c r="BK139" i="5"/>
  <c r="BK99" i="5"/>
  <c r="J586" i="6"/>
  <c r="J474" i="6"/>
  <c r="J575" i="6"/>
  <c r="BK487" i="6"/>
  <c r="BK595" i="6"/>
  <c r="BK672" i="6"/>
  <c r="J1537" i="7"/>
  <c r="BK1365" i="7"/>
  <c r="BK962" i="7"/>
  <c r="BK755" i="7"/>
  <c r="BK1375" i="7"/>
  <c r="J1159" i="7"/>
  <c r="BK967" i="7"/>
  <c r="BK796" i="7"/>
  <c r="BK1631" i="7"/>
  <c r="J1532" i="7"/>
  <c r="J1461" i="7"/>
  <c r="J1290" i="7"/>
  <c r="BK1176" i="7"/>
  <c r="J897" i="7"/>
  <c r="J821" i="7"/>
  <c r="J598" i="7"/>
  <c r="J1503" i="7"/>
  <c r="BK1264" i="7"/>
  <c r="BK847" i="7"/>
  <c r="BK307" i="8"/>
  <c r="BK350" i="8"/>
  <c r="BK234" i="8"/>
  <c r="J230" i="8"/>
  <c r="BK293" i="9"/>
  <c r="J271" i="9"/>
  <c r="J288" i="9"/>
  <c r="BK315" i="10"/>
  <c r="J260" i="10"/>
  <c r="J144" i="10"/>
  <c r="BK225" i="10"/>
  <c r="J303" i="11"/>
  <c r="J318" i="11"/>
  <c r="BK183" i="11"/>
  <c r="J298" i="11"/>
  <c r="J283" i="11"/>
  <c r="BK221" i="12"/>
  <c r="J97" i="12"/>
  <c r="J173" i="12"/>
  <c r="J140" i="13"/>
  <c r="J124" i="13"/>
  <c r="J136" i="14"/>
  <c r="BK128" i="14"/>
  <c r="J103" i="15"/>
  <c r="BK140" i="15"/>
  <c r="J116" i="16"/>
  <c r="J102" i="16"/>
  <c r="BK191" i="17"/>
  <c r="BK139" i="17"/>
  <c r="J133" i="17"/>
  <c r="J102" i="18"/>
  <c r="J142" i="18"/>
  <c r="BK169" i="19"/>
  <c r="BK143" i="19"/>
  <c r="J145" i="19"/>
  <c r="J95" i="20"/>
  <c r="BK147" i="20"/>
  <c r="BK105" i="21"/>
  <c r="J106" i="22"/>
  <c r="BK251" i="2"/>
  <c r="AS78" i="1"/>
  <c r="BK442" i="3"/>
  <c r="BK132" i="3"/>
  <c r="J851" i="3"/>
  <c r="BK718" i="3"/>
  <c r="J512" i="3"/>
  <c r="BK272" i="3"/>
  <c r="BK947" i="3"/>
  <c r="BK851" i="3"/>
  <c r="BK553" i="3"/>
  <c r="J566" i="3"/>
  <c r="J156" i="4"/>
  <c r="J184" i="4"/>
  <c r="J178" i="5"/>
  <c r="J228" i="5"/>
  <c r="J675" i="6"/>
  <c r="BK571" i="6"/>
  <c r="J457" i="6"/>
  <c r="J672" i="6"/>
  <c r="J581" i="6"/>
  <c r="BK512" i="6"/>
  <c r="J354" i="6"/>
  <c r="J689" i="6"/>
  <c r="BK1474" i="7"/>
  <c r="J1167" i="7"/>
  <c r="BK816" i="7"/>
  <c r="BK1682" i="7"/>
  <c r="J1596" i="7"/>
  <c r="J1032" i="7"/>
  <c r="J831" i="7"/>
  <c r="BK1621" i="7"/>
  <c r="J1486" i="7"/>
  <c r="BK1404" i="7"/>
  <c r="BK1292" i="7"/>
  <c r="J1256" i="7"/>
  <c r="BK1225" i="7"/>
  <c r="BK1167" i="7"/>
  <c r="BK1087" i="7"/>
  <c r="J877" i="7"/>
  <c r="BK785" i="7"/>
  <c r="J464" i="7"/>
  <c r="BK1491" i="7"/>
  <c r="J1225" i="7"/>
  <c r="J745" i="7"/>
  <c r="BK369" i="8"/>
  <c r="J250" i="8"/>
  <c r="J350" i="8"/>
  <c r="J106" i="9"/>
  <c r="BK267" i="9"/>
  <c r="BK159" i="9"/>
  <c r="BK309" i="10"/>
  <c r="BK239" i="10"/>
  <c r="BK124" i="10"/>
  <c r="J210" i="10"/>
  <c r="BK164" i="11"/>
  <c r="J252" i="11"/>
  <c r="BK159" i="11"/>
  <c r="BK188" i="12"/>
  <c r="BK113" i="12"/>
  <c r="J151" i="12"/>
  <c r="J144" i="13"/>
  <c r="J102" i="13"/>
  <c r="BK123" i="14"/>
  <c r="J120" i="14"/>
  <c r="J151" i="15"/>
  <c r="BK123" i="15"/>
  <c r="J156" i="16"/>
  <c r="J96" i="17"/>
  <c r="J191" i="17"/>
  <c r="BK130" i="17"/>
  <c r="J96" i="18"/>
  <c r="BK111" i="18"/>
  <c r="BK126" i="19"/>
  <c r="BK115" i="19"/>
  <c r="BK95" i="20"/>
  <c r="BK125" i="21"/>
  <c r="BK114" i="22"/>
  <c r="BK108" i="22"/>
  <c r="BK167" i="2"/>
  <c r="BK135" i="2"/>
  <c r="J219" i="2"/>
  <c r="J860" i="3"/>
  <c r="BK614" i="3"/>
  <c r="J205" i="3"/>
  <c r="J874" i="3"/>
  <c r="BK723" i="3"/>
  <c r="J358" i="3"/>
  <c r="J230" i="3"/>
  <c r="BK752" i="3"/>
  <c r="BK762" i="3"/>
  <c r="BK425" i="3"/>
  <c r="BK120" i="4"/>
  <c r="J114" i="4"/>
  <c r="J200" i="5"/>
  <c r="J191" i="5"/>
  <c r="J114" i="5"/>
  <c r="BK216" i="5"/>
  <c r="BK169" i="5"/>
  <c r="J209" i="5"/>
  <c r="BK532" i="6"/>
  <c r="BK666" i="6"/>
  <c r="BK1561" i="7"/>
  <c r="J1195" i="7"/>
  <c r="J952" i="7"/>
  <c r="J1676" i="7"/>
  <c r="BK1268" i="7"/>
  <c r="BK917" i="7"/>
  <c r="BK1601" i="7"/>
  <c r="BK1510" i="7"/>
  <c r="BK1396" i="7"/>
  <c r="BK1296" i="7"/>
  <c r="BK1254" i="7"/>
  <c r="BK1082" i="7"/>
  <c r="J1037" i="7"/>
  <c r="BK977" i="7"/>
  <c r="J775" i="7"/>
  <c r="J703" i="7"/>
  <c r="BK1576" i="7"/>
  <c r="J1360" i="7"/>
  <c r="J755" i="7"/>
  <c r="J369" i="8"/>
  <c r="BK250" i="8"/>
  <c r="BK120" i="8"/>
  <c r="J280" i="9"/>
  <c r="J267" i="9"/>
  <c r="BK204" i="9"/>
  <c r="BK286" i="10"/>
  <c r="J129" i="10"/>
  <c r="BK104" i="10"/>
  <c r="BK323" i="11"/>
  <c r="BK169" i="11"/>
  <c r="BK278" i="11"/>
  <c r="BK103" i="12"/>
  <c r="J106" i="13"/>
  <c r="BK102" i="13"/>
  <c r="BK129" i="13"/>
  <c r="BK125" i="14"/>
  <c r="BK192" i="15"/>
  <c r="J140" i="15"/>
  <c r="J129" i="16"/>
  <c r="J186" i="17"/>
  <c r="J157" i="17"/>
  <c r="BK145" i="17"/>
  <c r="BK146" i="18"/>
  <c r="J125" i="18"/>
  <c r="BK123" i="18"/>
  <c r="BK157" i="19"/>
  <c r="BK100" i="20"/>
  <c r="J133" i="20"/>
  <c r="J110" i="22"/>
  <c r="BK94" i="22"/>
  <c r="P1227" i="7" l="1"/>
  <c r="P393" i="8"/>
  <c r="P363" i="8"/>
  <c r="R393" i="8"/>
  <c r="R363" i="8"/>
  <c r="T1227" i="7"/>
  <c r="T393" i="8"/>
  <c r="T363" i="8"/>
  <c r="T95" i="18"/>
  <c r="R107" i="7"/>
  <c r="P118" i="7"/>
  <c r="BK749" i="7"/>
  <c r="J749" i="7" s="1"/>
  <c r="J70" i="7" s="1"/>
  <c r="T749" i="7"/>
  <c r="BK795" i="7"/>
  <c r="J795" i="7"/>
  <c r="J73" i="7"/>
  <c r="P826" i="7"/>
  <c r="P1124" i="7"/>
  <c r="R1245" i="7"/>
  <c r="T1299" i="7"/>
  <c r="R1390" i="7"/>
  <c r="R1552" i="7"/>
  <c r="T1681" i="7"/>
  <c r="T98" i="8"/>
  <c r="T281" i="8"/>
  <c r="P325" i="8"/>
  <c r="R105" i="9"/>
  <c r="T219" i="9"/>
  <c r="T251" i="9"/>
  <c r="R266" i="9"/>
  <c r="T279" i="9"/>
  <c r="P109" i="10"/>
  <c r="BK158" i="10"/>
  <c r="J158" i="10"/>
  <c r="J70" i="10" s="1"/>
  <c r="T158" i="10"/>
  <c r="T174" i="10"/>
  <c r="R215" i="10"/>
  <c r="P249" i="10"/>
  <c r="P99" i="11"/>
  <c r="BK163" i="11"/>
  <c r="J163" i="11"/>
  <c r="J69" i="11"/>
  <c r="R163" i="11"/>
  <c r="R98" i="11" s="1"/>
  <c r="R174" i="11"/>
  <c r="R222" i="11"/>
  <c r="R277" i="11"/>
  <c r="R297" i="11"/>
  <c r="T310" i="11"/>
  <c r="R96" i="12"/>
  <c r="P145" i="12"/>
  <c r="R95" i="13"/>
  <c r="P128" i="13"/>
  <c r="P139" i="13"/>
  <c r="P95" i="14"/>
  <c r="R116" i="14"/>
  <c r="P127" i="14"/>
  <c r="P96" i="15"/>
  <c r="P145" i="15"/>
  <c r="R156" i="15"/>
  <c r="P197" i="15"/>
  <c r="R95" i="16"/>
  <c r="R134" i="16"/>
  <c r="P150" i="16"/>
  <c r="R95" i="17"/>
  <c r="R123" i="17"/>
  <c r="T161" i="17"/>
  <c r="P135" i="18"/>
  <c r="R88" i="2"/>
  <c r="P274" i="2"/>
  <c r="P87" i="2" s="1"/>
  <c r="AU56" i="1" s="1"/>
  <c r="R95" i="3"/>
  <c r="P286" i="3"/>
  <c r="R286" i="3"/>
  <c r="P389" i="3"/>
  <c r="BK595" i="3"/>
  <c r="J595" i="3"/>
  <c r="J67" i="3"/>
  <c r="T595" i="3"/>
  <c r="T772" i="3"/>
  <c r="P918" i="3"/>
  <c r="R938" i="3"/>
  <c r="T98" i="4"/>
  <c r="P98" i="5"/>
  <c r="T98" i="5"/>
  <c r="P129" i="5"/>
  <c r="BK181" i="5"/>
  <c r="J181" i="5"/>
  <c r="J71" i="5"/>
  <c r="T181" i="5"/>
  <c r="T212" i="5"/>
  <c r="BK108" i="6"/>
  <c r="J108" i="6"/>
  <c r="J69" i="6"/>
  <c r="P108" i="6"/>
  <c r="BK479" i="6"/>
  <c r="J479" i="6"/>
  <c r="J70" i="6"/>
  <c r="T479" i="6"/>
  <c r="R511" i="6"/>
  <c r="P550" i="6"/>
  <c r="BK590" i="6"/>
  <c r="J590" i="6"/>
  <c r="J73" i="6"/>
  <c r="T590" i="6"/>
  <c r="R665" i="6"/>
  <c r="T107" i="7"/>
  <c r="T118" i="7"/>
  <c r="R749" i="7"/>
  <c r="BK768" i="7"/>
  <c r="J768" i="7" s="1"/>
  <c r="J72" i="7" s="1"/>
  <c r="R768" i="7"/>
  <c r="P795" i="7"/>
  <c r="T795" i="7"/>
  <c r="T826" i="7"/>
  <c r="T1124" i="7"/>
  <c r="P1245" i="7"/>
  <c r="P1299" i="7"/>
  <c r="R1299" i="7"/>
  <c r="P1390" i="7"/>
  <c r="BK1552" i="7"/>
  <c r="J1552" i="7" s="1"/>
  <c r="J81" i="7" s="1"/>
  <c r="P1552" i="7"/>
  <c r="BK1681" i="7"/>
  <c r="J1681" i="7"/>
  <c r="J82" i="7"/>
  <c r="R1681" i="7"/>
  <c r="R98" i="8"/>
  <c r="R281" i="8"/>
  <c r="BK302" i="8"/>
  <c r="J302" i="8"/>
  <c r="J70" i="8"/>
  <c r="BK325" i="8"/>
  <c r="J325" i="8"/>
  <c r="J71" i="8"/>
  <c r="T325" i="8"/>
  <c r="BK105" i="9"/>
  <c r="J105" i="9" s="1"/>
  <c r="J69" i="9" s="1"/>
  <c r="P105" i="9"/>
  <c r="BK219" i="9"/>
  <c r="J219" i="9"/>
  <c r="J70" i="9"/>
  <c r="P219" i="9"/>
  <c r="BK251" i="9"/>
  <c r="J251" i="9"/>
  <c r="J71" i="9" s="1"/>
  <c r="P251" i="9"/>
  <c r="BK266" i="9"/>
  <c r="J266" i="9"/>
  <c r="J72" i="9"/>
  <c r="BK279" i="9"/>
  <c r="J279" i="9"/>
  <c r="J73" i="9"/>
  <c r="P279" i="9"/>
  <c r="P99" i="10"/>
  <c r="BK109" i="10"/>
  <c r="J109" i="10"/>
  <c r="J69" i="10" s="1"/>
  <c r="T109" i="10"/>
  <c r="P158" i="10"/>
  <c r="BK174" i="10"/>
  <c r="J174" i="10"/>
  <c r="J71" i="10"/>
  <c r="R174" i="10"/>
  <c r="P215" i="10"/>
  <c r="BK249" i="10"/>
  <c r="J249" i="10" s="1"/>
  <c r="J74" i="10" s="1"/>
  <c r="R249" i="10"/>
  <c r="BK99" i="11"/>
  <c r="J99" i="11"/>
  <c r="J68" i="11"/>
  <c r="T99" i="11"/>
  <c r="P163" i="11"/>
  <c r="T163" i="11"/>
  <c r="P174" i="11"/>
  <c r="BK222" i="11"/>
  <c r="J222" i="11"/>
  <c r="J71" i="11" s="1"/>
  <c r="P222" i="11"/>
  <c r="BK277" i="11"/>
  <c r="J277" i="11" s="1"/>
  <c r="J72" i="11" s="1"/>
  <c r="T277" i="11"/>
  <c r="P297" i="11"/>
  <c r="BK310" i="11"/>
  <c r="J310" i="11"/>
  <c r="J74" i="11"/>
  <c r="R310" i="11"/>
  <c r="P96" i="12"/>
  <c r="P95" i="12" s="1"/>
  <c r="AU69" i="1" s="1"/>
  <c r="BK145" i="12"/>
  <c r="J145" i="12" s="1"/>
  <c r="J70" i="12" s="1"/>
  <c r="R145" i="12"/>
  <c r="BK95" i="13"/>
  <c r="J95" i="13"/>
  <c r="J68" i="13"/>
  <c r="T95" i="13"/>
  <c r="R128" i="13"/>
  <c r="BK139" i="13"/>
  <c r="J139" i="13" s="1"/>
  <c r="J70" i="13" s="1"/>
  <c r="T139" i="13"/>
  <c r="BK95" i="14"/>
  <c r="J95" i="14"/>
  <c r="J68" i="14"/>
  <c r="R95" i="14"/>
  <c r="BK116" i="14"/>
  <c r="J116" i="14"/>
  <c r="J69" i="14"/>
  <c r="BK127" i="14"/>
  <c r="J127" i="14"/>
  <c r="J70" i="14" s="1"/>
  <c r="R127" i="14"/>
  <c r="BK96" i="15"/>
  <c r="J96" i="15" s="1"/>
  <c r="J68" i="15" s="1"/>
  <c r="R96" i="15"/>
  <c r="BK145" i="15"/>
  <c r="J145" i="15"/>
  <c r="J69" i="15"/>
  <c r="R145" i="15"/>
  <c r="T145" i="15"/>
  <c r="P156" i="15"/>
  <c r="BK197" i="15"/>
  <c r="J197" i="15"/>
  <c r="J71" i="15"/>
  <c r="R197" i="15"/>
  <c r="BK95" i="16"/>
  <c r="BK94" i="16" s="1"/>
  <c r="J94" i="16" s="1"/>
  <c r="J34" i="16" s="1"/>
  <c r="J95" i="16"/>
  <c r="J68" i="16"/>
  <c r="T95" i="16"/>
  <c r="P134" i="16"/>
  <c r="BK150" i="16"/>
  <c r="J150" i="16"/>
  <c r="J70" i="16"/>
  <c r="R150" i="16"/>
  <c r="P95" i="17"/>
  <c r="BK123" i="17"/>
  <c r="J123" i="17" s="1"/>
  <c r="J69" i="17" s="1"/>
  <c r="P123" i="17"/>
  <c r="BK161" i="17"/>
  <c r="J161" i="17"/>
  <c r="J70" i="17"/>
  <c r="R161" i="17"/>
  <c r="BK108" i="18"/>
  <c r="J108" i="18"/>
  <c r="J69" i="18" s="1"/>
  <c r="R108" i="18"/>
  <c r="BK135" i="18"/>
  <c r="J135" i="18" s="1"/>
  <c r="J70" i="18" s="1"/>
  <c r="R135" i="18"/>
  <c r="P88" i="19"/>
  <c r="T88" i="19"/>
  <c r="P142" i="19"/>
  <c r="P87" i="19" s="1"/>
  <c r="AU77" i="1" s="1"/>
  <c r="T142" i="19"/>
  <c r="P94" i="20"/>
  <c r="P93" i="20"/>
  <c r="AU79" i="1"/>
  <c r="T94" i="20"/>
  <c r="P143" i="20"/>
  <c r="T143" i="20"/>
  <c r="BK81" i="22"/>
  <c r="J81" i="22"/>
  <c r="J60" i="22"/>
  <c r="T88" i="2"/>
  <c r="R274" i="2"/>
  <c r="BK95" i="3"/>
  <c r="J95" i="3" s="1"/>
  <c r="J64" i="3" s="1"/>
  <c r="P95" i="3"/>
  <c r="BK286" i="3"/>
  <c r="J286" i="3"/>
  <c r="J65" i="3"/>
  <c r="BK389" i="3"/>
  <c r="J389" i="3"/>
  <c r="J66" i="3"/>
  <c r="R389" i="3"/>
  <c r="P595" i="3"/>
  <c r="BK772" i="3"/>
  <c r="J772" i="3" s="1"/>
  <c r="J68" i="3" s="1"/>
  <c r="P772" i="3"/>
  <c r="BK918" i="3"/>
  <c r="J918" i="3"/>
  <c r="J69" i="3"/>
  <c r="R918" i="3"/>
  <c r="BK938" i="3"/>
  <c r="J938" i="3"/>
  <c r="J72" i="3"/>
  <c r="T938" i="3"/>
  <c r="BK98" i="4"/>
  <c r="J98" i="4" s="1"/>
  <c r="J68" i="4" s="1"/>
  <c r="P98" i="4"/>
  <c r="BK129" i="4"/>
  <c r="J129" i="4"/>
  <c r="J69" i="4"/>
  <c r="P129" i="4"/>
  <c r="T129" i="4"/>
  <c r="P148" i="4"/>
  <c r="BK155" i="4"/>
  <c r="J155" i="4"/>
  <c r="J71" i="4"/>
  <c r="P155" i="4"/>
  <c r="T155" i="4"/>
  <c r="P174" i="4"/>
  <c r="T174" i="4"/>
  <c r="P187" i="4"/>
  <c r="T187" i="4"/>
  <c r="BK98" i="5"/>
  <c r="J98" i="5"/>
  <c r="J69" i="5"/>
  <c r="BK129" i="5"/>
  <c r="BK97" i="5" s="1"/>
  <c r="BK96" i="5" s="1"/>
  <c r="J96" i="5" s="1"/>
  <c r="J67" i="5" s="1"/>
  <c r="J129" i="5"/>
  <c r="J70" i="5"/>
  <c r="R129" i="5"/>
  <c r="P181" i="5"/>
  <c r="BK212" i="5"/>
  <c r="J212" i="5" s="1"/>
  <c r="J72" i="5" s="1"/>
  <c r="R212" i="5"/>
  <c r="R108" i="6"/>
  <c r="P479" i="6"/>
  <c r="R479" i="6"/>
  <c r="P511" i="6"/>
  <c r="BK550" i="6"/>
  <c r="J550" i="6"/>
  <c r="J72" i="6" s="1"/>
  <c r="T550" i="6"/>
  <c r="P590" i="6"/>
  <c r="BK665" i="6"/>
  <c r="J665" i="6"/>
  <c r="J75" i="6"/>
  <c r="T665" i="6"/>
  <c r="BK107" i="7"/>
  <c r="J107" i="7"/>
  <c r="J68" i="7"/>
  <c r="P107" i="7"/>
  <c r="R118" i="7"/>
  <c r="P749" i="7"/>
  <c r="P768" i="7"/>
  <c r="T768" i="7"/>
  <c r="R795" i="7"/>
  <c r="R826" i="7"/>
  <c r="R1124" i="7"/>
  <c r="BK1245" i="7"/>
  <c r="J1245" i="7"/>
  <c r="J77" i="7"/>
  <c r="BK1299" i="7"/>
  <c r="BK1390" i="7"/>
  <c r="J1390" i="7"/>
  <c r="J80" i="7" s="1"/>
  <c r="T1390" i="7"/>
  <c r="T1552" i="7"/>
  <c r="P1681" i="7"/>
  <c r="P98" i="8"/>
  <c r="P281" i="8"/>
  <c r="P97" i="8" s="1"/>
  <c r="AU63" i="1" s="1"/>
  <c r="P302" i="8"/>
  <c r="T302" i="8"/>
  <c r="R325" i="8"/>
  <c r="T105" i="9"/>
  <c r="T98" i="9" s="1"/>
  <c r="R219" i="9"/>
  <c r="R251" i="9"/>
  <c r="P266" i="9"/>
  <c r="T266" i="9"/>
  <c r="R279" i="9"/>
  <c r="BK99" i="10"/>
  <c r="J99" i="10"/>
  <c r="J68" i="10"/>
  <c r="R99" i="10"/>
  <c r="T99" i="10"/>
  <c r="R109" i="10"/>
  <c r="R158" i="10"/>
  <c r="P174" i="10"/>
  <c r="BK215" i="10"/>
  <c r="J215" i="10" s="1"/>
  <c r="J73" i="10" s="1"/>
  <c r="T215" i="10"/>
  <c r="T249" i="10"/>
  <c r="R99" i="11"/>
  <c r="BK174" i="11"/>
  <c r="J174" i="11"/>
  <c r="J70" i="11"/>
  <c r="T174" i="11"/>
  <c r="T222" i="11"/>
  <c r="P277" i="11"/>
  <c r="BK297" i="11"/>
  <c r="J297" i="11"/>
  <c r="J73" i="11"/>
  <c r="T297" i="11"/>
  <c r="P310" i="11"/>
  <c r="BK96" i="12"/>
  <c r="J96" i="12"/>
  <c r="J68" i="12"/>
  <c r="T96" i="12"/>
  <c r="T145" i="12"/>
  <c r="P95" i="13"/>
  <c r="P94" i="13"/>
  <c r="AU70" i="1" s="1"/>
  <c r="BK128" i="13"/>
  <c r="J128" i="13"/>
  <c r="J69" i="13"/>
  <c r="T128" i="13"/>
  <c r="R139" i="13"/>
  <c r="T95" i="14"/>
  <c r="P116" i="14"/>
  <c r="T116" i="14"/>
  <c r="T127" i="14"/>
  <c r="T96" i="15"/>
  <c r="BK156" i="15"/>
  <c r="J156" i="15" s="1"/>
  <c r="J70" i="15" s="1"/>
  <c r="T156" i="15"/>
  <c r="T197" i="15"/>
  <c r="P95" i="16"/>
  <c r="P94" i="16"/>
  <c r="AU73" i="1"/>
  <c r="BK134" i="16"/>
  <c r="J134" i="16"/>
  <c r="J69" i="16" s="1"/>
  <c r="T134" i="16"/>
  <c r="T150" i="16"/>
  <c r="BK95" i="17"/>
  <c r="T95" i="17"/>
  <c r="T123" i="17"/>
  <c r="P161" i="17"/>
  <c r="P108" i="18"/>
  <c r="P94" i="18"/>
  <c r="AU75" i="1" s="1"/>
  <c r="T108" i="18"/>
  <c r="T94" i="18"/>
  <c r="T135" i="18"/>
  <c r="BK88" i="19"/>
  <c r="J88" i="19"/>
  <c r="J64" i="19"/>
  <c r="R88" i="19"/>
  <c r="R87" i="19"/>
  <c r="BK142" i="19"/>
  <c r="J142" i="19"/>
  <c r="J65" i="19"/>
  <c r="R142" i="19"/>
  <c r="BK94" i="20"/>
  <c r="J94" i="20"/>
  <c r="J68" i="20" s="1"/>
  <c r="R94" i="20"/>
  <c r="BK143" i="20"/>
  <c r="J143" i="20"/>
  <c r="J69" i="20"/>
  <c r="R143" i="20"/>
  <c r="BK94" i="21"/>
  <c r="BK93" i="21" s="1"/>
  <c r="J93" i="21" s="1"/>
  <c r="J34" i="21" s="1"/>
  <c r="J94" i="21"/>
  <c r="J68" i="21"/>
  <c r="R94" i="21"/>
  <c r="T94" i="21"/>
  <c r="BK120" i="21"/>
  <c r="J120" i="21" s="1"/>
  <c r="J69" i="21" s="1"/>
  <c r="P120" i="21"/>
  <c r="R120" i="21"/>
  <c r="T120" i="21"/>
  <c r="P81" i="22"/>
  <c r="P80" i="22"/>
  <c r="AU81" i="1"/>
  <c r="T81" i="22"/>
  <c r="T80" i="22" s="1"/>
  <c r="BK88" i="2"/>
  <c r="J88" i="2" s="1"/>
  <c r="J64" i="2" s="1"/>
  <c r="BK87" i="2"/>
  <c r="J87" i="2" s="1"/>
  <c r="P88" i="2"/>
  <c r="BK274" i="2"/>
  <c r="J274" i="2"/>
  <c r="J65" i="2"/>
  <c r="T274" i="2"/>
  <c r="T95" i="3"/>
  <c r="T286" i="3"/>
  <c r="T389" i="3"/>
  <c r="R595" i="3"/>
  <c r="R772" i="3"/>
  <c r="T918" i="3"/>
  <c r="P938" i="3"/>
  <c r="R98" i="4"/>
  <c r="R129" i="4"/>
  <c r="BK148" i="4"/>
  <c r="J148" i="4"/>
  <c r="J70" i="4"/>
  <c r="R148" i="4"/>
  <c r="T148" i="4"/>
  <c r="R155" i="4"/>
  <c r="BK174" i="4"/>
  <c r="J174" i="4" s="1"/>
  <c r="J72" i="4" s="1"/>
  <c r="R174" i="4"/>
  <c r="BK187" i="4"/>
  <c r="J187" i="4"/>
  <c r="J73" i="4"/>
  <c r="R187" i="4"/>
  <c r="R98" i="5"/>
  <c r="T129" i="5"/>
  <c r="R181" i="5"/>
  <c r="P212" i="5"/>
  <c r="T108" i="6"/>
  <c r="T99" i="6" s="1"/>
  <c r="BK511" i="6"/>
  <c r="J511" i="6"/>
  <c r="J71" i="6"/>
  <c r="T511" i="6"/>
  <c r="R550" i="6"/>
  <c r="R590" i="6"/>
  <c r="P665" i="6"/>
  <c r="BK118" i="7"/>
  <c r="J118" i="7" s="1"/>
  <c r="J69" i="7" s="1"/>
  <c r="BK826" i="7"/>
  <c r="J826" i="7" s="1"/>
  <c r="J74" i="7" s="1"/>
  <c r="BK1124" i="7"/>
  <c r="J1124" i="7"/>
  <c r="J75" i="7"/>
  <c r="T1245" i="7"/>
  <c r="BK98" i="8"/>
  <c r="J98" i="8" s="1"/>
  <c r="J68" i="8" s="1"/>
  <c r="BK281" i="8"/>
  <c r="J281" i="8"/>
  <c r="J69" i="8" s="1"/>
  <c r="R302" i="8"/>
  <c r="P94" i="21"/>
  <c r="P93" i="21" s="1"/>
  <c r="AU80" i="1" s="1"/>
  <c r="R81" i="22"/>
  <c r="R80" i="22"/>
  <c r="BK1227" i="7"/>
  <c r="J1227" i="7"/>
  <c r="J76" i="7"/>
  <c r="BK95" i="18"/>
  <c r="J95" i="18"/>
  <c r="J68" i="18" s="1"/>
  <c r="BK925" i="3"/>
  <c r="J925" i="3"/>
  <c r="J70" i="3" s="1"/>
  <c r="BK309" i="9"/>
  <c r="J309" i="9"/>
  <c r="J74" i="9"/>
  <c r="BK209" i="10"/>
  <c r="J209" i="10"/>
  <c r="J72" i="10"/>
  <c r="BK233" i="12"/>
  <c r="J233" i="12"/>
  <c r="J71" i="12" s="1"/>
  <c r="BK931" i="3"/>
  <c r="J931" i="3"/>
  <c r="J71" i="3" s="1"/>
  <c r="BK100" i="6"/>
  <c r="BK99" i="6" s="1"/>
  <c r="J99" i="6" s="1"/>
  <c r="J67" i="6" s="1"/>
  <c r="J100" i="6"/>
  <c r="J68" i="6"/>
  <c r="BK393" i="8"/>
  <c r="J393" i="8"/>
  <c r="J73" i="8"/>
  <c r="BK99" i="9"/>
  <c r="J99" i="9"/>
  <c r="J68" i="9" s="1"/>
  <c r="BK139" i="12"/>
  <c r="J139" i="12"/>
  <c r="J69" i="12" s="1"/>
  <c r="J55" i="22"/>
  <c r="BE84" i="22"/>
  <c r="BE90" i="22"/>
  <c r="BE102" i="22"/>
  <c r="BE104" i="22"/>
  <c r="F77" i="22"/>
  <c r="BE86" i="22"/>
  <c r="BE110" i="22"/>
  <c r="BE114" i="22"/>
  <c r="E48" i="22"/>
  <c r="J52" i="22"/>
  <c r="BE88" i="22"/>
  <c r="BE92" i="22"/>
  <c r="BE94" i="22"/>
  <c r="BE96" i="22"/>
  <c r="BE98" i="22"/>
  <c r="BE100" i="22"/>
  <c r="BE106" i="22"/>
  <c r="BE108" i="22"/>
  <c r="BE116" i="22"/>
  <c r="BE118" i="22"/>
  <c r="BE120" i="22"/>
  <c r="BE122" i="22"/>
  <c r="BE82" i="22"/>
  <c r="BE112" i="22"/>
  <c r="E52" i="21"/>
  <c r="J90" i="21"/>
  <c r="BE123" i="21"/>
  <c r="J60" i="21"/>
  <c r="F63" i="21"/>
  <c r="BE95" i="21"/>
  <c r="BE100" i="21"/>
  <c r="BE115" i="21"/>
  <c r="BE121" i="21"/>
  <c r="BE125" i="21"/>
  <c r="BE110" i="21"/>
  <c r="BE105" i="21"/>
  <c r="BE127" i="21"/>
  <c r="BE129" i="21"/>
  <c r="BE128" i="20"/>
  <c r="BE138" i="20"/>
  <c r="BE149" i="20"/>
  <c r="BE151" i="20"/>
  <c r="BE153" i="20"/>
  <c r="E52" i="20"/>
  <c r="J60" i="20"/>
  <c r="F63" i="20"/>
  <c r="J63" i="20"/>
  <c r="BE95" i="20"/>
  <c r="BE100" i="20"/>
  <c r="BE105" i="20"/>
  <c r="BE110" i="20"/>
  <c r="BE122" i="20"/>
  <c r="BE133" i="20"/>
  <c r="BE144" i="20"/>
  <c r="BE116" i="20"/>
  <c r="BE147" i="20"/>
  <c r="E50" i="19"/>
  <c r="J81" i="19"/>
  <c r="J84" i="19"/>
  <c r="BE99" i="19"/>
  <c r="BE138" i="19"/>
  <c r="BE145" i="19"/>
  <c r="F84" i="19"/>
  <c r="BE89" i="19"/>
  <c r="BE93" i="19"/>
  <c r="BE130" i="19"/>
  <c r="BE134" i="19"/>
  <c r="BE151" i="19"/>
  <c r="BE157" i="19"/>
  <c r="BE111" i="19"/>
  <c r="BE126" i="19"/>
  <c r="BE143" i="19"/>
  <c r="BE147" i="19"/>
  <c r="BE161" i="19"/>
  <c r="BE169" i="19"/>
  <c r="BE106" i="19"/>
  <c r="BE115" i="19"/>
  <c r="BE122" i="19"/>
  <c r="BE149" i="19"/>
  <c r="BE153" i="19"/>
  <c r="BE155" i="19"/>
  <c r="BE159" i="19"/>
  <c r="BE163" i="19"/>
  <c r="BE165" i="19"/>
  <c r="BE167" i="19"/>
  <c r="BE171" i="19"/>
  <c r="J95" i="17"/>
  <c r="J68" i="17"/>
  <c r="E52" i="18"/>
  <c r="J91" i="18"/>
  <c r="BE138" i="18"/>
  <c r="BE111" i="18"/>
  <c r="BE113" i="18"/>
  <c r="BE117" i="18"/>
  <c r="BE121" i="18"/>
  <c r="BE125" i="18"/>
  <c r="BE127" i="18"/>
  <c r="BE131" i="18"/>
  <c r="BE133" i="18"/>
  <c r="BE136" i="18"/>
  <c r="BE144" i="18"/>
  <c r="BE146" i="18"/>
  <c r="BE150" i="18"/>
  <c r="F91" i="18"/>
  <c r="BE102" i="18"/>
  <c r="BE115" i="18"/>
  <c r="BE123" i="18"/>
  <c r="BE129" i="18"/>
  <c r="BE142" i="18"/>
  <c r="J60" i="18"/>
  <c r="BE96" i="18"/>
  <c r="BE109" i="18"/>
  <c r="BE119" i="18"/>
  <c r="BE140" i="18"/>
  <c r="BE148" i="18"/>
  <c r="BE152" i="18"/>
  <c r="E52" i="17"/>
  <c r="J60" i="17"/>
  <c r="J91" i="17"/>
  <c r="BE96" i="17"/>
  <c r="BE100" i="17"/>
  <c r="BE112" i="17"/>
  <c r="BE120" i="17"/>
  <c r="BE127" i="17"/>
  <c r="BE139" i="17"/>
  <c r="BE148" i="17"/>
  <c r="BE157" i="17"/>
  <c r="BE159" i="17"/>
  <c r="BE165" i="17"/>
  <c r="BE168" i="17"/>
  <c r="BE174" i="17"/>
  <c r="BE180" i="17"/>
  <c r="BE189" i="17"/>
  <c r="BE104" i="17"/>
  <c r="BE136" i="17"/>
  <c r="BE151" i="17"/>
  <c r="BE154" i="17"/>
  <c r="F63" i="17"/>
  <c r="BE130" i="17"/>
  <c r="BE142" i="17"/>
  <c r="BE171" i="17"/>
  <c r="BE183" i="17"/>
  <c r="BE108" i="17"/>
  <c r="BE116" i="17"/>
  <c r="BE124" i="17"/>
  <c r="BE133" i="17"/>
  <c r="BE145" i="17"/>
  <c r="BE162" i="17"/>
  <c r="BE177" i="17"/>
  <c r="BE186" i="17"/>
  <c r="BE191" i="17"/>
  <c r="E52" i="16"/>
  <c r="J60" i="16"/>
  <c r="J63" i="16"/>
  <c r="F91" i="16"/>
  <c r="BE96" i="16"/>
  <c r="BE102" i="16"/>
  <c r="BE108" i="16"/>
  <c r="BE112" i="16"/>
  <c r="BE135" i="16"/>
  <c r="BE140" i="16"/>
  <c r="BE161" i="16"/>
  <c r="BE166" i="16"/>
  <c r="BE171" i="16"/>
  <c r="BE145" i="16"/>
  <c r="BE151" i="16"/>
  <c r="BE116" i="16"/>
  <c r="BE129" i="16"/>
  <c r="BE122" i="16"/>
  <c r="BE156" i="16"/>
  <c r="E52" i="15"/>
  <c r="F63" i="15"/>
  <c r="BE97" i="15"/>
  <c r="BE113" i="15"/>
  <c r="BE117" i="15"/>
  <c r="BE130" i="15"/>
  <c r="BE146" i="15"/>
  <c r="BE151" i="15"/>
  <c r="BE162" i="15"/>
  <c r="BE192" i="15"/>
  <c r="BE198" i="15"/>
  <c r="BE203" i="15"/>
  <c r="BE208" i="15"/>
  <c r="J63" i="15"/>
  <c r="J89" i="15"/>
  <c r="BE103" i="15"/>
  <c r="BE135" i="15"/>
  <c r="BE140" i="15"/>
  <c r="BE177" i="15"/>
  <c r="BE182" i="15"/>
  <c r="BE223" i="15"/>
  <c r="BE109" i="15"/>
  <c r="BE167" i="15"/>
  <c r="BE172" i="15"/>
  <c r="BE187" i="15"/>
  <c r="BE123" i="15"/>
  <c r="BE157" i="15"/>
  <c r="BE213" i="15"/>
  <c r="BE218" i="15"/>
  <c r="BE110" i="14"/>
  <c r="BE125" i="14"/>
  <c r="BE134" i="14"/>
  <c r="F63" i="14"/>
  <c r="J88" i="14"/>
  <c r="BE120" i="14"/>
  <c r="BE123" i="14"/>
  <c r="BE131" i="14"/>
  <c r="BE136" i="14"/>
  <c r="J63" i="14"/>
  <c r="E52" i="14"/>
  <c r="BE96" i="14"/>
  <c r="BE103" i="14"/>
  <c r="BE117" i="14"/>
  <c r="BE128" i="14"/>
  <c r="BE138" i="14"/>
  <c r="BK95" i="12"/>
  <c r="J95" i="12" s="1"/>
  <c r="J34" i="12" s="1"/>
  <c r="J63" i="13"/>
  <c r="BE102" i="13"/>
  <c r="BE112" i="13"/>
  <c r="BE116" i="13"/>
  <c r="BE124" i="13"/>
  <c r="BE129" i="13"/>
  <c r="BE131" i="13"/>
  <c r="BE135" i="13"/>
  <c r="BE137" i="13"/>
  <c r="BE140" i="13"/>
  <c r="BE146" i="13"/>
  <c r="BE150" i="13"/>
  <c r="BE154" i="13"/>
  <c r="BE156" i="13"/>
  <c r="F63" i="13"/>
  <c r="BE96" i="13"/>
  <c r="BE106" i="13"/>
  <c r="BE120" i="13"/>
  <c r="BE133" i="13"/>
  <c r="BE142" i="13"/>
  <c r="E52" i="13"/>
  <c r="J60" i="13"/>
  <c r="BE148" i="13"/>
  <c r="BE152" i="13"/>
  <c r="BE158" i="13"/>
  <c r="BE160" i="13"/>
  <c r="BE162" i="13"/>
  <c r="BE144" i="13"/>
  <c r="F63" i="12"/>
  <c r="BE103" i="12"/>
  <c r="BE113" i="12"/>
  <c r="BE117" i="12"/>
  <c r="E52" i="12"/>
  <c r="J92" i="12"/>
  <c r="BE109" i="12"/>
  <c r="BE173" i="12"/>
  <c r="BE203" i="12"/>
  <c r="J60" i="12"/>
  <c r="BE129" i="12"/>
  <c r="BE151" i="12"/>
  <c r="BE168" i="12"/>
  <c r="BE183" i="12"/>
  <c r="BE193" i="12"/>
  <c r="BE221" i="12"/>
  <c r="BE97" i="12"/>
  <c r="BE123" i="12"/>
  <c r="BE134" i="12"/>
  <c r="BE140" i="12"/>
  <c r="BE146" i="12"/>
  <c r="BE156" i="12"/>
  <c r="BE161" i="12"/>
  <c r="BE178" i="12"/>
  <c r="BE188" i="12"/>
  <c r="BE198" i="12"/>
  <c r="BE210" i="12"/>
  <c r="BE216" i="12"/>
  <c r="BE228" i="12"/>
  <c r="BE234" i="12"/>
  <c r="BE149" i="11"/>
  <c r="BE164" i="11"/>
  <c r="BE169" i="11"/>
  <c r="BE183" i="11"/>
  <c r="BE199" i="11"/>
  <c r="BE228" i="11"/>
  <c r="BE242" i="11"/>
  <c r="BE252" i="11"/>
  <c r="BE267" i="11"/>
  <c r="E52" i="11"/>
  <c r="J63" i="11"/>
  <c r="J92" i="11"/>
  <c r="BE217" i="11"/>
  <c r="BE257" i="11"/>
  <c r="BE262" i="11"/>
  <c r="BE287" i="11"/>
  <c r="BE328" i="11"/>
  <c r="F63" i="11"/>
  <c r="BE100" i="11"/>
  <c r="BE106" i="11"/>
  <c r="BE112" i="11"/>
  <c r="BE122" i="11"/>
  <c r="BE126" i="11"/>
  <c r="BE130" i="11"/>
  <c r="BE136" i="11"/>
  <c r="BE144" i="11"/>
  <c r="BE154" i="11"/>
  <c r="BE159" i="11"/>
  <c r="BE175" i="11"/>
  <c r="BE191" i="11"/>
  <c r="BE203" i="11"/>
  <c r="BE207" i="11"/>
  <c r="BE223" i="11"/>
  <c r="BE235" i="11"/>
  <c r="BE247" i="11"/>
  <c r="BE272" i="11"/>
  <c r="BE278" i="11"/>
  <c r="BE303" i="11"/>
  <c r="BE311" i="11"/>
  <c r="BE318" i="11"/>
  <c r="BE323" i="11"/>
  <c r="BE212" i="11"/>
  <c r="BE283" i="11"/>
  <c r="BE293" i="11"/>
  <c r="BE298" i="11"/>
  <c r="BE104" i="10"/>
  <c r="BE110" i="10"/>
  <c r="BE200" i="10"/>
  <c r="BE270" i="10"/>
  <c r="J63" i="10"/>
  <c r="BE100" i="10"/>
  <c r="BE119" i="10"/>
  <c r="BE134" i="10"/>
  <c r="BE153" i="10"/>
  <c r="BE169" i="10"/>
  <c r="BE175" i="10"/>
  <c r="E52" i="10"/>
  <c r="F63" i="10"/>
  <c r="J92" i="10"/>
  <c r="BE114" i="10"/>
  <c r="BE124" i="10"/>
  <c r="BE129" i="10"/>
  <c r="BE139" i="10"/>
  <c r="BE144" i="10"/>
  <c r="BE159" i="10"/>
  <c r="BE186" i="10"/>
  <c r="BE196" i="10"/>
  <c r="BE204" i="10"/>
  <c r="BE216" i="10"/>
  <c r="BE219" i="10"/>
  <c r="BE222" i="10"/>
  <c r="BE225" i="10"/>
  <c r="BE228" i="10"/>
  <c r="BE239" i="10"/>
  <c r="BE244" i="10"/>
  <c r="BE250" i="10"/>
  <c r="BE255" i="10"/>
  <c r="BE275" i="10"/>
  <c r="BE280" i="10"/>
  <c r="BE282" i="10"/>
  <c r="BE286" i="10"/>
  <c r="BE294" i="10"/>
  <c r="BE297" i="10"/>
  <c r="BE300" i="10"/>
  <c r="BE303" i="10"/>
  <c r="BE309" i="10"/>
  <c r="BE312" i="10"/>
  <c r="BE315" i="10"/>
  <c r="BE164" i="10"/>
  <c r="BE210" i="10"/>
  <c r="BE236" i="10"/>
  <c r="BE260" i="10"/>
  <c r="BE265" i="10"/>
  <c r="BE290" i="10"/>
  <c r="BE306" i="10"/>
  <c r="J63" i="9"/>
  <c r="F95" i="9"/>
  <c r="BE120" i="9"/>
  <c r="BE196" i="9"/>
  <c r="BE234" i="9"/>
  <c r="BE267" i="9"/>
  <c r="BE300" i="9"/>
  <c r="BE305" i="9"/>
  <c r="BK363" i="8"/>
  <c r="J363" i="8"/>
  <c r="J72" i="8" s="1"/>
  <c r="E52" i="9"/>
  <c r="J60" i="9"/>
  <c r="BE159" i="9"/>
  <c r="BE220" i="9"/>
  <c r="BE227" i="9"/>
  <c r="BE239" i="9"/>
  <c r="BE252" i="9"/>
  <c r="BE255" i="9"/>
  <c r="BE262" i="9"/>
  <c r="BE284" i="9"/>
  <c r="BE293" i="9"/>
  <c r="BE310" i="9"/>
  <c r="BE100" i="9"/>
  <c r="BE106" i="9"/>
  <c r="BE200" i="9"/>
  <c r="BE204" i="9"/>
  <c r="BE209" i="9"/>
  <c r="BE214" i="9"/>
  <c r="BE246" i="9"/>
  <c r="BE280" i="9"/>
  <c r="BE163" i="9"/>
  <c r="BE181" i="9"/>
  <c r="BE185" i="9"/>
  <c r="BE258" i="9"/>
  <c r="BE271" i="9"/>
  <c r="BE275" i="9"/>
  <c r="BE288" i="9"/>
  <c r="F63" i="8"/>
  <c r="J91" i="8"/>
  <c r="BE139" i="8"/>
  <c r="BE230" i="8"/>
  <c r="BE250" i="8"/>
  <c r="BE259" i="8"/>
  <c r="BE269" i="8"/>
  <c r="BE276" i="8"/>
  <c r="BE282" i="8"/>
  <c r="BE307" i="8"/>
  <c r="BE335" i="8"/>
  <c r="BE340" i="8"/>
  <c r="BE345" i="8"/>
  <c r="BE369" i="8"/>
  <c r="BE394" i="8"/>
  <c r="BE99" i="8"/>
  <c r="BE134" i="8"/>
  <c r="BE264" i="8"/>
  <c r="BE317" i="8"/>
  <c r="J1299" i="7"/>
  <c r="J79" i="7" s="1"/>
  <c r="E52" i="8"/>
  <c r="J63" i="8"/>
  <c r="BE120" i="8"/>
  <c r="BE129" i="8"/>
  <c r="BE144" i="8"/>
  <c r="BE149" i="8"/>
  <c r="BE234" i="8"/>
  <c r="BE246" i="8"/>
  <c r="BE254" i="8"/>
  <c r="BE287" i="8"/>
  <c r="BE292" i="8"/>
  <c r="BE311" i="8"/>
  <c r="BE326" i="8"/>
  <c r="BE350" i="8"/>
  <c r="BE355" i="8"/>
  <c r="BE360" i="8"/>
  <c r="BE364" i="8"/>
  <c r="BE374" i="8"/>
  <c r="BE379" i="8"/>
  <c r="BE384" i="8"/>
  <c r="BE389" i="8"/>
  <c r="BE406" i="8"/>
  <c r="BE297" i="8"/>
  <c r="BE303" i="8"/>
  <c r="J63" i="7"/>
  <c r="BE464" i="7"/>
  <c r="BE602" i="7"/>
  <c r="BE607" i="7"/>
  <c r="BE736" i="7"/>
  <c r="BE750" i="7"/>
  <c r="BE779" i="7"/>
  <c r="BE785" i="7"/>
  <c r="BE796" i="7"/>
  <c r="BE831" i="7"/>
  <c r="BE835" i="7"/>
  <c r="BE851" i="7"/>
  <c r="BE859" i="7"/>
  <c r="BE882" i="7"/>
  <c r="BE902" i="7"/>
  <c r="BE912" i="7"/>
  <c r="BE952" i="7"/>
  <c r="BE957" i="7"/>
  <c r="BE962" i="7"/>
  <c r="BE967" i="7"/>
  <c r="BE1002" i="7"/>
  <c r="BE1007" i="7"/>
  <c r="BE1012" i="7"/>
  <c r="BE1047" i="7"/>
  <c r="BE1082" i="7"/>
  <c r="BE1087" i="7"/>
  <c r="BE1092" i="7"/>
  <c r="BE1133" i="7"/>
  <c r="BE1167" i="7"/>
  <c r="BE1218" i="7"/>
  <c r="BE1223" i="7"/>
  <c r="BE1228" i="7"/>
  <c r="BE1248" i="7"/>
  <c r="BE1252" i="7"/>
  <c r="BE1254" i="7"/>
  <c r="BE1266" i="7"/>
  <c r="BE1280" i="7"/>
  <c r="BE1282" i="7"/>
  <c r="BE1290" i="7"/>
  <c r="BE1300" i="7"/>
  <c r="BE1305" i="7"/>
  <c r="BE1315" i="7"/>
  <c r="BE1330" i="7"/>
  <c r="BE1335" i="7"/>
  <c r="BE1340" i="7"/>
  <c r="BE1345" i="7"/>
  <c r="BE1350" i="7"/>
  <c r="BE1380" i="7"/>
  <c r="BE1430" i="7"/>
  <c r="BE1449" i="7"/>
  <c r="BE1496" i="7"/>
  <c r="BE1510" i="7"/>
  <c r="BE1527" i="7"/>
  <c r="BE1537" i="7"/>
  <c r="BE1586" i="7"/>
  <c r="BE1606" i="7"/>
  <c r="BE1626" i="7"/>
  <c r="BE1636" i="7"/>
  <c r="BE1651" i="7"/>
  <c r="BE1661" i="7"/>
  <c r="BE1666" i="7"/>
  <c r="BE1676" i="7"/>
  <c r="E52" i="7"/>
  <c r="J60" i="7"/>
  <c r="F63" i="7"/>
  <c r="BE108" i="7"/>
  <c r="BE113" i="7"/>
  <c r="BE119" i="7"/>
  <c r="BE279" i="7"/>
  <c r="BE304" i="7"/>
  <c r="BE587" i="7"/>
  <c r="BE611" i="7"/>
  <c r="BE623" i="7"/>
  <c r="BE678" i="7"/>
  <c r="BE682" i="7"/>
  <c r="BE693" i="7"/>
  <c r="BE703" i="7"/>
  <c r="BE708" i="7"/>
  <c r="BE713" i="7"/>
  <c r="BE718" i="7"/>
  <c r="BE727" i="7"/>
  <c r="BE745" i="7"/>
  <c r="BE762" i="7"/>
  <c r="BE769" i="7"/>
  <c r="BE775" i="7"/>
  <c r="BE790" i="7"/>
  <c r="BE811" i="7"/>
  <c r="BE816" i="7"/>
  <c r="BE839" i="7"/>
  <c r="BE855" i="7"/>
  <c r="BE863" i="7"/>
  <c r="BE867" i="7"/>
  <c r="BE872" i="7"/>
  <c r="BE877" i="7"/>
  <c r="BE887" i="7"/>
  <c r="BE892" i="7"/>
  <c r="BE907" i="7"/>
  <c r="BE917" i="7"/>
  <c r="BE922" i="7"/>
  <c r="BE937" i="7"/>
  <c r="BE942" i="7"/>
  <c r="BE977" i="7"/>
  <c r="BE992" i="7"/>
  <c r="BE997" i="7"/>
  <c r="BE1017" i="7"/>
  <c r="BE1032" i="7"/>
  <c r="BE1037" i="7"/>
  <c r="BE1052" i="7"/>
  <c r="BE1067" i="7"/>
  <c r="BE1072" i="7"/>
  <c r="BE1077" i="7"/>
  <c r="BE1102" i="7"/>
  <c r="BE1109" i="7"/>
  <c r="BE1114" i="7"/>
  <c r="BE1119" i="7"/>
  <c r="BE1125" i="7"/>
  <c r="BE1129" i="7"/>
  <c r="BE1137" i="7"/>
  <c r="BE1141" i="7"/>
  <c r="BE1146" i="7"/>
  <c r="BE1151" i="7"/>
  <c r="BE1159" i="7"/>
  <c r="BE1163" i="7"/>
  <c r="BE1171" i="7"/>
  <c r="BE1176" i="7"/>
  <c r="BE1181" i="7"/>
  <c r="BE1195" i="7"/>
  <c r="BE1200" i="7"/>
  <c r="BE1250" i="7"/>
  <c r="BE1256" i="7"/>
  <c r="BE1258" i="7"/>
  <c r="BE1260" i="7"/>
  <c r="BE1262" i="7"/>
  <c r="BE1264" i="7"/>
  <c r="BE1268" i="7"/>
  <c r="BE1270" i="7"/>
  <c r="BE1272" i="7"/>
  <c r="BE1288" i="7"/>
  <c r="BE1294" i="7"/>
  <c r="BE1296" i="7"/>
  <c r="BE1355" i="7"/>
  <c r="BE1360" i="7"/>
  <c r="BE1365" i="7"/>
  <c r="BE1370" i="7"/>
  <c r="BE1375" i="7"/>
  <c r="BE1385" i="7"/>
  <c r="BE1391" i="7"/>
  <c r="BE1396" i="7"/>
  <c r="BE1409" i="7"/>
  <c r="BE1418" i="7"/>
  <c r="BE1423" i="7"/>
  <c r="BE1437" i="7"/>
  <c r="BE1444" i="7"/>
  <c r="BE1454" i="7"/>
  <c r="BE1461" i="7"/>
  <c r="BE1474" i="7"/>
  <c r="BE1479" i="7"/>
  <c r="BE1486" i="7"/>
  <c r="BE1491" i="7"/>
  <c r="BE1503" i="7"/>
  <c r="BE1532" i="7"/>
  <c r="BE1547" i="7"/>
  <c r="BE1553" i="7"/>
  <c r="BE1556" i="7"/>
  <c r="BE1561" i="7"/>
  <c r="BE1566" i="7"/>
  <c r="BE1571" i="7"/>
  <c r="BE1576" i="7"/>
  <c r="BE1581" i="7"/>
  <c r="BE1591" i="7"/>
  <c r="BE1596" i="7"/>
  <c r="BE1601" i="7"/>
  <c r="BE1611" i="7"/>
  <c r="BE1616" i="7"/>
  <c r="BE1621" i="7"/>
  <c r="BE1631" i="7"/>
  <c r="BE1646" i="7"/>
  <c r="BE1656" i="7"/>
  <c r="BE593" i="7"/>
  <c r="BE698" i="7"/>
  <c r="BE755" i="7"/>
  <c r="BE821" i="7"/>
  <c r="BE827" i="7"/>
  <c r="BE843" i="7"/>
  <c r="BE847" i="7"/>
  <c r="BE972" i="7"/>
  <c r="BE987" i="7"/>
  <c r="BE1027" i="7"/>
  <c r="BE1062" i="7"/>
  <c r="BE1155" i="7"/>
  <c r="BE1240" i="7"/>
  <c r="BE1246" i="7"/>
  <c r="BE1276" i="7"/>
  <c r="BE1284" i="7"/>
  <c r="BE1292" i="7"/>
  <c r="BE1320" i="7"/>
  <c r="BE1325" i="7"/>
  <c r="BE1641" i="7"/>
  <c r="BE1671" i="7"/>
  <c r="BE1682" i="7"/>
  <c r="BE1687" i="7"/>
  <c r="BE1692" i="7"/>
  <c r="BE1699" i="7"/>
  <c r="BE598" i="7"/>
  <c r="BE619" i="7"/>
  <c r="BE686" i="7"/>
  <c r="BE741" i="7"/>
  <c r="BE747" i="7"/>
  <c r="BE801" i="7"/>
  <c r="BE806" i="7"/>
  <c r="BE897" i="7"/>
  <c r="BE927" i="7"/>
  <c r="BE932" i="7"/>
  <c r="BE947" i="7"/>
  <c r="BE982" i="7"/>
  <c r="BE1022" i="7"/>
  <c r="BE1042" i="7"/>
  <c r="BE1057" i="7"/>
  <c r="BE1185" i="7"/>
  <c r="BE1190" i="7"/>
  <c r="BE1208" i="7"/>
  <c r="BE1213" i="7"/>
  <c r="BE1225" i="7"/>
  <c r="BE1274" i="7"/>
  <c r="BE1278" i="7"/>
  <c r="BE1286" i="7"/>
  <c r="BE1310" i="7"/>
  <c r="BE1404" i="7"/>
  <c r="BE1469" i="7"/>
  <c r="BE1515" i="7"/>
  <c r="BE1520" i="7"/>
  <c r="BE1542" i="7"/>
  <c r="F63" i="6"/>
  <c r="BE426" i="6"/>
  <c r="BE453" i="6"/>
  <c r="BE457" i="6"/>
  <c r="BE532" i="6"/>
  <c r="BE535" i="6"/>
  <c r="BE546" i="6"/>
  <c r="BE619" i="6"/>
  <c r="BE647" i="6"/>
  <c r="BE650" i="6"/>
  <c r="BE675" i="6"/>
  <c r="BE684" i="6"/>
  <c r="BE687" i="6"/>
  <c r="BE691" i="6"/>
  <c r="J60" i="6"/>
  <c r="E85" i="6"/>
  <c r="BE358" i="6"/>
  <c r="BE419" i="6"/>
  <c r="BE431" i="6"/>
  <c r="BE512" i="6"/>
  <c r="BE542" i="6"/>
  <c r="BE551" i="6"/>
  <c r="BE591" i="6"/>
  <c r="BE629" i="6"/>
  <c r="J63" i="6"/>
  <c r="BE198" i="6"/>
  <c r="BE379" i="6"/>
  <c r="BE383" i="6"/>
  <c r="BE392" i="6"/>
  <c r="BE397" i="6"/>
  <c r="BE402" i="6"/>
  <c r="BE412" i="6"/>
  <c r="BE436" i="6"/>
  <c r="BE441" i="6"/>
  <c r="BE449" i="6"/>
  <c r="BE469" i="6"/>
  <c r="BE474" i="6"/>
  <c r="BE480" i="6"/>
  <c r="BE487" i="6"/>
  <c r="BE494" i="6"/>
  <c r="BE499" i="6"/>
  <c r="BE526" i="6"/>
  <c r="BE529" i="6"/>
  <c r="BE538" i="6"/>
  <c r="BE559" i="6"/>
  <c r="BE567" i="6"/>
  <c r="BE571" i="6"/>
  <c r="BE575" i="6"/>
  <c r="BE578" i="6"/>
  <c r="BE581" i="6"/>
  <c r="BE586" i="6"/>
  <c r="BE595" i="6"/>
  <c r="BE599" i="6"/>
  <c r="BE603" i="6"/>
  <c r="BE607" i="6"/>
  <c r="BE623" i="6"/>
  <c r="BE633" i="6"/>
  <c r="BE637" i="6"/>
  <c r="BE642" i="6"/>
  <c r="BE666" i="6"/>
  <c r="BE681" i="6"/>
  <c r="BE689" i="6"/>
  <c r="BE101" i="6"/>
  <c r="BE109" i="6"/>
  <c r="BE207" i="6"/>
  <c r="BE330" i="6"/>
  <c r="BE334" i="6"/>
  <c r="BE354" i="6"/>
  <c r="BE387" i="6"/>
  <c r="BE407" i="6"/>
  <c r="BE445" i="6"/>
  <c r="BE463" i="6"/>
  <c r="BE506" i="6"/>
  <c r="BE516" i="6"/>
  <c r="BE519" i="6"/>
  <c r="BE522" i="6"/>
  <c r="BE524" i="6"/>
  <c r="BE555" i="6"/>
  <c r="BE563" i="6"/>
  <c r="BE588" i="6"/>
  <c r="BE611" i="6"/>
  <c r="BE615" i="6"/>
  <c r="BE657" i="6"/>
  <c r="BE672" i="6"/>
  <c r="BE99" i="5"/>
  <c r="BE102" i="5"/>
  <c r="BE108" i="5"/>
  <c r="BE114" i="5"/>
  <c r="BE120" i="5"/>
  <c r="BE133" i="5"/>
  <c r="BE139" i="5"/>
  <c r="BE145" i="5"/>
  <c r="BE169" i="5"/>
  <c r="BE225" i="5"/>
  <c r="BE237" i="5"/>
  <c r="BK97" i="4"/>
  <c r="J97" i="4" s="1"/>
  <c r="J34" i="4" s="1"/>
  <c r="E52" i="5"/>
  <c r="F63" i="5"/>
  <c r="J90" i="5"/>
  <c r="BE105" i="5"/>
  <c r="BE126" i="5"/>
  <c r="BE142" i="5"/>
  <c r="BE148" i="5"/>
  <c r="BE151" i="5"/>
  <c r="BE154" i="5"/>
  <c r="BE160" i="5"/>
  <c r="BE163" i="5"/>
  <c r="BE166" i="5"/>
  <c r="BE175" i="5"/>
  <c r="BE178" i="5"/>
  <c r="BE182" i="5"/>
  <c r="BE194" i="5"/>
  <c r="BE200" i="5"/>
  <c r="BE203" i="5"/>
  <c r="BE213" i="5"/>
  <c r="BE216" i="5"/>
  <c r="BE228" i="5"/>
  <c r="BE234" i="5"/>
  <c r="BE240" i="5"/>
  <c r="J63" i="5"/>
  <c r="BE111" i="5"/>
  <c r="BE123" i="5"/>
  <c r="BE130" i="5"/>
  <c r="BE172" i="5"/>
  <c r="BE188" i="5"/>
  <c r="BE231" i="5"/>
  <c r="BE117" i="5"/>
  <c r="BE136" i="5"/>
  <c r="BE157" i="5"/>
  <c r="BE185" i="5"/>
  <c r="BE191" i="5"/>
  <c r="BE197" i="5"/>
  <c r="BE206" i="5"/>
  <c r="BE209" i="5"/>
  <c r="BE219" i="5"/>
  <c r="BE222" i="5"/>
  <c r="J60" i="4"/>
  <c r="E83" i="4"/>
  <c r="F94" i="4"/>
  <c r="BE105" i="4"/>
  <c r="BE108" i="4"/>
  <c r="BE123" i="4"/>
  <c r="BE126" i="4"/>
  <c r="BE133" i="4"/>
  <c r="BE139" i="4"/>
  <c r="BE142" i="4"/>
  <c r="BE152" i="4"/>
  <c r="BE165" i="4"/>
  <c r="BE178" i="4"/>
  <c r="BE181" i="4"/>
  <c r="BE188" i="4"/>
  <c r="BE194" i="4"/>
  <c r="J94" i="4"/>
  <c r="BE99" i="4"/>
  <c r="BE111" i="4"/>
  <c r="BE130" i="4"/>
  <c r="BE145" i="4"/>
  <c r="BE162" i="4"/>
  <c r="BE168" i="4"/>
  <c r="BE191" i="4"/>
  <c r="BE102" i="4"/>
  <c r="BE117" i="4"/>
  <c r="BE120" i="4"/>
  <c r="BE136" i="4"/>
  <c r="BE149" i="4"/>
  <c r="BE156" i="4"/>
  <c r="BE159" i="4"/>
  <c r="BE175" i="4"/>
  <c r="BE184" i="4"/>
  <c r="BE114" i="4"/>
  <c r="BE171" i="4"/>
  <c r="F59" i="3"/>
  <c r="BE96" i="3"/>
  <c r="BE132" i="3"/>
  <c r="BE262" i="3"/>
  <c r="BE272" i="3"/>
  <c r="BE281" i="3"/>
  <c r="BE298" i="3"/>
  <c r="BE309" i="3"/>
  <c r="BE312" i="3"/>
  <c r="BE415" i="3"/>
  <c r="BE420" i="3"/>
  <c r="BE442" i="3"/>
  <c r="BE476" i="3"/>
  <c r="BE512" i="3"/>
  <c r="BE540" i="3"/>
  <c r="BE553" i="3"/>
  <c r="BE604" i="3"/>
  <c r="BE677" i="3"/>
  <c r="BE685" i="3"/>
  <c r="BE723" i="3"/>
  <c r="BE728" i="3"/>
  <c r="BE773" i="3"/>
  <c r="E82" i="3"/>
  <c r="J91" i="3"/>
  <c r="BE135" i="3"/>
  <c r="BE205" i="3"/>
  <c r="BE333" i="3"/>
  <c r="BE358" i="3"/>
  <c r="BE390" i="3"/>
  <c r="BE491" i="3"/>
  <c r="BE570" i="3"/>
  <c r="BE581" i="3"/>
  <c r="BE591" i="3"/>
  <c r="BE596" i="3"/>
  <c r="BE644" i="3"/>
  <c r="BE656" i="3"/>
  <c r="BE704" i="3"/>
  <c r="BE733" i="3"/>
  <c r="BE781" i="3"/>
  <c r="BE814" i="3"/>
  <c r="BE826" i="3"/>
  <c r="BE846" i="3"/>
  <c r="BE885" i="3"/>
  <c r="BE894" i="3"/>
  <c r="BE913" i="3"/>
  <c r="BE919" i="3"/>
  <c r="BE943" i="3"/>
  <c r="BE947" i="3"/>
  <c r="J88" i="3"/>
  <c r="BE143" i="3"/>
  <c r="BE158" i="3"/>
  <c r="BE162" i="3"/>
  <c r="BE179" i="3"/>
  <c r="BE188" i="3"/>
  <c r="BE197" i="3"/>
  <c r="BE213" i="3"/>
  <c r="BE217" i="3"/>
  <c r="BE221" i="3"/>
  <c r="BE238" i="3"/>
  <c r="BE246" i="3"/>
  <c r="BE252" i="3"/>
  <c r="BE257" i="3"/>
  <c r="BE267" i="3"/>
  <c r="BE277" i="3"/>
  <c r="BE316" i="3"/>
  <c r="BE320" i="3"/>
  <c r="BE329" i="3"/>
  <c r="BE338" i="3"/>
  <c r="BE363" i="3"/>
  <c r="BE368" i="3"/>
  <c r="BE379" i="3"/>
  <c r="BE384" i="3"/>
  <c r="BE458" i="3"/>
  <c r="BE464" i="3"/>
  <c r="BE486" i="3"/>
  <c r="BE524" i="3"/>
  <c r="BE566" i="3"/>
  <c r="BE574" i="3"/>
  <c r="BE579" i="3"/>
  <c r="BE583" i="3"/>
  <c r="BE588" i="3"/>
  <c r="BE614" i="3"/>
  <c r="BE632" i="3"/>
  <c r="BE637" i="3"/>
  <c r="BE642" i="3"/>
  <c r="BE667" i="3"/>
  <c r="BE672" i="3"/>
  <c r="BE681" i="3"/>
  <c r="BE709" i="3"/>
  <c r="BE714" i="3"/>
  <c r="BE718" i="3"/>
  <c r="BE745" i="3"/>
  <c r="BE752" i="3"/>
  <c r="BE757" i="3"/>
  <c r="BE762" i="3"/>
  <c r="BE767" i="3"/>
  <c r="BE819" i="3"/>
  <c r="BE837" i="3"/>
  <c r="BE856" i="3"/>
  <c r="BE860" i="3"/>
  <c r="BE874" i="3"/>
  <c r="BE879" i="3"/>
  <c r="BE881" i="3"/>
  <c r="BE889" i="3"/>
  <c r="BE899" i="3"/>
  <c r="BE903" i="3"/>
  <c r="BE908" i="3"/>
  <c r="BE922" i="3"/>
  <c r="BE926" i="3"/>
  <c r="BE932" i="3"/>
  <c r="BE939" i="3"/>
  <c r="BE113" i="3"/>
  <c r="BE138" i="3"/>
  <c r="BE148" i="3"/>
  <c r="BE154" i="3"/>
  <c r="BE209" i="3"/>
  <c r="BE230" i="3"/>
  <c r="BE287" i="3"/>
  <c r="BE325" i="3"/>
  <c r="BE425" i="3"/>
  <c r="BE500" i="3"/>
  <c r="BE534" i="3"/>
  <c r="BE690" i="3"/>
  <c r="BE694" i="3"/>
  <c r="BE696" i="3"/>
  <c r="BE700" i="3"/>
  <c r="BE738" i="3"/>
  <c r="BE789" i="3"/>
  <c r="BE824" i="3"/>
  <c r="BE851" i="3"/>
  <c r="BE869" i="3"/>
  <c r="J59" i="2"/>
  <c r="BE102" i="2"/>
  <c r="BE155" i="2"/>
  <c r="E50" i="2"/>
  <c r="BE97" i="2"/>
  <c r="BE130" i="2"/>
  <c r="BE135" i="2"/>
  <c r="BE140" i="2"/>
  <c r="BE145" i="2"/>
  <c r="BE167" i="2"/>
  <c r="BE214" i="2"/>
  <c r="BE239" i="2"/>
  <c r="BE244" i="2"/>
  <c r="BE259" i="2"/>
  <c r="BE269" i="2"/>
  <c r="BE280" i="2"/>
  <c r="BE302" i="2"/>
  <c r="BE309" i="2"/>
  <c r="F59" i="2"/>
  <c r="BE125" i="2"/>
  <c r="BE160" i="2"/>
  <c r="BE188" i="2"/>
  <c r="BE219" i="2"/>
  <c r="BE275" i="2"/>
  <c r="BE293" i="2"/>
  <c r="BE298" i="2"/>
  <c r="J56" i="2"/>
  <c r="BE89" i="2"/>
  <c r="BE106" i="2"/>
  <c r="BE115" i="2"/>
  <c r="BE120" i="2"/>
  <c r="BE150" i="2"/>
  <c r="BE174" i="2"/>
  <c r="BE209" i="2"/>
  <c r="BE224" i="2"/>
  <c r="BE231" i="2"/>
  <c r="BE235" i="2"/>
  <c r="BE251" i="2"/>
  <c r="BE264" i="2"/>
  <c r="BE287" i="2"/>
  <c r="BE313" i="2"/>
  <c r="F38" i="3"/>
  <c r="BC57" i="1" s="1"/>
  <c r="F38" i="8"/>
  <c r="BA63" i="1"/>
  <c r="F39" i="8"/>
  <c r="BB63" i="1"/>
  <c r="F41" i="9"/>
  <c r="BD64" i="1"/>
  <c r="F38" i="11"/>
  <c r="BA68" i="1"/>
  <c r="J38" i="15"/>
  <c r="AW72" i="1"/>
  <c r="F41" i="18"/>
  <c r="BD75" i="1" s="1"/>
  <c r="F38" i="21"/>
  <c r="BA80" i="1"/>
  <c r="AS55" i="1"/>
  <c r="J36" i="3"/>
  <c r="AW57" i="1"/>
  <c r="J38" i="4"/>
  <c r="AW59" i="1"/>
  <c r="F38" i="5"/>
  <c r="BA60" i="1"/>
  <c r="F40" i="7"/>
  <c r="BC62" i="1"/>
  <c r="F41" i="7"/>
  <c r="BD62" i="1"/>
  <c r="F39" i="4"/>
  <c r="BB59" i="1" s="1"/>
  <c r="F39" i="5"/>
  <c r="BB60" i="1"/>
  <c r="F39" i="7"/>
  <c r="BB62" i="1"/>
  <c r="F36" i="3"/>
  <c r="BA57" i="1"/>
  <c r="J38" i="8"/>
  <c r="AW63" i="1"/>
  <c r="F40" i="8"/>
  <c r="BC63" i="1"/>
  <c r="F39" i="10"/>
  <c r="BB65" i="1" s="1"/>
  <c r="F39" i="13"/>
  <c r="BB70" i="1"/>
  <c r="F39" i="14"/>
  <c r="BB71" i="1"/>
  <c r="F39" i="16"/>
  <c r="BB73" i="1"/>
  <c r="F38" i="18"/>
  <c r="BA75" i="1"/>
  <c r="F39" i="20"/>
  <c r="BB79" i="1"/>
  <c r="J34" i="22"/>
  <c r="AW81" i="1" s="1"/>
  <c r="F38" i="4"/>
  <c r="BA59" i="1"/>
  <c r="J38" i="5"/>
  <c r="AW60" i="1"/>
  <c r="F41" i="8"/>
  <c r="BD63" i="1"/>
  <c r="F38" i="9"/>
  <c r="BA64" i="1"/>
  <c r="F39" i="9"/>
  <c r="BB64" i="1"/>
  <c r="F41" i="11"/>
  <c r="BD68" i="1" s="1"/>
  <c r="F40" i="13"/>
  <c r="BC70" i="1"/>
  <c r="F38" i="15"/>
  <c r="BA72" i="1"/>
  <c r="J38" i="16"/>
  <c r="AW73" i="1"/>
  <c r="F39" i="18"/>
  <c r="BB75" i="1"/>
  <c r="F37" i="19"/>
  <c r="BB77" i="1"/>
  <c r="F40" i="21"/>
  <c r="BC80" i="1" s="1"/>
  <c r="F37" i="3"/>
  <c r="BB57" i="1"/>
  <c r="J38" i="11"/>
  <c r="AW68" i="1"/>
  <c r="F41" i="12"/>
  <c r="BD69" i="1"/>
  <c r="F40" i="16"/>
  <c r="BC73" i="1"/>
  <c r="F39" i="17"/>
  <c r="BB74" i="1"/>
  <c r="F34" i="22"/>
  <c r="BA81" i="1" s="1"/>
  <c r="AS76" i="1"/>
  <c r="F39" i="2"/>
  <c r="BD56" i="1"/>
  <c r="F41" i="5"/>
  <c r="BD60" i="1"/>
  <c r="F38" i="7"/>
  <c r="BA62" i="1"/>
  <c r="F39" i="11"/>
  <c r="BB68" i="1"/>
  <c r="F38" i="13"/>
  <c r="BA70" i="1" s="1"/>
  <c r="F39" i="15"/>
  <c r="BB72" i="1"/>
  <c r="J36" i="19"/>
  <c r="AW77" i="1"/>
  <c r="F39" i="19"/>
  <c r="BD77" i="1"/>
  <c r="F35" i="22"/>
  <c r="BB81" i="1" s="1"/>
  <c r="F38" i="2"/>
  <c r="BC56" i="1"/>
  <c r="J38" i="7"/>
  <c r="AW62" i="1"/>
  <c r="F41" i="10"/>
  <c r="BD65" i="1"/>
  <c r="J38" i="13"/>
  <c r="AW70" i="1"/>
  <c r="F38" i="14"/>
  <c r="BA71" i="1"/>
  <c r="F41" i="16"/>
  <c r="BD73" i="1" s="1"/>
  <c r="F40" i="17"/>
  <c r="BC74" i="1"/>
  <c r="F41" i="21"/>
  <c r="BD80" i="1"/>
  <c r="AS66" i="1"/>
  <c r="F36" i="2"/>
  <c r="BA56" i="1"/>
  <c r="F40" i="5"/>
  <c r="BC60" i="1"/>
  <c r="F40" i="6"/>
  <c r="BC61" i="1"/>
  <c r="F38" i="12"/>
  <c r="BA69" i="1"/>
  <c r="F40" i="12"/>
  <c r="BC69" i="1" s="1"/>
  <c r="F40" i="15"/>
  <c r="BC72" i="1"/>
  <c r="F41" i="17"/>
  <c r="BD74" i="1"/>
  <c r="F41" i="20"/>
  <c r="BD79" i="1"/>
  <c r="F40" i="20"/>
  <c r="BC79" i="1"/>
  <c r="F37" i="22"/>
  <c r="BD81" i="1"/>
  <c r="F41" i="6"/>
  <c r="BD61" i="1"/>
  <c r="F40" i="10"/>
  <c r="BC65" i="1"/>
  <c r="J38" i="14"/>
  <c r="AW71" i="1"/>
  <c r="F41" i="15"/>
  <c r="BD72" i="1"/>
  <c r="F36" i="19"/>
  <c r="BA77" i="1" s="1"/>
  <c r="F39" i="21"/>
  <c r="BB80" i="1"/>
  <c r="J36" i="2"/>
  <c r="AW56" i="1"/>
  <c r="F39" i="3"/>
  <c r="BD57" i="1"/>
  <c r="J38" i="10"/>
  <c r="AW65" i="1"/>
  <c r="J38" i="12"/>
  <c r="AW69" i="1"/>
  <c r="F39" i="12"/>
  <c r="BB69" i="1" s="1"/>
  <c r="F41" i="14"/>
  <c r="BD71" i="1"/>
  <c r="F38" i="16"/>
  <c r="BA73" i="1"/>
  <c r="J38" i="17"/>
  <c r="AW74" i="1"/>
  <c r="J38" i="18"/>
  <c r="AW75" i="1"/>
  <c r="F40" i="18"/>
  <c r="BC75" i="1"/>
  <c r="J38" i="20"/>
  <c r="AW79" i="1" s="1"/>
  <c r="J38" i="21"/>
  <c r="AW80" i="1"/>
  <c r="F36" i="22"/>
  <c r="BC81" i="1"/>
  <c r="J38" i="6"/>
  <c r="AW61" i="1"/>
  <c r="J38" i="9"/>
  <c r="AW64" i="1"/>
  <c r="F40" i="11"/>
  <c r="BC68" i="1"/>
  <c r="F38" i="19"/>
  <c r="BC77" i="1" s="1"/>
  <c r="F41" i="4"/>
  <c r="BD59" i="1"/>
  <c r="F38" i="6"/>
  <c r="BA61" i="1"/>
  <c r="F38" i="10"/>
  <c r="BA65" i="1"/>
  <c r="F40" i="14"/>
  <c r="BC71" i="1"/>
  <c r="F38" i="17"/>
  <c r="BA74" i="1"/>
  <c r="F37" i="2"/>
  <c r="BB56" i="1" s="1"/>
  <c r="F40" i="9"/>
  <c r="BC64" i="1"/>
  <c r="F41" i="13"/>
  <c r="BD70" i="1"/>
  <c r="F38" i="20"/>
  <c r="BA79" i="1"/>
  <c r="F40" i="4"/>
  <c r="BC59" i="1"/>
  <c r="F39" i="6"/>
  <c r="BB61" i="1"/>
  <c r="J32" i="2" l="1"/>
  <c r="J63" i="2"/>
  <c r="BK95" i="15"/>
  <c r="J95" i="15" s="1"/>
  <c r="J67" i="15" s="1"/>
  <c r="BK94" i="17"/>
  <c r="J94" i="17" s="1"/>
  <c r="R98" i="9"/>
  <c r="T87" i="19"/>
  <c r="R97" i="5"/>
  <c r="R96" i="5"/>
  <c r="T93" i="21"/>
  <c r="P94" i="3"/>
  <c r="AU57" i="1"/>
  <c r="R94" i="18"/>
  <c r="P98" i="10"/>
  <c r="AU65" i="1"/>
  <c r="P98" i="9"/>
  <c r="AU64" i="1" s="1"/>
  <c r="R97" i="4"/>
  <c r="R98" i="10"/>
  <c r="T98" i="11"/>
  <c r="P97" i="5"/>
  <c r="P96" i="5"/>
  <c r="AU60" i="1"/>
  <c r="R94" i="17"/>
  <c r="P94" i="14"/>
  <c r="AU71" i="1" s="1"/>
  <c r="R95" i="12"/>
  <c r="P98" i="11"/>
  <c r="AU68" i="1" s="1"/>
  <c r="T94" i="3"/>
  <c r="R93" i="21"/>
  <c r="R93" i="20"/>
  <c r="T94" i="17"/>
  <c r="T94" i="14"/>
  <c r="BK1298" i="7"/>
  <c r="J1298" i="7"/>
  <c r="J78" i="7"/>
  <c r="R99" i="6"/>
  <c r="P97" i="4"/>
  <c r="AU59" i="1"/>
  <c r="P94" i="17"/>
  <c r="AU74" i="1"/>
  <c r="R95" i="15"/>
  <c r="R94" i="14"/>
  <c r="T94" i="13"/>
  <c r="BK98" i="9"/>
  <c r="J98" i="9"/>
  <c r="J67" i="9"/>
  <c r="P1298" i="7"/>
  <c r="P106" i="7" s="1"/>
  <c r="AU62" i="1" s="1"/>
  <c r="P99" i="6"/>
  <c r="AU61" i="1" s="1"/>
  <c r="T97" i="5"/>
  <c r="T96" i="5"/>
  <c r="R87" i="2"/>
  <c r="R94" i="16"/>
  <c r="P95" i="15"/>
  <c r="AU72" i="1"/>
  <c r="R94" i="13"/>
  <c r="T97" i="8"/>
  <c r="T95" i="15"/>
  <c r="T95" i="12"/>
  <c r="T98" i="10"/>
  <c r="T87" i="2"/>
  <c r="T93" i="20"/>
  <c r="T94" i="16"/>
  <c r="R97" i="8"/>
  <c r="R1298" i="7"/>
  <c r="R106" i="7" s="1"/>
  <c r="T97" i="4"/>
  <c r="R94" i="3"/>
  <c r="T1298" i="7"/>
  <c r="T106" i="7"/>
  <c r="AG56" i="1"/>
  <c r="BK87" i="19"/>
  <c r="J87" i="19" s="1"/>
  <c r="J63" i="19" s="1"/>
  <c r="BK94" i="3"/>
  <c r="J94" i="3"/>
  <c r="J63" i="3"/>
  <c r="BK98" i="10"/>
  <c r="J98" i="10"/>
  <c r="J67" i="10"/>
  <c r="BK94" i="18"/>
  <c r="J94" i="18" s="1"/>
  <c r="J67" i="18" s="1"/>
  <c r="BK93" i="20"/>
  <c r="J93" i="20" s="1"/>
  <c r="J67" i="20" s="1"/>
  <c r="BK98" i="11"/>
  <c r="J98" i="11"/>
  <c r="J67" i="11"/>
  <c r="BK94" i="13"/>
  <c r="J94" i="13"/>
  <c r="J67" i="13"/>
  <c r="BK94" i="14"/>
  <c r="J94" i="14" s="1"/>
  <c r="J34" i="14" s="1"/>
  <c r="AG71" i="1" s="1"/>
  <c r="BK80" i="22"/>
  <c r="J80" i="22"/>
  <c r="AG80" i="1"/>
  <c r="J67" i="21"/>
  <c r="AG73" i="1"/>
  <c r="J67" i="16"/>
  <c r="AG69" i="1"/>
  <c r="J67" i="12"/>
  <c r="BK97" i="8"/>
  <c r="J97" i="8"/>
  <c r="J67" i="8" s="1"/>
  <c r="J97" i="5"/>
  <c r="J68" i="5"/>
  <c r="AG59" i="1"/>
  <c r="J67" i="4"/>
  <c r="J30" i="22"/>
  <c r="AG81" i="1"/>
  <c r="J37" i="5"/>
  <c r="AV60" i="1"/>
  <c r="AT60" i="1"/>
  <c r="F37" i="9"/>
  <c r="AZ64" i="1"/>
  <c r="BA58" i="1"/>
  <c r="AW58" i="1"/>
  <c r="BB58" i="1"/>
  <c r="AX58" i="1" s="1"/>
  <c r="J37" i="11"/>
  <c r="AV68" i="1"/>
  <c r="AT68" i="1"/>
  <c r="J37" i="18"/>
  <c r="AV75" i="1"/>
  <c r="AT75" i="1"/>
  <c r="J37" i="21"/>
  <c r="AV80" i="1"/>
  <c r="AT80" i="1" s="1"/>
  <c r="AN80" i="1" s="1"/>
  <c r="F37" i="5"/>
  <c r="AZ60" i="1" s="1"/>
  <c r="J37" i="7"/>
  <c r="AV62" i="1"/>
  <c r="AT62" i="1"/>
  <c r="F37" i="20"/>
  <c r="AZ79" i="1" s="1"/>
  <c r="J37" i="4"/>
  <c r="AV59" i="1"/>
  <c r="AT59" i="1"/>
  <c r="AN59" i="1" s="1"/>
  <c r="F37" i="8"/>
  <c r="AZ63" i="1"/>
  <c r="F37" i="12"/>
  <c r="AZ69" i="1"/>
  <c r="J37" i="17"/>
  <c r="AV74" i="1"/>
  <c r="AT74" i="1"/>
  <c r="BB78" i="1"/>
  <c r="AX78" i="1"/>
  <c r="AU78" i="1"/>
  <c r="AU76" i="1" s="1"/>
  <c r="J35" i="2"/>
  <c r="AV56" i="1"/>
  <c r="AT56" i="1" s="1"/>
  <c r="AN56" i="1" s="1"/>
  <c r="J34" i="6"/>
  <c r="AG61" i="1"/>
  <c r="J37" i="13"/>
  <c r="AV70" i="1"/>
  <c r="AT70" i="1"/>
  <c r="J37" i="14"/>
  <c r="AV71" i="1"/>
  <c r="AT71" i="1" s="1"/>
  <c r="F37" i="16"/>
  <c r="AZ73" i="1"/>
  <c r="F37" i="17"/>
  <c r="AZ74" i="1"/>
  <c r="BA67" i="1"/>
  <c r="BA66" i="1"/>
  <c r="AW66" i="1"/>
  <c r="BB67" i="1"/>
  <c r="BB66" i="1"/>
  <c r="AX66" i="1" s="1"/>
  <c r="J37" i="20"/>
  <c r="AV79" i="1"/>
  <c r="AT79" i="1" s="1"/>
  <c r="BD78" i="1"/>
  <c r="BA78" i="1"/>
  <c r="AW78" i="1"/>
  <c r="J35" i="3"/>
  <c r="AV57" i="1"/>
  <c r="AT57" i="1"/>
  <c r="F37" i="21"/>
  <c r="AZ80" i="1"/>
  <c r="AS54" i="1"/>
  <c r="J34" i="5"/>
  <c r="AG60" i="1"/>
  <c r="F37" i="6"/>
  <c r="AZ61" i="1"/>
  <c r="J37" i="8"/>
  <c r="AV63" i="1"/>
  <c r="AT63" i="1"/>
  <c r="J37" i="12"/>
  <c r="AV69" i="1"/>
  <c r="AT69" i="1" s="1"/>
  <c r="F37" i="18"/>
  <c r="AZ75" i="1" s="1"/>
  <c r="BC78" i="1"/>
  <c r="AY78" i="1"/>
  <c r="F37" i="7"/>
  <c r="AZ62" i="1"/>
  <c r="F35" i="2"/>
  <c r="AZ56" i="1"/>
  <c r="F37" i="10"/>
  <c r="AZ65" i="1"/>
  <c r="F37" i="14"/>
  <c r="AZ71" i="1"/>
  <c r="J37" i="15"/>
  <c r="AV72" i="1" s="1"/>
  <c r="AT72" i="1" s="1"/>
  <c r="J35" i="19"/>
  <c r="AV77" i="1"/>
  <c r="AT77" i="1"/>
  <c r="F37" i="4"/>
  <c r="AZ59" i="1"/>
  <c r="J37" i="6"/>
  <c r="AV61" i="1"/>
  <c r="AT61" i="1" s="1"/>
  <c r="F33" i="22"/>
  <c r="AZ81" i="1"/>
  <c r="J37" i="9"/>
  <c r="AV64" i="1"/>
  <c r="AT64" i="1"/>
  <c r="J37" i="10"/>
  <c r="AV65" i="1"/>
  <c r="AT65" i="1"/>
  <c r="BD58" i="1"/>
  <c r="BC58" i="1"/>
  <c r="AY58" i="1"/>
  <c r="F37" i="11"/>
  <c r="AZ68" i="1"/>
  <c r="F37" i="13"/>
  <c r="AZ70" i="1" s="1"/>
  <c r="F37" i="15"/>
  <c r="AZ72" i="1"/>
  <c r="J37" i="16"/>
  <c r="AV73" i="1"/>
  <c r="AT73" i="1"/>
  <c r="AN73" i="1"/>
  <c r="BD67" i="1"/>
  <c r="BD66" i="1"/>
  <c r="BC67" i="1"/>
  <c r="AY67" i="1"/>
  <c r="F35" i="19"/>
  <c r="AZ77" i="1" s="1"/>
  <c r="J33" i="22"/>
  <c r="AV81" i="1"/>
  <c r="AT81" i="1"/>
  <c r="AN81" i="1"/>
  <c r="F35" i="3"/>
  <c r="AZ57" i="1"/>
  <c r="AN69" i="1" l="1"/>
  <c r="J34" i="17"/>
  <c r="AG74" i="1" s="1"/>
  <c r="AN74" i="1" s="1"/>
  <c r="J67" i="17"/>
  <c r="J34" i="15"/>
  <c r="AG72" i="1" s="1"/>
  <c r="J67" i="14"/>
  <c r="BK106" i="7"/>
  <c r="J106" i="7"/>
  <c r="J59" i="22"/>
  <c r="J39" i="22"/>
  <c r="J43" i="21"/>
  <c r="AN72" i="1"/>
  <c r="J43" i="16"/>
  <c r="J43" i="15"/>
  <c r="J43" i="14"/>
  <c r="J43" i="12"/>
  <c r="AN61" i="1"/>
  <c r="AN60" i="1"/>
  <c r="J43" i="6"/>
  <c r="J43" i="5"/>
  <c r="J43" i="4"/>
  <c r="J41" i="2"/>
  <c r="AN71" i="1"/>
  <c r="J32" i="3"/>
  <c r="AG57" i="1"/>
  <c r="AZ78" i="1"/>
  <c r="AV78" i="1"/>
  <c r="AT78" i="1" s="1"/>
  <c r="BC55" i="1"/>
  <c r="AY55" i="1"/>
  <c r="J34" i="20"/>
  <c r="AG79" i="1"/>
  <c r="AG78" i="1"/>
  <c r="J34" i="18"/>
  <c r="AG75" i="1"/>
  <c r="BA55" i="1"/>
  <c r="AW55" i="1"/>
  <c r="AX67" i="1"/>
  <c r="J34" i="7"/>
  <c r="AG62" i="1" s="1"/>
  <c r="BC66" i="1"/>
  <c r="AY66" i="1"/>
  <c r="BB76" i="1"/>
  <c r="AX76" i="1"/>
  <c r="J34" i="13"/>
  <c r="AG70" i="1"/>
  <c r="AZ67" i="1"/>
  <c r="AV67" i="1"/>
  <c r="J34" i="11"/>
  <c r="AG68" i="1"/>
  <c r="J32" i="19"/>
  <c r="AG77" i="1" s="1"/>
  <c r="AG76" i="1" s="1"/>
  <c r="J34" i="8"/>
  <c r="AG63" i="1"/>
  <c r="AN63" i="1"/>
  <c r="BB55" i="1"/>
  <c r="AU58" i="1"/>
  <c r="AW67" i="1"/>
  <c r="BC76" i="1"/>
  <c r="AY76" i="1"/>
  <c r="BD55" i="1"/>
  <c r="BD76" i="1"/>
  <c r="AU67" i="1"/>
  <c r="AU66" i="1"/>
  <c r="J34" i="9"/>
  <c r="AG64" i="1"/>
  <c r="AZ58" i="1"/>
  <c r="AV58" i="1"/>
  <c r="AT58" i="1"/>
  <c r="J34" i="10"/>
  <c r="AG65" i="1"/>
  <c r="BA76" i="1"/>
  <c r="AW76" i="1"/>
  <c r="J43" i="17" l="1"/>
  <c r="J41" i="19"/>
  <c r="J43" i="13"/>
  <c r="J43" i="20"/>
  <c r="J43" i="9"/>
  <c r="J43" i="10"/>
  <c r="J41" i="3"/>
  <c r="J43" i="7"/>
  <c r="J43" i="18"/>
  <c r="J43" i="11"/>
  <c r="J67" i="7"/>
  <c r="J43" i="8"/>
  <c r="AN68" i="1"/>
  <c r="AN75" i="1"/>
  <c r="AN77" i="1"/>
  <c r="AN62" i="1"/>
  <c r="AN70" i="1"/>
  <c r="AN79" i="1"/>
  <c r="AN57" i="1"/>
  <c r="AN64" i="1"/>
  <c r="AN65" i="1"/>
  <c r="AN78" i="1"/>
  <c r="AU55" i="1"/>
  <c r="AU54" i="1"/>
  <c r="AG58" i="1"/>
  <c r="AZ76" i="1"/>
  <c r="AV76" i="1"/>
  <c r="AT76" i="1"/>
  <c r="AN76" i="1"/>
  <c r="BB54" i="1"/>
  <c r="W31" i="1"/>
  <c r="AZ55" i="1"/>
  <c r="BC54" i="1"/>
  <c r="W32" i="1"/>
  <c r="BD54" i="1"/>
  <c r="W33" i="1"/>
  <c r="BA54" i="1"/>
  <c r="W30" i="1" s="1"/>
  <c r="AZ66" i="1"/>
  <c r="AV66" i="1"/>
  <c r="AT66" i="1"/>
  <c r="AT67" i="1"/>
  <c r="AG67" i="1"/>
  <c r="AG66" i="1"/>
  <c r="AX55" i="1"/>
  <c r="AN58" i="1" l="1"/>
  <c r="AN66" i="1"/>
  <c r="AN67" i="1"/>
  <c r="AG55" i="1"/>
  <c r="AY54" i="1"/>
  <c r="AV55" i="1"/>
  <c r="AT55" i="1"/>
  <c r="AZ54" i="1"/>
  <c r="W29" i="1"/>
  <c r="AW54" i="1"/>
  <c r="AK30" i="1"/>
  <c r="AX54" i="1"/>
  <c r="AN55" i="1" l="1"/>
  <c r="AG54" i="1"/>
  <c r="AK26" i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<sst xmlns="http://schemas.openxmlformats.org/spreadsheetml/2006/main" count="53605" uniqueCount="5907">
  <si>
    <t>Export Komplet</t>
  </si>
  <si>
    <t>VZ</t>
  </si>
  <si>
    <t>2.0</t>
  </si>
  <si>
    <t>ZAMOK</t>
  </si>
  <si>
    <t>False</t>
  </si>
  <si>
    <t>{88324577-f7dd-4760-8b87-32afe66c8e96}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</si>
  <si>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</si>
  <si>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</si>
  <si>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</si>
  <si>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</si>
  <si>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</si>
  <si>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</si>
  <si>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</si>
  <si>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</si>
  <si>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120138A_A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</si>
  <si>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</si>
  <si>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</si>
  <si>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MVE Klecany II</t>
  </si>
  <si>
    <t>KSO:</t>
  </si>
  <si>
    <t/>
  </si>
  <si>
    <t>CC-CZ:</t>
  </si>
  <si>
    <t>Místo:</t>
  </si>
  <si>
    <t>Klecany [666033]</t>
  </si>
  <si>
    <t>Datum:</t>
  </si>
  <si>
    <t>31. 5. 2023</t>
  </si>
  <si>
    <t>Zadavatel:</t>
  </si>
  <si>
    <t>IČ:</t>
  </si>
  <si>
    <t>70889953</t>
  </si>
  <si>
    <t>Povodí Vltavy, státní podnik</t>
  </si>
  <si>
    <t>DIČ:</t>
  </si>
  <si>
    <t>CZ70889953</t>
  </si>
  <si>
    <t>Uchazeč:</t>
  </si>
  <si>
    <t>Vyplň údaj</t>
  </si>
  <si>
    <t>Projektant:</t>
  </si>
  <si>
    <t>46347526</t>
  </si>
  <si>
    <t>AQUATIS a.s</t>
  </si>
  <si>
    <t>CZ46347526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</si>
  <si>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</si>
  <si>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</si>
  <si>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</si>
  <si>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</si>
  <si>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</si>
  <si>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</si>
  <si>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</si>
  <si>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</si>
  <si>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</si>
  <si>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</si>
  <si>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</si>
  <si>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</si>
  <si>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</si>
  <si>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</si>
  <si>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</si>
  <si>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</si>
  <si>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</si>
  <si>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</si>
  <si>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</si>
  <si>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</si>
  <si>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</si>
  <si>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</si>
  <si>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</si>
  <si>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</si>
  <si>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</si>
  <si>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</si>
  <si>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</si>
  <si>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</si>
  <si>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</si>
  <si>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</si>
  <si>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</si>
  <si>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</si>
  <si>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</si>
  <si>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</si>
  <si>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</si>
  <si>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</si>
  <si>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</si>
  <si>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</si>
  <si>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</si>
  <si>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</si>
  <si>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</si>
  <si>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</si>
  <si>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</si>
  <si>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Část 1</t>
  </si>
  <si>
    <t>MVE</t>
  </si>
  <si>
    <t>STA</t>
  </si>
  <si>
    <t>1</t>
  </si>
  <si>
    <t>{f2397339-1bf4-4b63-be64-d7055c026b33}</t>
  </si>
  <si>
    <t>2</t>
  </si>
  <si>
    <t>/</t>
  </si>
  <si>
    <t>A.</t>
  </si>
  <si>
    <t>Zemní práce a bourání</t>
  </si>
  <si>
    <t>Soupis</t>
  </si>
  <si>
    <t>{eb559434-4102-4538-b9a1-bd577716f0dd}</t>
  </si>
  <si>
    <t>B.</t>
  </si>
  <si>
    <t>Zakládání, jímkování a čerpání vody</t>
  </si>
  <si>
    <t>{a40c0f56-abc7-4b72-8198-6036a0af5db4}</t>
  </si>
  <si>
    <t>C.</t>
  </si>
  <si>
    <t>Stavební objekty a provzní soubory MVE</t>
  </si>
  <si>
    <t>{d90e8912-8ab5-4c66-bcca-9c3b509599ae}</t>
  </si>
  <si>
    <t>PS 01</t>
  </si>
  <si>
    <t>MVE - Technologická část strojní</t>
  </si>
  <si>
    <t>3</t>
  </si>
  <si>
    <t>{b4838ad9-f172-454d-bc1b-1673fbcf2d56}</t>
  </si>
  <si>
    <t>PS 02</t>
  </si>
  <si>
    <t>MVE - Technologická část elektro</t>
  </si>
  <si>
    <t>{51ada870-70d7-4298-9cc6-ece480bc6033}</t>
  </si>
  <si>
    <t>SO 01</t>
  </si>
  <si>
    <t>Vtokový objekt</t>
  </si>
  <si>
    <t>{56b89bb4-cdf1-45ec-8d76-f138067e8f4c}</t>
  </si>
  <si>
    <t>SO 02</t>
  </si>
  <si>
    <t>MVE – spodní stavba</t>
  </si>
  <si>
    <t>{0b13caa2-df5f-4503-b3af-2fb9e9329c38}</t>
  </si>
  <si>
    <t>SO 03</t>
  </si>
  <si>
    <t>MVE – horní stavba</t>
  </si>
  <si>
    <t>{c1cb813f-e95a-4877-a5ba-361868fd8979}</t>
  </si>
  <si>
    <t>SO 04</t>
  </si>
  <si>
    <t>Výtokový objekt</t>
  </si>
  <si>
    <t>{0f400a0d-777c-491f-9fb1-313e116b4bf1}</t>
  </si>
  <si>
    <t>SO 05</t>
  </si>
  <si>
    <t>Venkovní úpravy</t>
  </si>
  <si>
    <t>{5367989d-1d7b-4f0f-a3a1-7d85a0262c60}</t>
  </si>
  <si>
    <t>Část 2</t>
  </si>
  <si>
    <t>Přeložky inženýrských sítí</t>
  </si>
  <si>
    <t>{ec4f6ecd-ac24-44ab-886a-3b806783beb9}</t>
  </si>
  <si>
    <t>SO 06</t>
  </si>
  <si>
    <t>{f7bd26b2-3707-49ec-bc17-df9c0b298691}</t>
  </si>
  <si>
    <t>DSO 06.1</t>
  </si>
  <si>
    <t>Přeložka výtlaku kalovodu z ČOV Praha</t>
  </si>
  <si>
    <t>{09ab00c0-9a2f-4fcc-8ce7-1d468b10b512}</t>
  </si>
  <si>
    <t>DSO 06.2</t>
  </si>
  <si>
    <t>Přeložka vodovodu</t>
  </si>
  <si>
    <t>{fd8e0a8f-5b28-48ed-a4b9-fdfe9d13d1b1}</t>
  </si>
  <si>
    <t>DSO 06.3</t>
  </si>
  <si>
    <t>Přeložka veřejného osvětlení</t>
  </si>
  <si>
    <t>{3fa90764-8110-4978-9261-72188ac054e9}</t>
  </si>
  <si>
    <t>DSO 06.4</t>
  </si>
  <si>
    <t>Přeložka kabelové přípojky vn</t>
  </si>
  <si>
    <t>{cf8c6697-1e4b-43ac-8d09-c506cbf20b7a}</t>
  </si>
  <si>
    <t>DSO 06.5</t>
  </si>
  <si>
    <t>Přeložka přípojky podtlakové kanalizace</t>
  </si>
  <si>
    <t>{bb740396-5cad-4fa8-a5d6-2a53cd032e8b}</t>
  </si>
  <si>
    <t>DSO 06.6</t>
  </si>
  <si>
    <t>Přeložka vodovodní přípojky</t>
  </si>
  <si>
    <t>{78a90ee5-fed4-4dd6-aacb-28f61ff50243}</t>
  </si>
  <si>
    <t>DSO 06.7</t>
  </si>
  <si>
    <t>Přeložka kabelů nn</t>
  </si>
  <si>
    <t>{96d475ec-b4e6-49f1-becd-0bc4fd52dd83}</t>
  </si>
  <si>
    <t>DSO 06.8</t>
  </si>
  <si>
    <t>Přeložka signalizačních kabelů</t>
  </si>
  <si>
    <t>{6d4e946d-5055-4b2d-89a4-0a00e1f5787d}</t>
  </si>
  <si>
    <t>Část 3</t>
  </si>
  <si>
    <t>Přípojka VN</t>
  </si>
  <si>
    <t>{636d66d0-b432-401b-a4c8-e9d82709fcc7}</t>
  </si>
  <si>
    <t>SO 07</t>
  </si>
  <si>
    <t>Přípojná stanice</t>
  </si>
  <si>
    <t>{03d6603f-aa33-4d25-94ce-8a3a8e9d002d}</t>
  </si>
  <si>
    <t>SO 08</t>
  </si>
  <si>
    <t>Vyvedení výkonu z MVE Klecany II</t>
  </si>
  <si>
    <t>{1ab387c2-d47a-4b6c-8ab1-1b81222171c1}</t>
  </si>
  <si>
    <t>SO 08.1</t>
  </si>
  <si>
    <t>Kabelová přípojka VN</t>
  </si>
  <si>
    <t>{88c43697-dd85-4267-9fe7-592b5bae24dd}</t>
  </si>
  <si>
    <t>SO 08.2</t>
  </si>
  <si>
    <t>Kabelové rozvody NN</t>
  </si>
  <si>
    <t>{7749849a-bb75-4ca6-b955-5c4c6f70ed35}</t>
  </si>
  <si>
    <t>VON</t>
  </si>
  <si>
    <t>Vedlejší a ostatní náklady</t>
  </si>
  <si>
    <t>{631c8874-63c9-4f2d-8d8d-f9ee6762a008}</t>
  </si>
  <si>
    <t>zásyp</t>
  </si>
  <si>
    <t>m3</t>
  </si>
  <si>
    <t>1407</t>
  </si>
  <si>
    <t>výkop_3</t>
  </si>
  <si>
    <t>výkop- těžitelnost 3  4</t>
  </si>
  <si>
    <t>2548,45</t>
  </si>
  <si>
    <t>KRYCÍ LIST SOUPISU PRACÍ</t>
  </si>
  <si>
    <t>výkop_5</t>
  </si>
  <si>
    <t>výkop - těžitelnost 5 a 6</t>
  </si>
  <si>
    <t>19062,9</t>
  </si>
  <si>
    <t>výkop_voda</t>
  </si>
  <si>
    <t>výkop pod vodou</t>
  </si>
  <si>
    <t>2805,4</t>
  </si>
  <si>
    <t>semuti</t>
  </si>
  <si>
    <t>m2</t>
  </si>
  <si>
    <t>4673,68</t>
  </si>
  <si>
    <t>bour_bet_pr</t>
  </si>
  <si>
    <t>bourání betonu prostého</t>
  </si>
  <si>
    <t>58,81</t>
  </si>
  <si>
    <t>Objekt:</t>
  </si>
  <si>
    <t>bour_ŽB</t>
  </si>
  <si>
    <t>354,95</t>
  </si>
  <si>
    <t>Část 1 - MVE</t>
  </si>
  <si>
    <t>bour_ŽB_voda</t>
  </si>
  <si>
    <t>bourání ŽB kce pod vodou</t>
  </si>
  <si>
    <t>6,86</t>
  </si>
  <si>
    <t>Soupis:</t>
  </si>
  <si>
    <t>odstr_opevneni</t>
  </si>
  <si>
    <t>odstranění kamenného opevnění</t>
  </si>
  <si>
    <t>758,25</t>
  </si>
  <si>
    <t>A. - Zemní práce a bourání</t>
  </si>
  <si>
    <t>REKAPITULACE ČLENĚNÍ SOUPISU PRACÍ</t>
  </si>
  <si>
    <t>Kód dílu - Popis</t>
  </si>
  <si>
    <t>Cena celkem [CZK]</t>
  </si>
  <si>
    <t>-1</t>
  </si>
  <si>
    <t>A-01 - Bourání stávajících konstrukcí</t>
  </si>
  <si>
    <t>A-02 -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</si>
  <si>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</si>
  <si>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</si>
  <si>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</si>
  <si>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</si>
  <si>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</si>
  <si>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</si>
  <si>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</si>
  <si>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</si>
  <si>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</si>
  <si>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</si>
  <si>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</si>
  <si>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</si>
  <si>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</si>
  <si>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A-01</t>
  </si>
  <si>
    <t>Bourání stávajících konstrukcí</t>
  </si>
  <si>
    <t>ROZPOCET</t>
  </si>
  <si>
    <t>K</t>
  </si>
  <si>
    <t>A-01_01</t>
  </si>
  <si>
    <t>Demontáž venkovního trubkového zábradlí vč. odklizení do kovošrotu</t>
  </si>
  <si>
    <t>m</t>
  </si>
  <si>
    <t>4</t>
  </si>
  <si>
    <t>1301184736</t>
  </si>
  <si>
    <t>PP</t>
  </si>
  <si>
    <t>Demontáž venkovního trubkového zábradlí vč. odklizení do kovošrotu
 - demontáž trubkového zábradlí z dílců
 - odklizení k do kovošrotu</t>
  </si>
  <si>
    <t>P</t>
  </si>
  <si>
    <t>Poznámka k položce:_x000D_
Měrná jednotka 1 m délky zábradlí.</t>
  </si>
  <si>
    <t>VV</t>
  </si>
  <si>
    <t>Viz 3D model</t>
  </si>
  <si>
    <t>Venkovní zábradlí</t>
  </si>
  <si>
    <t>2"ks" * 1,0 "šířka 1 m"</t>
  </si>
  <si>
    <t>34"ks" * 2,0 "šířka 2 m"</t>
  </si>
  <si>
    <t>Součet</t>
  </si>
  <si>
    <t>A-01_01a</t>
  </si>
  <si>
    <t>Demontáž trubkového zábradlí schodiště MVE, vč. odklizení do kovošrotu</t>
  </si>
  <si>
    <t>ks</t>
  </si>
  <si>
    <t>1754011475</t>
  </si>
  <si>
    <t>Demontáž trubkového zábradlí schodiště MVE, vč. odklizení do kovošrotu
 - demontáž trubkového zábradlí z dílců (cca 110 kg)
 - odklizení k do kovošrotu</t>
  </si>
  <si>
    <t>Poznámka k položce:_x000D_
Měrná jednotka 1 ks schodišťového zábradlí MVE.</t>
  </si>
  <si>
    <t>A-01_01b</t>
  </si>
  <si>
    <t>Demontáž poklopů, vč. odklizení do kovošrotu</t>
  </si>
  <si>
    <t>544786801</t>
  </si>
  <si>
    <t>Demontáž poklopů, vč. odklizení k likvidaci
 - demontáž ocelového poklopu
 - odklizení k do kovošrotu</t>
  </si>
  <si>
    <t>Poznámka k položce:_x000D_
Měrná jednotka 1 ks poklopu cca 20 kg</t>
  </si>
  <si>
    <t>2 "ks"</t>
  </si>
  <si>
    <t>A-01_02</t>
  </si>
  <si>
    <t>Demontáž rámoveho oplocení v. 1,1 m vč. demontáže bran a odklizení do kovošrotu</t>
  </si>
  <si>
    <t>1546996747</t>
  </si>
  <si>
    <t>Demontáž rámoveho oplocení v. 1,1 m vč. odklizení do kovošrotu
 - demontáž rámového oplocení s výplní z drátěného pletiva
 - demontáž ocelových sloupků
 - odklizení do kovošrotu</t>
  </si>
  <si>
    <t>Poznámka k položce:_x000D_
Měrná jednotka 1 m délky oplocení včetně bran a branek.</t>
  </si>
  <si>
    <t>Viz model 3D</t>
  </si>
  <si>
    <t>3,4 "Dvoukřídlá brána 3,4x1,5 m "</t>
  </si>
  <si>
    <t>4,7 "Dvoukřídlá brána 4,7x1,5 m "</t>
  </si>
  <si>
    <t>4,25 "Trojkřídlá brána 4,25x1,5 m"</t>
  </si>
  <si>
    <t>21,4+36,0+11,0+6,8 "oplocení"</t>
  </si>
  <si>
    <t>5</t>
  </si>
  <si>
    <t>A-01_03</t>
  </si>
  <si>
    <t>Demontáž oplocení z drátěného pletiva na ocelové sloupky v. 1,8 m vč. odklizení do kovošrotu</t>
  </si>
  <si>
    <t>1953855842</t>
  </si>
  <si>
    <t>Demontáž oplocení z drátěného pletiva na ocelové sloupky v. 1,8 m vč. odklizení do kovošrotu
 - demontáž drátěného pletiva
 - demontáž ocelových sloupků
 - odklizení do kovošrotu</t>
  </si>
  <si>
    <t>17,7 +14,4 "oplocení"</t>
  </si>
  <si>
    <t>6</t>
  </si>
  <si>
    <t>A-01_10</t>
  </si>
  <si>
    <t>Odstranění komunikačního zpevnění - zámková dlažba, vč. odklizení a likvidace</t>
  </si>
  <si>
    <t>-1166254981</t>
  </si>
  <si>
    <t>Odstranění komunikačního zpevnění - zámková dlažba, vč. odklizení a likvidace
 - odstranění zámkové dlažby tl. 80 mm
 - odstranění podkladních vrstev z kameniva tl. 350 mm
 - odklizení a likvidace odpovídajícím zákonným způsobem
 vč. poplatků za recyklaci / uložení</t>
  </si>
  <si>
    <t>Poznámka k položce:_x000D_
Měrná jadnotka 1 m2 zpevněné plochy.</t>
  </si>
  <si>
    <t>odstr_zamkovka</t>
  </si>
  <si>
    <t>529,8"šedá"+110,42 "červená"</t>
  </si>
  <si>
    <t>7</t>
  </si>
  <si>
    <t>A-01_10b</t>
  </si>
  <si>
    <t>Odstranění komunikačního zpevnění - zatravňovací dlažba, vč. odklizení a likvidace</t>
  </si>
  <si>
    <t>1401227261</t>
  </si>
  <si>
    <t xml:space="preserve">Odstranění komunikačního zpevnění - zatravňovací dlažba, vč. odklizení a likvidace
 - odstranění zátravňovací dlažby tl. 100 mm
 - odstranění podkladních vrstev z kameniva tl. 150 mm
 - odklizení a likvidace odpovídajícím zákonným způsobem
 vč. poplatků za recyklaci / uložení
</t>
  </si>
  <si>
    <t>odstr_zatravnov</t>
  </si>
  <si>
    <t>58,53</t>
  </si>
  <si>
    <t>8</t>
  </si>
  <si>
    <t>A-01_11</t>
  </si>
  <si>
    <t>Odstranění cementobetonového komunikačního zpevnění, vč. odklizení a likvidace</t>
  </si>
  <si>
    <t>1954473502</t>
  </si>
  <si>
    <t>Odstranění cementobetonového komunikačního zpevnění, vč. odklizení a likvidace
 - odstranění cementobetonového krytu tl. 300 mm
 - odstranění podkladních vrstev z kameniva tl. 200 mm
 - odklizení a likvidace odpovídajícím zákonným způsobem
 vč. poplatků za recyklaci / uložení</t>
  </si>
  <si>
    <t>viz 3D model</t>
  </si>
  <si>
    <t>odstr_cem_kryt</t>
  </si>
  <si>
    <t>180,99</t>
  </si>
  <si>
    <t>9</t>
  </si>
  <si>
    <t>A-01_12</t>
  </si>
  <si>
    <t>Odstranění asfaltového komunikačního zpevnění, vč. odklizení a likvidace</t>
  </si>
  <si>
    <t>200107272</t>
  </si>
  <si>
    <t>Odstranění asfaltového komunikačního zpevnění, vč. odklizení a likvidace
 - odstranění asfaltového krytu tl. 40 mm
 - odstranění podkladní podkladní af. vstvy tl. 110 mm
 - odstranění podkladních vrstev z kameniva tl. 430 mm
 - odklizení a likvidace odpovídajícím zákonným způsobem
 vč. poplatků za recyklaci / uložení</t>
  </si>
  <si>
    <t>96,36</t>
  </si>
  <si>
    <t>10</t>
  </si>
  <si>
    <t>A-01_13</t>
  </si>
  <si>
    <t>Vybourání betonových obrubníků s podkladem z betonu, vč. odklizení a likvidace</t>
  </si>
  <si>
    <t>561562007</t>
  </si>
  <si>
    <t>Vybourání betonových obrubníků s podkladem z betonu, vč. odklizení a likvidace
 - vytrhání obrubníků
 - vybourání podkladního lože z betonu
 - odklizení a likvidace odpovídajícím zákonným způsobem
 vč. poplatků za recyklaci / uložení</t>
  </si>
  <si>
    <t>Poznámka k položce:_x000D_
Měrná jednotka 1 m délky obruby.</t>
  </si>
  <si>
    <t>219,8+23,3</t>
  </si>
  <si>
    <t>11</t>
  </si>
  <si>
    <t>A-01_13b</t>
  </si>
  <si>
    <t>Vybourání betonového odvodňovacího žlabu, vč. odklizení a likvidace</t>
  </si>
  <si>
    <t>-1912991055</t>
  </si>
  <si>
    <t>Vybourání betonového odvodňovacího žlabu, vč. odklizení a likvidace
 - odbourání betonového odvodňovacího žlabu vč. podkladního lóže
 - odklizení a likvidace odpovídajícím zákonným způsobem
 vč. poplatků za recyklaci / uložení</t>
  </si>
  <si>
    <t>Poznámka k položce:_x000D_
Měrná jednotka 1 m délky žlabu</t>
  </si>
  <si>
    <t>15,8</t>
  </si>
  <si>
    <t>12</t>
  </si>
  <si>
    <t>A-01_14</t>
  </si>
  <si>
    <t>Vytažení stávajících štětovnic vč. naložení</t>
  </si>
  <si>
    <t>1832220872</t>
  </si>
  <si>
    <t>Vytažení stávajících štětovnic IIIn vč. naložení
 - vytažení štětovnic
 - naložení na dopravní prostředek</t>
  </si>
  <si>
    <t>Poznámka k položce:_x000D_
Měrná jednotka 1 m2 zaberaněné plochy štětovnic.</t>
  </si>
  <si>
    <t>579,44+588,09</t>
  </si>
  <si>
    <t>13</t>
  </si>
  <si>
    <t>A-01_14b</t>
  </si>
  <si>
    <t>Odřezání stávajících štětovnic vč. naložení</t>
  </si>
  <si>
    <t>1304611367</t>
  </si>
  <si>
    <t>Odřezání stávajících štětovnic vč. naložení
 - odřezání štětovnic
 - naložení na dopravní prostředek</t>
  </si>
  <si>
    <t>Poznámka k položce:_x000D_
Měrná jednotka 1 m2 ořezané plochy štětovnic.</t>
  </si>
  <si>
    <t>11,61</t>
  </si>
  <si>
    <t>14</t>
  </si>
  <si>
    <t>A-01_15</t>
  </si>
  <si>
    <t>Odklizení vytažených štětovnic a ocelových výrobků k likvidaci do kovošrotu</t>
  </si>
  <si>
    <t>t</t>
  </si>
  <si>
    <t>1987153375</t>
  </si>
  <si>
    <t>Poznámka k položce:_x000D_
Měrná jednotka 1 t ocelových štětovnic.</t>
  </si>
  <si>
    <t>(579,44+588,09)*0,1555 "vytažené štětovnice"</t>
  </si>
  <si>
    <t>11,61*0,1235 "odřezané štětovnice"</t>
  </si>
  <si>
    <t>70"m"*18 "kg/m" "venkovní zábradlí"/1000</t>
  </si>
  <si>
    <t>A-01_16</t>
  </si>
  <si>
    <t>Výzisk z prodeje železného šrotu</t>
  </si>
  <si>
    <t>829981871</t>
  </si>
  <si>
    <t>Poznámka k položce:_x000D_
Měrná jednotka 1 t šrotu likvidovaného v kovošrotu.</t>
  </si>
  <si>
    <t>-(579,44+588,09)*0,1555 "vytažené štětovnice"</t>
  </si>
  <si>
    <t>-11,61*0,1235 "odřezané štětovnice"</t>
  </si>
  <si>
    <t>-70"m"*18 "kg/m" "venkovní zábradlí"/1000</t>
  </si>
  <si>
    <t>16</t>
  </si>
  <si>
    <t>A-01_17</t>
  </si>
  <si>
    <t>Bourání konstrukcí z prostého betonu, vč. svislého přemístění</t>
  </si>
  <si>
    <t>2062138172</t>
  </si>
  <si>
    <t>Bourání konstrukcí z prostého betonu, vč. svislého přemístění
 - bourání konstrukcí z betonu prostého
 - potřebné svislé přemístění
 - naložení na dopravní prostředek</t>
  </si>
  <si>
    <t>Poznámka k položce:_x000D_
Měrná jednotka 1 m3 oběmu konstrukce._x000D_
Vyztužení do 15 kg/m3</t>
  </si>
  <si>
    <t>6,07+0,75+10,72+3,9+1,09 "schodiště v opevnění"</t>
  </si>
  <si>
    <t>2,17 "podkladní beton zavazovací nábřežní zdi"</t>
  </si>
  <si>
    <t>1,76+0,4 "kontejnérová jímka"</t>
  </si>
  <si>
    <t>1,37 "stávající betonová kce"</t>
  </si>
  <si>
    <t>1,8 "stávající nátokové žb. desky K I"</t>
  </si>
  <si>
    <t>19,41 "betonová zídka oplocení"</t>
  </si>
  <si>
    <t>1,8 "Odřezání stávající nátokové žb. desky K I"</t>
  </si>
  <si>
    <t>2,17 "Vybourání a odřezání stávající žb. PB nátokové zdi K I"</t>
  </si>
  <si>
    <t>5,4 "Odřezání stávající betonové konstrukce základu Velína"</t>
  </si>
  <si>
    <t>17</t>
  </si>
  <si>
    <t>A-01_18</t>
  </si>
  <si>
    <t>Bourání konstrukcí z železového betonu, vč. svislého přemístění</t>
  </si>
  <si>
    <t>1041770662</t>
  </si>
  <si>
    <t>Bourání konstrukcí z železového betonu, vč. svislého přemístění
 - bourání konstrukcí z betonu prostého
 - potřebné svislé přemístění
 - naložení na dopravní prostředek</t>
  </si>
  <si>
    <t>Poznámka k položce:_x000D_
Měrná jednotka 1 m3 oběmu konstrukce._x000D_
Vyztužení nad 15 kg/m3</t>
  </si>
  <si>
    <t>2,63+1,88 "schodiště do velínu"</t>
  </si>
  <si>
    <t>1,68 "kce přístěnku velínu"</t>
  </si>
  <si>
    <t>4,16+0,13+0,21 "schodiště u MVE"</t>
  </si>
  <si>
    <t>29,27 "opěrná zeď na výtoku"</t>
  </si>
  <si>
    <t>64,54+0,39 "kontejnérová jímka"</t>
  </si>
  <si>
    <t>18,63 "Odbourání stávajícího ŽB věnce"</t>
  </si>
  <si>
    <t>2,27 "Odourání stávajícícíh částí střechy MVE K I"</t>
  </si>
  <si>
    <t>0,88+15,71 "Demolice stávajícího kabelového kolektoru"</t>
  </si>
  <si>
    <t>6,85 "Odřezání stávající opěrné stěny DV"</t>
  </si>
  <si>
    <t>47,11 "část desky"</t>
  </si>
  <si>
    <t>0,7 "Vyřezání částí stávajících žb. konstrukcí pro úpravu výtoku"</t>
  </si>
  <si>
    <t>2,27+1,01 "MVE stříška nad chodištěm"</t>
  </si>
  <si>
    <t>64,54 "Demolice stávající jímky pro shrabky"</t>
  </si>
  <si>
    <t>12,64+41,77 "Vybourání a odřezání stávající žb. PB nátokové zdi K I"</t>
  </si>
  <si>
    <t>28,83 "Odřezání stávající betonové konstrukce Velína"</t>
  </si>
  <si>
    <t>6,85 "Odřezání stávající opěrné stěny limnigrafu DV."</t>
  </si>
  <si>
    <t>18</t>
  </si>
  <si>
    <t>A-01_18a</t>
  </si>
  <si>
    <t>Odřezání usměrňovacích křídel MVE Klecany I pod vodou š. 400 mm dl. 3,5 m</t>
  </si>
  <si>
    <t>kus</t>
  </si>
  <si>
    <t>1483493545</t>
  </si>
  <si>
    <t xml:space="preserve">Odřezání usměrňovacích křídel MVE Klecany I pod vodou š. 400 mm dl. 3,5 m
Prováděno za pomoci potápěčů v době odstávky MVE
</t>
  </si>
  <si>
    <t>Poznámka k položce:_x000D_
Měrná jednotka 1 m3 oběmu konstrukce.</t>
  </si>
  <si>
    <t>19</t>
  </si>
  <si>
    <t>A-01_18b</t>
  </si>
  <si>
    <t>Bourání konstrukcí z železového betonu pod vodou</t>
  </si>
  <si>
    <t>-1808850385</t>
  </si>
  <si>
    <t>Bourání konstrukcí z železového betonu pod vodou, vč. odklizení a likvidace
 - bourání konstrukcí z betonu železového pod vodou
 - přesun konstrukcí ve vodě
 - naložení na dopravní prostředek k odvozu suti</t>
  </si>
  <si>
    <t>Poznámka k položce:_x000D_
Měrná jednotka 1 m3 oběmu konstrukce._x000D_
Položka představuje rozbourání, další rozřezání konstrukce vtokových křídel po odříznutí, dle zvolené technologie zhotovitele.</t>
  </si>
  <si>
    <t>3,43*2 "ks" "usměrňovací křídla"</t>
  </si>
  <si>
    <t>20</t>
  </si>
  <si>
    <t>A-01_18c</t>
  </si>
  <si>
    <t>Bourání konstrukcí z pórobetonového zdiva, vč. svislého přemístění, odklizení a likvidace</t>
  </si>
  <si>
    <t>932216455</t>
  </si>
  <si>
    <t>Bourání konstrukcí z pórobetonového zdiva, vč. svislého přemístění, odklizení a likvidace
 - bourání konstrukcí z betonu prostého
 - potřebné svislé přemístění
 - odklizení a likvidace odpovídajícím zákonným způsobem
 vč. poplatků za recyklaci / uložení</t>
  </si>
  <si>
    <t>0,17+0,17</t>
  </si>
  <si>
    <t>A-01_19</t>
  </si>
  <si>
    <t>Odklizení suti a hmot z vybouraných konstrukcí vč. poplatku</t>
  </si>
  <si>
    <t>1780952250</t>
  </si>
  <si>
    <t>Odklizení suti a hmot z vybouraných konstrukcí vč. poplatku
 - odklizení suti k likvidaci odpovídajícím zákonným způsobem
 - poplatek za uložení / recyklaci</t>
  </si>
  <si>
    <t>Poznámka k položce:_x000D_
Měrná jednotka 1 t vybouraného materiálu.</t>
  </si>
  <si>
    <t>bour_bet_pr*2,3</t>
  </si>
  <si>
    <t>bour_ŽB*2,6</t>
  </si>
  <si>
    <t>bour_ŽB_voda*2,6</t>
  </si>
  <si>
    <t>22</t>
  </si>
  <si>
    <t>A-01_20</t>
  </si>
  <si>
    <t>Odstranění stávajícího opevnění koryta - rozebrání kamenné dlažby do betonu, vč. lože</t>
  </si>
  <si>
    <t>-288814284</t>
  </si>
  <si>
    <t>Odstranění stávajícího opevnění koryta - rozebrání kamenné dlažby do betonu, vč. lože
 - rozebrání dlažby do betonu z lomového kamene tl. 300 mm
 - vybourání lože z betonu prostého tl. 150 mm
 - svislé přemístění a naložení na dopravní prostředek</t>
  </si>
  <si>
    <t>23</t>
  </si>
  <si>
    <t>A-01_21</t>
  </si>
  <si>
    <t>Odklizení a likvidace sutě z rozebrané dlažby vč. poplatku</t>
  </si>
  <si>
    <t>1818929896</t>
  </si>
  <si>
    <t>Odklizení a likvidace sutě z rozebrané dlažby vč. poplatku
 - odklizení suti k likvidaci odpovídajícím zákonným způsobem
 - poplatek za uložení / recyklaci</t>
  </si>
  <si>
    <t>odstr_opevneni*0,876</t>
  </si>
  <si>
    <t>24</t>
  </si>
  <si>
    <t>A-01_22</t>
  </si>
  <si>
    <t>Odstranění stávající sedlové střechy velínu jezu, vč. odklizení a likvidace</t>
  </si>
  <si>
    <t>m3 o. p.</t>
  </si>
  <si>
    <t>1325872055</t>
  </si>
  <si>
    <t>Odstranění stávající sedlové střechy velínu jezu
 - demontáž krytiny
 - demontáž nosné kontrukce krovu
 - odklizení a likvidace odpovídajícím zákonným způsobem
 vč. poplatků za recyklaci / uložení</t>
  </si>
  <si>
    <t>Poznámka k položce:_x000D_
Měrná jednotka 1 m3 obestavěného prostoru střechy.</t>
  </si>
  <si>
    <t>11,7 "m2"*20,6</t>
  </si>
  <si>
    <t>25</t>
  </si>
  <si>
    <t>A-01_24</t>
  </si>
  <si>
    <t xml:space="preserve">Odstranění stávajícího okapového žlabu a svodu </t>
  </si>
  <si>
    <t>1932450055</t>
  </si>
  <si>
    <t>OdsOdstranění stávajícího okapového žlabu a svodu - pozink
 - demontáž okapového žlabu DN 150, svodu DN150/100, kotevního materiálu 
 - odklizení do kovošrotu</t>
  </si>
  <si>
    <t>Poznámka k položce:_x000D_
Měrná jednotka 1 m okapového žlabu a svodu.</t>
  </si>
  <si>
    <t>20,32+4,16+11,36 "žlaby"</t>
  </si>
  <si>
    <t>6,3*3"ks" "svody"</t>
  </si>
  <si>
    <t>26</t>
  </si>
  <si>
    <t>A-01_25</t>
  </si>
  <si>
    <t>Odbourání plastovo-prosklené stěny a trapézového plechu, vč. odklizení a likvidace</t>
  </si>
  <si>
    <t>601988771</t>
  </si>
  <si>
    <t>Odbourání plastovo-prosklené stěny a trapézového plechu
 - demontáž plastovo-prosklenné stěny, trapézového plechu - schodiště velínu
 - demontáž trapézového plechu - MVE
 - odklizení a likvidace odpovídajícím zákonným způsobem
 vč. poplatků za recyklaci / uložení</t>
  </si>
  <si>
    <t>Poznámka k položce:_x000D_
Měrná jednotka 1 m2 plastovo-prosklenné stěny velínu a trapézovým plechem.</t>
  </si>
  <si>
    <t>81,91"terapézová plech velínu"</t>
  </si>
  <si>
    <t>60,93 "plastovo-prosklenné stěny"</t>
  </si>
  <si>
    <t>30,35 "trapézový plech MVE"</t>
  </si>
  <si>
    <t>27</t>
  </si>
  <si>
    <t>A-01_26</t>
  </si>
  <si>
    <t>Odstranění oken velínu, vč. odklizení a likvidace</t>
  </si>
  <si>
    <t>-241614776</t>
  </si>
  <si>
    <t>Odstranění oken velínu, vč. odklizení a likvidace
 - demontáž oken
 - odklizení a likvidace odpovídajícím zákonným způsobem
 vč. poplatků za recyklaci / uložení</t>
  </si>
  <si>
    <t>Poznámka k položce:_x000D_
Měrná jednotka 1 m2 plochy okna</t>
  </si>
  <si>
    <t>9,08+8,34</t>
  </si>
  <si>
    <t>28</t>
  </si>
  <si>
    <t>A-01_27</t>
  </si>
  <si>
    <t>Odstranění ocelových dveří s ocelovou zárubní , vč. odklizení a likvidace</t>
  </si>
  <si>
    <t>-1055440103</t>
  </si>
  <si>
    <t>Odstranění ocelových dveří s ocelovou zárubní , vč. odklizení a likvidace
 - demontáž dveří a zárubně 900x1970 mm
 - odklizení a likvidace odpovídajícím zákonným způsobem
 vč. poplatků za recyklaci / uložení</t>
  </si>
  <si>
    <t>Poznámka k položce:_x000D_
Měrná jednotka 1 kus dveří</t>
  </si>
  <si>
    <t>29</t>
  </si>
  <si>
    <t>A-01_28</t>
  </si>
  <si>
    <t>Demontáž stávajícího přístřešku pod velínem, vč. odklizení a likvidace</t>
  </si>
  <si>
    <t>kpl.</t>
  </si>
  <si>
    <t>-1767998270</t>
  </si>
  <si>
    <t>Demontáž stávajícího přístřešku pod velínem, vč. odklizení a likvidace
 - demontáž stávajícího přístřešku pod velínem
 - odklizení a likvidace odpovídajícím zákonným způsobem
 vč. poplatků za recyklaci / uložení</t>
  </si>
  <si>
    <t xml:space="preserve">Poznámka k položce:_x000D_
Měrná jednotka 1 kompletního odstranění  stávajícího přístřešku pod velínem_x000D_
</t>
  </si>
  <si>
    <t>A-02</t>
  </si>
  <si>
    <t>Zemní práce</t>
  </si>
  <si>
    <t>30</t>
  </si>
  <si>
    <t>A-02_01</t>
  </si>
  <si>
    <t>Sejmutí humózní vrstvy v tl. 200 mm, vč. naložení a přemístění na MD</t>
  </si>
  <si>
    <t>1061406542</t>
  </si>
  <si>
    <t>Sejmutí humózní vrstvy v tl. 200 mm, vč. naložení a přemístění na MD
 - sejmutí ornice v tl. 200 mm
 - naložení, přemístění a uložení ma mezideponii</t>
  </si>
  <si>
    <t>Poznámka k položce:_x000D_
Měrná jednotka 1 m2 sejmutí humusu</t>
  </si>
  <si>
    <t>31</t>
  </si>
  <si>
    <t>A-02_02</t>
  </si>
  <si>
    <t>Hloubení zapažených jam nad skalním podložím - těžitelnost 3. a 4.</t>
  </si>
  <si>
    <t>1380489031</t>
  </si>
  <si>
    <t>Hloubení zapažených jam nad skalním podložím - těžitelnost 3 a 4
 - hloubený zapažených jam v tř. 3 a 4
 - svislé přemístění zeminy
 - naložení na dopravní prostředek</t>
  </si>
  <si>
    <t>Poznámka k položce:_x000D_
Měrná jednotka 1 m3 v rostlém stavu.</t>
  </si>
  <si>
    <t>3505,68 + 1848,17</t>
  </si>
  <si>
    <t>-výkop_voda</t>
  </si>
  <si>
    <t>32</t>
  </si>
  <si>
    <t>A-02_03</t>
  </si>
  <si>
    <t>Hloubení zapažených jam ve skalním podložím - těžitelnost 5. a 6.</t>
  </si>
  <si>
    <t>69698360</t>
  </si>
  <si>
    <t>Hloubení zapažených jam ve skalním podložím - těžitelnost 5 a 6
 - hloubený zapažených jam v tř. 5 a 6
 - svislé přemístění zeminy
 - naložení na dopravní prostředek</t>
  </si>
  <si>
    <t xml:space="preserve">83,28+18979,62 </t>
  </si>
  <si>
    <t>33</t>
  </si>
  <si>
    <t>A-02_03.2</t>
  </si>
  <si>
    <t>Vykopávky pod vodou v hornině třídy těžitelnost 1. až 4. strojně</t>
  </si>
  <si>
    <t>-2092166390</t>
  </si>
  <si>
    <t>Vykopávky pod vodou v hornině třídy těžitelnosti 1. až 4. strojně
 - vykopávky pod vodou v hornině třídy těžitelnosti II strojně
 - naložení na dopravní prostředek, včetně případného přeložení</t>
  </si>
  <si>
    <t>34</t>
  </si>
  <si>
    <t>A-02_04.1</t>
  </si>
  <si>
    <t>Přemístění a uložení zeminy na mezideponii v tř. 3 a 4</t>
  </si>
  <si>
    <t>-883434370</t>
  </si>
  <si>
    <t>Přemístění a uložení zeminy na mezideponii v tř. 3 a 4
 - vodorovné přemístění po suchu do 500 m
 - uložení zeminy na mezideponii</t>
  </si>
  <si>
    <t>35</t>
  </si>
  <si>
    <t>A-02_05.1</t>
  </si>
  <si>
    <t>Odklizení přebytku zeminy mimo stavbu po vodě v tř. 3 a 4</t>
  </si>
  <si>
    <t>-1883644903</t>
  </si>
  <si>
    <t>Odklizení přebytku zeminy mimo stavbu po vodě v tř. 3 a 4
 - přemístění po suchu do 500m
 - přeložení pro dopravu po vodě
 - odklizení na místo uložení
 včetně případného dalšího překládání a dopravy po suchu
 - poplatek za uložení / recyklaci zeminy</t>
  </si>
  <si>
    <t>Poznámka k položce:_x000D_
Měrná jednotka 1 m3 zeminy v rostlém stavu._x000D_
Cena zahrenuje kompletní odklizení zeminy po vodě na místo definitivního uložení zajištěné zhotovitelem.</t>
  </si>
  <si>
    <t>výkop_3+výkop_voda</t>
  </si>
  <si>
    <t>-zásyp</t>
  </si>
  <si>
    <t>semuti*0,2-2983,77*0,15 "ohumusovani"</t>
  </si>
  <si>
    <t>36</t>
  </si>
  <si>
    <t>A-02_05.2</t>
  </si>
  <si>
    <t>Odklizení přebytku zeminy mimo stavbu po vodě v tř. 5 a 6</t>
  </si>
  <si>
    <t>-111907205</t>
  </si>
  <si>
    <t>Odklizení přebytku zeminy mimo stavbu po vodě v tř. 5 a 6
 - přemístění po suchu do 500m
 - přeložení pro dopravu po vodě
 - odklizení na místo uložení
 včetně případného dalšího překládání a dopravy po suchu
 - poplatek za uložení / recyklaci zeminy</t>
  </si>
  <si>
    <t>37</t>
  </si>
  <si>
    <t>A-02_06</t>
  </si>
  <si>
    <t>Zásyp se zhutněním vč. přemístění z MD</t>
  </si>
  <si>
    <t>-1836564119</t>
  </si>
  <si>
    <t>Zásyp se zhutněním vč. přemístění z MD
 - zásyp se zhutněním
 - naložení na MD
 - přemístění zeminy po suchu do 500 m</t>
  </si>
  <si>
    <t xml:space="preserve">Poznámka k položce:_x000D_
Měrná jednotka 1 m3 v rostlém stavu._x000D_
</t>
  </si>
  <si>
    <t>dočas_kotva6LP_B1</t>
  </si>
  <si>
    <t>dočasná pramencová kotva 6xLP 15,7</t>
  </si>
  <si>
    <t>trvala_kotva6LP_B1</t>
  </si>
  <si>
    <t>trvalá pramencová kotva 6xLP 15,7</t>
  </si>
  <si>
    <t>41</t>
  </si>
  <si>
    <t>trvala_kotvaSAS_B1</t>
  </si>
  <si>
    <t>trvalá tyčová kotva prům. 43 mm délky 14 m</t>
  </si>
  <si>
    <t>dočas_kotva7LP_B2</t>
  </si>
  <si>
    <t>43</t>
  </si>
  <si>
    <t>dočas_kotva7LP_B1</t>
  </si>
  <si>
    <t>dočasná pramencová kotva 7xLP 15,7</t>
  </si>
  <si>
    <t>trvala_SAS43_18_B3</t>
  </si>
  <si>
    <t>trvalá tyčová kotva prům. 43 mm délky 18 m</t>
  </si>
  <si>
    <t>trvala_SAS43_6_B3</t>
  </si>
  <si>
    <t>trvalá tyčová kotva prům. 43 mm délky 6 m</t>
  </si>
  <si>
    <t>trvala_SAS43_13_B3</t>
  </si>
  <si>
    <t>trvalá tyčová kotva prům. 43 mm délky 13 m</t>
  </si>
  <si>
    <t>docasna_SAS35_13_B3</t>
  </si>
  <si>
    <t>B. - Zakládání, jímkování a čerpání vody</t>
  </si>
  <si>
    <t>docas_ocel_B04</t>
  </si>
  <si>
    <t xml:space="preserve">dočasné ocelové konstrukce </t>
  </si>
  <si>
    <t>6,807</t>
  </si>
  <si>
    <t>docas_ocel_B05</t>
  </si>
  <si>
    <t>dočasné ocelové konstrukce</t>
  </si>
  <si>
    <t>6,57</t>
  </si>
  <si>
    <t>docas_ocel2_B04</t>
  </si>
  <si>
    <t>5,009</t>
  </si>
  <si>
    <t>nasazena_stena_B05</t>
  </si>
  <si>
    <t>nasazená štětová stěna B05</t>
  </si>
  <si>
    <t>106,8</t>
  </si>
  <si>
    <t>docas_stetovn_B05</t>
  </si>
  <si>
    <t>dočasná štětová stěna B05</t>
  </si>
  <si>
    <t>329,4</t>
  </si>
  <si>
    <t>odvoz_ocel_B05</t>
  </si>
  <si>
    <t>odvoz oceli B05</t>
  </si>
  <si>
    <t>15,258</t>
  </si>
  <si>
    <t>odvoz_ocel_B04</t>
  </si>
  <si>
    <t>odvoz oceli B04</t>
  </si>
  <si>
    <t>24,539</t>
  </si>
  <si>
    <t>odvoz_ocel_B01</t>
  </si>
  <si>
    <t>odvoz oceli B01</t>
  </si>
  <si>
    <t>0,725</t>
  </si>
  <si>
    <t>docas_stetovn_B04</t>
  </si>
  <si>
    <t>dočasná štětová stěna B04</t>
  </si>
  <si>
    <t>270</t>
  </si>
  <si>
    <t>nasazena_stena_B04</t>
  </si>
  <si>
    <t>nasazená štětová stěna B04</t>
  </si>
  <si>
    <t>85,275</t>
  </si>
  <si>
    <t>bedneni_prevazek</t>
  </si>
  <si>
    <t>bedneni_prevazek_B03</t>
  </si>
  <si>
    <t>97,076</t>
  </si>
  <si>
    <t>stabilizacni_kce</t>
  </si>
  <si>
    <t>stabilizacni konstrukce</t>
  </si>
  <si>
    <t>3,803</t>
  </si>
  <si>
    <t>ZB_prevazek</t>
  </si>
  <si>
    <t>Železobeton převázek kotev</t>
  </si>
  <si>
    <t>13,33</t>
  </si>
  <si>
    <t>B-01 - Zalištění stavbní jámy na PB</t>
  </si>
  <si>
    <t>B-02 - Zajištění stabení jámy na LB v prostoru strojovny a výtoku MVE Klecany I</t>
  </si>
  <si>
    <t>B-03 - Zajištění pilíře jezu a vtoku do MVE Klecany I</t>
  </si>
  <si>
    <t>B-04 - Ochranné jímky v horní vodě</t>
  </si>
  <si>
    <t>B-05 - Ochranné jímky v dolní vodě</t>
  </si>
  <si>
    <t>B-06 - Odvodnění a čerpání vody</t>
  </si>
  <si>
    <t>B-07 - Podkladní betony</t>
  </si>
  <si>
    <t>B-08 - Zámečnické výrobky</t>
  </si>
  <si>
    <t>B-09 - Ostatní</t>
  </si>
  <si>
    <t>B-01</t>
  </si>
  <si>
    <t>Zalištění stavbní jámy na PB</t>
  </si>
  <si>
    <t>B-01_01.1</t>
  </si>
  <si>
    <t>Železobetonová podzemní lamelová stěna tl. 800 mm</t>
  </si>
  <si>
    <t>-901438164</t>
  </si>
  <si>
    <t>Železobetonová podzemní lamelová stěna tl. 800 mm
Délka stěny 166,6 m, hloubka stěny 11,85 až 16,0 m
 - hloubení podzemní stěny tl. 800 mm (předpokládá se skalní frézou)
 - bentonitová pažící suspence vč. doplňování a odklizení znehodnocené suspenze
 - železobetonová podzemní stěna tl. 800 mm
 - těsnění spár mezi lamelama podzemní stěny
 - pomocné zídky pro hloubení podzemní stěny, vč. odstranění
 - případné nutné odbourání nekvalitního horního líce stěny</t>
  </si>
  <si>
    <t>Poznámka k položce:_x000D_
Měrná jednotka 1 m2 stěny._x000D_
Položka zahrnuje kompletní provedení stěny včetně pomocných konstrukcí bez výztuže.</t>
  </si>
  <si>
    <t xml:space="preserve">"L 01" 33,18 </t>
  </si>
  <si>
    <t>"L 02" 18,36 +65,01</t>
  </si>
  <si>
    <t>"L 03, L 04, L 05" 83,5*3"ks"</t>
  </si>
  <si>
    <t>"L 06" 20,38+62,98</t>
  </si>
  <si>
    <t>"L 07, L 08, L 09" 82,95 *3"ks"</t>
  </si>
  <si>
    <t>"L 10, L 11" 96,6*2"ks"</t>
  </si>
  <si>
    <t>"L 12, L 13, L 16, L 17" 105,0*4"ks"</t>
  </si>
  <si>
    <t>"L 14, L 15" 112,0*2"ks"</t>
  </si>
  <si>
    <t>"L 18, L 19" 97,03*2"ks"</t>
  </si>
  <si>
    <t>"L 20, L 21" 83,32*2"ks"</t>
  </si>
  <si>
    <t>"L 22, L 23, L 24" 83,33*3"ks"</t>
  </si>
  <si>
    <t>"L 25" 33,34</t>
  </si>
  <si>
    <t>B-01_01.2</t>
  </si>
  <si>
    <t>Ocelová výztuž podzemní stěny B500B - armokoše</t>
  </si>
  <si>
    <t>-1342899332</t>
  </si>
  <si>
    <t>Ocelová výztuž podzemní stěny B500B - armokoše
Dodávka a osazení armokošů.</t>
  </si>
  <si>
    <t>Poznámka k položce:_x000D_
Jednotka a 1 t dodané ocelové výztuž (armokoše)._x000D_
Prostřih je třeba započítat do nabídkové ceny.</t>
  </si>
  <si>
    <t>"L 01" 33,18*0,8 *100"kg/m3"/1000</t>
  </si>
  <si>
    <t>"L 02"( 18,36 +65,01)*0,8 *100"kg/m3"/1000</t>
  </si>
  <si>
    <t>"L 03, L 04, L 05" 83,5*3"ks"*0,8*100"kg/m3"/1000</t>
  </si>
  <si>
    <t>"L 06" (20,38+62,98)*0,8 *100"kg/m3"/1000</t>
  </si>
  <si>
    <t>"L 07, L 08, L 09" 82,95 *3"ks"*0,8 *100"kg/m3"/1000</t>
  </si>
  <si>
    <t>"L 10," 96,6*0,8 *100"kg/m3"/1000</t>
  </si>
  <si>
    <t>"L 11" 96,6*0,8 *125"kg/m3"/1000</t>
  </si>
  <si>
    <t>"L 12, L 13, L 16, L 17" 105,0*4"ks"*0,8 *125"kg/m3"/1000</t>
  </si>
  <si>
    <t>"L 14, L 15" 112,0*2"ks" *0,8 *125"kg/m3"/1000</t>
  </si>
  <si>
    <t>"L 18" 97,03*0,8 *125"kg/m3"/1000</t>
  </si>
  <si>
    <t>"L 19" 97,03*0,8 *100"kg/m3"/1000</t>
  </si>
  <si>
    <t>"L 20, L 21" 83,32*2"ks"*0,8 *100"kg/m3"/1000</t>
  </si>
  <si>
    <t>"L 22, L 23, L 24" 83,33*3"ks"*0,8 *100"kg/m3"/1000</t>
  </si>
  <si>
    <t>"L 25" 33,34*0,8 *100"kg/m3"/1000</t>
  </si>
  <si>
    <t>B-01_01.3</t>
  </si>
  <si>
    <t>Pomocná pracovní plošina pro provádění podzemní stěny (násyp, odtěžení, pořízení a odklizení zeminy)</t>
  </si>
  <si>
    <t>1995054030</t>
  </si>
  <si>
    <t>Pomocná pracovní plošina pro provádění podzemní stěny (násyp, odtěžení, pořízení a odklizení zeminy)
 - zřízení a odstranění dočasné pracovní plošiny pro provádění
 - předpokládá se urovnání plochy + násyp cca 1383 m3</t>
  </si>
  <si>
    <t>Poznámka k položce:_x000D_
Měrná jednotka komplet._x000D_
Položka zahrnuje kompetní zřízení a odstranění plošiny včetně dodávky a odklizení veškerého materiálu dle konkrétního návrhu zhotovitele.</t>
  </si>
  <si>
    <t>B-01_01.4.1</t>
  </si>
  <si>
    <t>Odklizení a uložení výkopku z podzemní stěny</t>
  </si>
  <si>
    <t>-1473010419</t>
  </si>
  <si>
    <t>Odklizení a uložení výkopku z podzemní stěny
 - přemístění po suchu do 500m
 - přeložení pro dopravu po vodě
 - odklizení na místo uložení
 včetně případného dalšího překládání a dopravy po suchu
 - poplatek za uložení</t>
  </si>
  <si>
    <t>"objem výkopku" 2180,49*0,80</t>
  </si>
  <si>
    <t>B-01_01.5.1</t>
  </si>
  <si>
    <t>Odbourání / odřezání části železobetonové podzemní stěny</t>
  </si>
  <si>
    <t>2105375747</t>
  </si>
  <si>
    <t>"v prostoru mostu na vtoku" 1,6+1,4</t>
  </si>
  <si>
    <t>"v prostoru čistícího stroje" 5,7+0,2</t>
  </si>
  <si>
    <t>B-01_01.5.2</t>
  </si>
  <si>
    <t>Vybourání / vyfréztování drážky š. 200 mm hl. 100 mm do podzemní stěny</t>
  </si>
  <si>
    <t>-1730953541</t>
  </si>
  <si>
    <t>"na vtoku" 2*1,8</t>
  </si>
  <si>
    <t>"na výtoku" 5,0</t>
  </si>
  <si>
    <t>B-01_01.5.3</t>
  </si>
  <si>
    <t>1896133475</t>
  </si>
  <si>
    <t>8,9*2,6</t>
  </si>
  <si>
    <t>8,6*2,6</t>
  </si>
  <si>
    <t>B-01_01.5.4</t>
  </si>
  <si>
    <t>Jádrový vrt prům. 200 mm v ŽB konstrukci, vč. odklizení a likvidace materiálu z vrtu</t>
  </si>
  <si>
    <t>1302766337</t>
  </si>
  <si>
    <t>Poznámka k položce:_x000D_
Měrná jednotka 1 m vrtu.</t>
  </si>
  <si>
    <t>"vrty v PS" 0,80 * 4 "ks"</t>
  </si>
  <si>
    <t>B-01_01.5.5</t>
  </si>
  <si>
    <t>Jádrový vrt prům. 300 mm v ŽB konstrukci, vč. odklizení a likvidace materiálu z vrtu</t>
  </si>
  <si>
    <t>1066283592</t>
  </si>
  <si>
    <t>"vrty v PS" 1,1 * 2 "ks"</t>
  </si>
  <si>
    <t>B-01_02</t>
  </si>
  <si>
    <t>Stěna z ocelových štětovnic VL603 (trvalá)</t>
  </si>
  <si>
    <t>-1934372924</t>
  </si>
  <si>
    <t>Stěna z ocelových štětovnic VL603
 - nastražení štětovnic dl. do 10 m
 - zaberanění štětovnic do hloubky cca 6,0-9,5 m
 - dodávka štětovnic VL603</t>
  </si>
  <si>
    <t>Poznámka k položce:_x000D_
Měrná jednotka 1 m2 plochy štětové stěny._x000D_
Položka zahrnuje i případné nutné řezání a svařování štětovnic.</t>
  </si>
  <si>
    <t>Trvalé beraněné štětovnice nátoku a rybochodu</t>
  </si>
  <si>
    <t>41"ks"*0,60*9,0</t>
  </si>
  <si>
    <t>26"ks"*0,60*9,5</t>
  </si>
  <si>
    <t>Trvalé beraněné štětovnice výtoku</t>
  </si>
  <si>
    <t>32 "ks"*0,60*6,0</t>
  </si>
  <si>
    <t>2"ks" "ks"*0,60*6,5</t>
  </si>
  <si>
    <t>3 "ks"*0,60*7,0</t>
  </si>
  <si>
    <t>2 "ks"*0,60*7,5</t>
  </si>
  <si>
    <t>3 "ks"*0,60*8,0</t>
  </si>
  <si>
    <t>2 "ks"*0,60*8,5</t>
  </si>
  <si>
    <t>2 "ks"*0,60*9,0</t>
  </si>
  <si>
    <t>10 "ks"*0,60*9,5</t>
  </si>
  <si>
    <t>B-01_02.1</t>
  </si>
  <si>
    <t>Rozpěry stavební jámy - dodávka dočasně použitého materiálu a montáž</t>
  </si>
  <si>
    <t>524063221</t>
  </si>
  <si>
    <t>Rozpěry stavební jámy - dodávka dočasně použitého materiálu a montáž
 - rozpěry z ocelového potrubí 508/12 mm
 - roznášecí desky
 - ostatní drobné prvky (přivařovací plechy, výztuhy atp.)</t>
  </si>
  <si>
    <t>Poznámka k položce:_x000D_
Měrná jednotka 1 t ocelové konstrukce._x000D_
Uvedena je celková hmotnost materiálu nekrácená obratovostí._x000D_
Obratovost je třeba započítat do nabídkové ceny._x000D_
Dočasně použitý materiál zůstává majetkem zhotovitele.</t>
  </si>
  <si>
    <t>Rozpěry</t>
  </si>
  <si>
    <t xml:space="preserve">152,7 "kg/m ocel. trubka 508/12 mm" *219,08 "m" /1000 </t>
  </si>
  <si>
    <t>Roznášecí desky rozpěr</t>
  </si>
  <si>
    <t>0,75*0,75*0,02*7850/1000 *34 "ks" *1,15 "+15% ostatní dobrné prvky"</t>
  </si>
  <si>
    <t>B-01_02.2</t>
  </si>
  <si>
    <t>Rozpěry stavební jámy - demontáž</t>
  </si>
  <si>
    <t>2071645097</t>
  </si>
  <si>
    <t>Rozpěry stavební jámy - demontáž
 - rozpěry z ocelového potrubí 508/12 mm
 - roznášecí desky
 - ostatní drobné prvky (přivařovací plechy, výztuhy atp.)</t>
  </si>
  <si>
    <t>Poznámka k položce:_x000D_
Měrná jednotka 1 t ocelové konstrukce.</t>
  </si>
  <si>
    <t xml:space="preserve">152,7 "kg/m ocel. trubka 508/12 mm" *153,38 "m" /1000 </t>
  </si>
  <si>
    <t>B-01_03.1</t>
  </si>
  <si>
    <t>Vrty pro kotvy vrtatelnosti  I a II</t>
  </si>
  <si>
    <t>-2101662549</t>
  </si>
  <si>
    <t>Vrty pro kotvy vrtatelnosti I a II</t>
  </si>
  <si>
    <t>Poznámka k položce:_x000D_
Jednotka 1 m délky vrtu.</t>
  </si>
  <si>
    <t>trvala_kotvaSAS_B1*14,0 "m"</t>
  </si>
  <si>
    <t>trvala_kotva6LP_B1*18,0</t>
  </si>
  <si>
    <t>dočas_kotva6LP_B1*18,0 "m"</t>
  </si>
  <si>
    <t>dočas_kotva7LP_B1*14 "m"</t>
  </si>
  <si>
    <t>B-01_04.1</t>
  </si>
  <si>
    <t>Trvalá tyčová kotva SAS 670 prům. 43 mm - dodávka a osazení</t>
  </si>
  <si>
    <t>-332876129</t>
  </si>
  <si>
    <t>Poznámka k položce:_x000D_
Jednotka 1 m délky kotvy.</t>
  </si>
  <si>
    <t>B-01_04.2</t>
  </si>
  <si>
    <t>Trvalá pramencová kotva 6xLp15.7 ST 1670/1860 MPa - dodávka a osazení</t>
  </si>
  <si>
    <t>25286228</t>
  </si>
  <si>
    <t>B-01_04.3</t>
  </si>
  <si>
    <t>Dočasná pramencová kotva 6xLp15.7 ST 1670/1860 MPa - dodávka a osazení</t>
  </si>
  <si>
    <t>-1205113680</t>
  </si>
  <si>
    <t>B-01_04.4</t>
  </si>
  <si>
    <t>Dočasná pramencová kotva 7xLp15.7 ST 1670/1860 MPa - dodávka a osazení</t>
  </si>
  <si>
    <t>1083191167</t>
  </si>
  <si>
    <t>B-01_04.5</t>
  </si>
  <si>
    <t>Ocelová průchodka kotvy - dodávka a osazení do ŽB konstrukce lamely</t>
  </si>
  <si>
    <t>-709301237</t>
  </si>
  <si>
    <t>Ocelová průchodka kotvy - dodávka a osazení do ŽB konstrukce lamely
- ocelové potrubí 219/6,3 mm s okružím prům. 350 mm a tl. 36 mm</t>
  </si>
  <si>
    <t>Poznámka k položce:_x000D_
Jednotka 1 kus průchodky.</t>
  </si>
  <si>
    <t xml:space="preserve">Průchodka ŽB lamelou </t>
  </si>
  <si>
    <t>B-01_05.1</t>
  </si>
  <si>
    <t>Zainjektování kotev ve vrtu vč. dodávky injekční směsi</t>
  </si>
  <si>
    <t>554431039</t>
  </si>
  <si>
    <t>Zainjekotvoání kotev ve vrtu vč. dodávky injekčních hmot
 - provedení injektáže kotev
 - dodávka injekční směsi</t>
  </si>
  <si>
    <t>Poznámka k položce:_x000D_
Měrná jednotka 1 m délky vrtu mimo kořen kotvy.</t>
  </si>
  <si>
    <t>dočas_kotva6LP_B1*11,0 "m"</t>
  </si>
  <si>
    <t>dočas_kotva7LP_B1*7,0 "m"</t>
  </si>
  <si>
    <t>trvala_kotva6LP_B1*11,0 "m"</t>
  </si>
  <si>
    <t>trvala_kotvaSAS_B1*9,0 "m"</t>
  </si>
  <si>
    <t>B-01_05.2</t>
  </si>
  <si>
    <t>Zainjektování kořene kotev vč. dodávky injekční směsi</t>
  </si>
  <si>
    <t>1338161062</t>
  </si>
  <si>
    <t>Zainjektování kořene kotev vč. dodávky injekční směsi
 - provedení injektáže kořenů kotev
 - dodávka injekční směsi</t>
  </si>
  <si>
    <t>Poznámka k položce:_x000D_
Měrná jednotka 1 m délky kořene kotev.</t>
  </si>
  <si>
    <t>dočas_kotva6LP_B1*7,0 "m"</t>
  </si>
  <si>
    <t>trvala_kotva6LP_B1*7,0 "m"</t>
  </si>
  <si>
    <t>trvala_kotvaSAS_B1*5,0 "m"</t>
  </si>
  <si>
    <t>B-01_06.1</t>
  </si>
  <si>
    <t>Napnutí trvalé tyčové kotvy SAS 670 prům. 43 mm, vč. dodávky a osazení hlavy kotvy</t>
  </si>
  <si>
    <t>1387429970</t>
  </si>
  <si>
    <t>Napnutí trvalé tyčové kotvy SAS 670 prům. 43 mm,
vč. dodávky a osazení hlavy kotvy</t>
  </si>
  <si>
    <t>Poznámka k položce:_x000D_
Jednotka 1 kus kotvy odpovídajícího typu.</t>
  </si>
  <si>
    <t>Trvalá tyčová kotva SAS 670 prům. 43 mm dl. 14,0 m</t>
  </si>
  <si>
    <t>19"ks"</t>
  </si>
  <si>
    <t>B-01_06.2</t>
  </si>
  <si>
    <t>Napnutí trvalé pramencové kotvy 6xLp15.7 ST 1670/1860 MPa, vč. dodávky a osazení hlavy kotvy</t>
  </si>
  <si>
    <t>-108537470</t>
  </si>
  <si>
    <t>Napnutí trvalé pramencové kotvy 6xLp15.7 ST 1670/1860 MPa,
vč. dodávky a osazení hlavy kotvy</t>
  </si>
  <si>
    <t>41"ks"</t>
  </si>
  <si>
    <t>B-01_06.3</t>
  </si>
  <si>
    <t>Napnutí dočasné pramencové kotvy 6xLp15.7 ST 1670/1860 MPa, vč. dodávky a osazení hlavy</t>
  </si>
  <si>
    <t>1560401664</t>
  </si>
  <si>
    <t>Napnutí dočasné pramencové kotvy 6xLp15.7 ST 1670/1860 MPa,
vč. dodávky a osazení hlavy</t>
  </si>
  <si>
    <t>25 "ks"</t>
  </si>
  <si>
    <t>B-01_06.4</t>
  </si>
  <si>
    <t>Napnutí dočasné pramencové kotvy 7xLp15.7 ST 1670/1860 MPa, vč. dodávky a osazení hlavy kotvy</t>
  </si>
  <si>
    <t>1255255113</t>
  </si>
  <si>
    <t>Napnutí dočasné pramencové kotvy 7xLp15.7 ST 1670/1860 MPa,
vč. dodávky a osazení hlavy kotvy</t>
  </si>
  <si>
    <t xml:space="preserve">Viz 3D model </t>
  </si>
  <si>
    <t>B-01_10</t>
  </si>
  <si>
    <t>Odřezání štětovnic VL604</t>
  </si>
  <si>
    <t>-638642461</t>
  </si>
  <si>
    <t>Odřezání štětovnic VL604 
 - odřezání zaberaněných štětovnic VL604
 - odklizení odřezaných částí do kovošrotu</t>
  </si>
  <si>
    <t>Poznámka k položce:_x000D_
Měrná jednotka 1 kus odřezané štětovnice.</t>
  </si>
  <si>
    <t>3+2</t>
  </si>
  <si>
    <t>B-01_11</t>
  </si>
  <si>
    <t>Odklizení odřezaných částí štětovnic</t>
  </si>
  <si>
    <t>708696264</t>
  </si>
  <si>
    <t>Odklizení odřezaných částí štětovnic
 - naložení odřezaných částí
 - odklizení</t>
  </si>
  <si>
    <t>Poznámka k položce:_x000D_
Měrná jednotka 1 t odřezaných štětovnic.</t>
  </si>
  <si>
    <t>(2,52+3,35 "m2")*123,5 "kg/m2" /1000</t>
  </si>
  <si>
    <t>B-01_12</t>
  </si>
  <si>
    <t>Výzisk z prodeje železného štotu</t>
  </si>
  <si>
    <t>1004436938</t>
  </si>
  <si>
    <t>Poznámka k položce:_x000D_
Měrná jednotka 1 t odstraněných ocelových konstrukcí._x000D_
Odřezané části štětové stěny u kterých je uvažováno dodání trvalých štětovnic.</t>
  </si>
  <si>
    <t>-odvoz_ocel_B01</t>
  </si>
  <si>
    <t>B-01-13</t>
  </si>
  <si>
    <t>Protivztlakový drén DN 110 s výplní z kameniva</t>
  </si>
  <si>
    <t>535906038</t>
  </si>
  <si>
    <t>Protivztlakový drén DN 110 s výplní z kameniva
- PVC DN 110
- výplň kamenivem
- nepropustná fólie
- separační geotextólie</t>
  </si>
  <si>
    <t>Poznámka k položce:_x000D_
Měrná jednotka 1 kus protivztlakovému drénu</t>
  </si>
  <si>
    <t>B-02</t>
  </si>
  <si>
    <t>Zajištění stabení jámy na LB v prostoru strojovny a výtoku MVE Klecany I</t>
  </si>
  <si>
    <t>B-02_01.1</t>
  </si>
  <si>
    <t>-1190853283</t>
  </si>
  <si>
    <t>Železobetonová podzemní lamelová stěna tl. 800 mm
Délka stěny 44,58 m, hloubka stěny 12,1 m a 12,7 m
 - hloubení podzemní stěny tl. 800 mm tř. těžitelnosti II + III (předpokládá se těžení skalní frézou)
 - bentonitová pažící suspence vč. doplňování a likvidace znehodnocené směsi
 - železobetonová podzemní stěna tl. 800 mm
 - těsnění spár mezi lamelama podzemní stěny
 - pomocné zídky pro hloubení podzemní stěny, vč. odstranění</t>
  </si>
  <si>
    <t>"L 26" 32,77</t>
  </si>
  <si>
    <t>"L 27" 88,9</t>
  </si>
  <si>
    <t>"L 28, L 29" 84,7*2"ks"</t>
  </si>
  <si>
    <t>"L 30" 88,96</t>
  </si>
  <si>
    <t>"L 31" 89,06</t>
  </si>
  <si>
    <t>"L 32" 89,0</t>
  </si>
  <si>
    <t>B-02_01.2</t>
  </si>
  <si>
    <t>-2029471944</t>
  </si>
  <si>
    <t>"L 26" 32,77 *0,8 *100"kg/m3"/1000</t>
  </si>
  <si>
    <t>"L 27" 88,9*0,8 *100"kg/m3"/1000</t>
  </si>
  <si>
    <t>"L 28, L 29" 84,7*2"ks"*0,8 *100"kg/m3"/1000</t>
  </si>
  <si>
    <t>"L 30" 88,96*0,8 *100"kg/m3"/1000</t>
  </si>
  <si>
    <t>"L 31" 89,06*0,8 *100"kg/m3"/1000</t>
  </si>
  <si>
    <t>"L 32" 89,0*0,8 *100"kg/m3"/1000</t>
  </si>
  <si>
    <t>B-02_01.3</t>
  </si>
  <si>
    <t>1845461637</t>
  </si>
  <si>
    <t>"objem výkopku" 558,090*0,80</t>
  </si>
  <si>
    <t>B-02_02.1</t>
  </si>
  <si>
    <t>264387070</t>
  </si>
  <si>
    <t>dočas_kotva7LP_B2*14,0 "m"</t>
  </si>
  <si>
    <t>B-02_03</t>
  </si>
  <si>
    <t>1311740531</t>
  </si>
  <si>
    <t>Poznámka k položce:_x000D_
Jednotka 1 kus kotvy odpovídajícího typu a délky._x000D_
Položka zahrnuje kompletní provedení kotvy.</t>
  </si>
  <si>
    <t>B-02_03.2</t>
  </si>
  <si>
    <t>168214147</t>
  </si>
  <si>
    <t>B-02_04.1</t>
  </si>
  <si>
    <t>1939529268</t>
  </si>
  <si>
    <t>dočas_kotva7LP_B2*8,0 "m"</t>
  </si>
  <si>
    <t>B-02_04.2</t>
  </si>
  <si>
    <t>-728403847</t>
  </si>
  <si>
    <t>dočas_kotva7LP_B2*5,0 "m"</t>
  </si>
  <si>
    <t>B-02_05</t>
  </si>
  <si>
    <t>-183951387</t>
  </si>
  <si>
    <t>38</t>
  </si>
  <si>
    <t>B-02_06.1</t>
  </si>
  <si>
    <t>Vrty pro provedení tryskové injektáže vrtatelnosti  I a II</t>
  </si>
  <si>
    <t>19228465</t>
  </si>
  <si>
    <t>Vrty pro provedení tryskové injektáže vrtatelnosti I a II
Vč. místního převrtání stávající betonové konstrukce</t>
  </si>
  <si>
    <t>Trysková injektáž prům. 900 mm</t>
  </si>
  <si>
    <t>5,0"m"*28"ks" "Od koty 171,2 po kotu 176,2"</t>
  </si>
  <si>
    <t>4,75"m"*7"ks" "Od koty 171,2 po kotu 176,2"</t>
  </si>
  <si>
    <t>7,4"m"*3"ks" "Od koty 168,8 po kotu 176,2"</t>
  </si>
  <si>
    <t>8,05"m"*4"ks" "Od koty 168,15 po kotu 176,2"</t>
  </si>
  <si>
    <t>8,55"m"*2"ks" "Od koty 167,65 po kotu 176,2"</t>
  </si>
  <si>
    <t>8,64"m"*1"ks" "Od koty 167,56 po kotu 176,2"</t>
  </si>
  <si>
    <t>8,69"m"*1"ks" "Od koty 167,51 po kotu 176,2"</t>
  </si>
  <si>
    <t>8,72"m"*1"ks" "Od koty 167,48 po kotu 176,2"</t>
  </si>
  <si>
    <t>8,81"m"*1"ks" "Od koty 167,39 po kotu 176,2"</t>
  </si>
  <si>
    <t>8,89"m"*1"ks" "Od koty 167,31 po kotu 176,2"</t>
  </si>
  <si>
    <t>8,98"m"*1"ks" "Od koty 167,22 po kotu 176,2"</t>
  </si>
  <si>
    <t>9,06"m"*1"ks" "Od koty 167,14 po kotu 176,2"</t>
  </si>
  <si>
    <t>9,32"m"*1"ks" "Od koty 166,88 po kotu 176,2"</t>
  </si>
  <si>
    <t>Trysková injektáž prům. 1200 mm</t>
  </si>
  <si>
    <t>5,0"m"*30"ks" "Od koty 171,2 po kotu 176,2"</t>
  </si>
  <si>
    <t>39</t>
  </si>
  <si>
    <t>B-02_06.3</t>
  </si>
  <si>
    <t>-636798118</t>
  </si>
  <si>
    <t>Trysková injektáž prům. 1200 mm
 - injektování sloupu tryskové injektáže prům. 1200 mm
 - dodávka jílocementové injekční směsi předpoklad 0,5 t/m</t>
  </si>
  <si>
    <t>Poznámka k položce:_x000D_
Měrná jednotka 1 m sloupu (injektované části) tryskové injektáže.</t>
  </si>
  <si>
    <t>Zajištění stabení jámy na LB - Viz 3D model</t>
  </si>
  <si>
    <t>TI_1200_B02</t>
  </si>
  <si>
    <t>144</t>
  </si>
  <si>
    <t>40</t>
  </si>
  <si>
    <t>B-02_06.4</t>
  </si>
  <si>
    <t>2117521805</t>
  </si>
  <si>
    <t>Trysková injektáž prům. 900 mm
 - injektování sloupu tryskové injektáže prům. 900 mm
 - dodávka jílocementové injekční směsi předpoklad 0,35 t/m</t>
  </si>
  <si>
    <t>TI_900_B02</t>
  </si>
  <si>
    <t>231,67</t>
  </si>
  <si>
    <t>B-02_06.5</t>
  </si>
  <si>
    <t>Zainjektování hluchého vrtu tryskové injektáže</t>
  </si>
  <si>
    <t>-179763387</t>
  </si>
  <si>
    <t>Zainjektování hluchého vrtu tryskové injektáže
 - injektování vrtu mimo vyinjektovaný sloup TI
 - dodávka jílocementové injekční směsi předpoklad 0,05 t/m</t>
  </si>
  <si>
    <t>Poznámka k položce:_x000D_
Měrná jednotka 1 m hluchého vrtu pro Ti (mimo vyinjektovaný sloup TI).</t>
  </si>
  <si>
    <t>3,0-0,375</t>
  </si>
  <si>
    <t>3,0-1,16</t>
  </si>
  <si>
    <t>3,0-1,06</t>
  </si>
  <si>
    <t>3,0-0,89</t>
  </si>
  <si>
    <t>3,0-0,72</t>
  </si>
  <si>
    <t>(6,5-4,8) *8 "ks"</t>
  </si>
  <si>
    <t>42</t>
  </si>
  <si>
    <t>B-02_07.1</t>
  </si>
  <si>
    <t>Ocelový trn - trubková mikropilota prům. 108/20 mm (osazeno do sloupu tryskové injektáže)</t>
  </si>
  <si>
    <t>979260708</t>
  </si>
  <si>
    <t>Ocelový trn - trubková mikropilota prům. 108/20 mm (osazeno do sloupu tryskové injektáže)
 - osazení / zavibrování do sloupu tryskové injektáže
 - dodávka ocelové trubky 108/20 mm</t>
  </si>
  <si>
    <t>Poznámka k položce:_x000D_
Měrná jednotka 1 m délky trubky.</t>
  </si>
  <si>
    <t>ocel_trn1_B02</t>
  </si>
  <si>
    <t>3,0"m"*5 "ks"</t>
  </si>
  <si>
    <t>B-02_07.2</t>
  </si>
  <si>
    <t>Ocelový trn - betonářská ocel 32 mm (osazeno do sloupu tryskové injektáže)</t>
  </si>
  <si>
    <t>-489298126</t>
  </si>
  <si>
    <t>Ocelový trn - betonářská ocel 32 mm (osazeno do sloupu tryskové injektáže)
 - osazení / zavibrování do sloupu tryskové injektáže
 - dodávka betonářské oceli 32 mm</t>
  </si>
  <si>
    <t>Poznámka k položce:_x000D_
Měrná jednotka 1 m délky betonářské oceli.</t>
  </si>
  <si>
    <t>ocel_trn2_B02</t>
  </si>
  <si>
    <t>6,5 "m" *8 "ks"</t>
  </si>
  <si>
    <t>B-03</t>
  </si>
  <si>
    <t>Zajištění pilíře jezu a vtoku do MVE Klecany I</t>
  </si>
  <si>
    <t>44</t>
  </si>
  <si>
    <t>B-03_01.1</t>
  </si>
  <si>
    <t>277251972</t>
  </si>
  <si>
    <t>5,9"m"*3"ks" "Od koty 170,3 po kotu 176,2"</t>
  </si>
  <si>
    <t>5,41"m"*1"ks" "Od koty 170,79 po kotu 176,2"</t>
  </si>
  <si>
    <t>4,75"m"*26"ks" "Od koty 171,2 po kotu 176,2"</t>
  </si>
  <si>
    <t>4,88"m"*2"ks" "Od koty 171,32 po kotu 176,2"</t>
  </si>
  <si>
    <t>4,83"m"*2"ks" "Od koty 171,37 po kotu 176,2"</t>
  </si>
  <si>
    <t>4,71"m"*2"ks" "Od koty 171,49 po kotu 176,2"</t>
  </si>
  <si>
    <t>4,53"m"*2"ks" "Od koty 171,67 po kotu 176,2"</t>
  </si>
  <si>
    <t>4,45"m"*2"ks" "Od koty 171,75 po kotu 176,2"</t>
  </si>
  <si>
    <t>4,25"m"*23"ks" "Od koty 171,95 po kotu 176,2"</t>
  </si>
  <si>
    <t>5,3"m"*4"ks" "Od koty 170,9 po kotu 176,2"</t>
  </si>
  <si>
    <t>5,58"m"*4"ks" "Od koty 170,62 po kotu 176,2"</t>
  </si>
  <si>
    <t>6,44"m"*2"ks" "Od koty 169,76 po kotu 176,2"</t>
  </si>
  <si>
    <t>6,84"m"*2"ks" "Od koty 169,36 po kotu 176,2"</t>
  </si>
  <si>
    <t>6,44"m"*2"ks" "Od koty 169,12 po kotu 176,2"</t>
  </si>
  <si>
    <t>5,35"m"*6"ks" "Od koty 170,85 po kotu 176,2"</t>
  </si>
  <si>
    <t>6,1"m"*2"ks" "Od koty 170,1 po kotu 176,2"</t>
  </si>
  <si>
    <t>6,55"m"*2"ks" "Od koty 169,65 po kotu 176,2"</t>
  </si>
  <si>
    <t>6,95"m"*2"ks" "Od koty 169,25 po kotu 176,2"</t>
  </si>
  <si>
    <t>7,1"m"*(7+8)"ks" "Od koty 169,1 po kotu 176,2"</t>
  </si>
  <si>
    <t>45</t>
  </si>
  <si>
    <t>B-03_01.2</t>
  </si>
  <si>
    <t>-1961895690</t>
  </si>
  <si>
    <t>Těsnění prostoru pod pilížem jezu - Viz 3D model</t>
  </si>
  <si>
    <t>161,08</t>
  </si>
  <si>
    <t>46</t>
  </si>
  <si>
    <t>B-03_01.3</t>
  </si>
  <si>
    <t>-1277721713</t>
  </si>
  <si>
    <t>193,8</t>
  </si>
  <si>
    <t>47</t>
  </si>
  <si>
    <t>B-03_01.4</t>
  </si>
  <si>
    <t>-1742241929</t>
  </si>
  <si>
    <t>6,0*14-(2,9+3,38+ 3,8*12)</t>
  </si>
  <si>
    <t>7,5*7-(3,8+1,7*6)</t>
  </si>
  <si>
    <t>8,0*6-(4,92+5,03+5,15+2,9+2,4+2,0)</t>
  </si>
  <si>
    <t>8,5*3-(5,27+3,35+1,7)</t>
  </si>
  <si>
    <t>9,0*3-(5,39+3,95+1,7)</t>
  </si>
  <si>
    <t>9,5*7-(4,55*6+2,0)</t>
  </si>
  <si>
    <t>10,0-2,4</t>
  </si>
  <si>
    <t>11,0-2,85</t>
  </si>
  <si>
    <t>11,5-3,25</t>
  </si>
  <si>
    <t>12,0*2-(3,95+3,55)</t>
  </si>
  <si>
    <t>12,5*6-(4,55*6)</t>
  </si>
  <si>
    <t>5,65-3,85 + 5,25-3,45 +4,85-3,05 +4,5-2,7 +4,05-2,25 +3,65-1,85 +(3,5-1,7)*7"ks"+3,6-1,8 +4,1-2,3 +4,55-2,75 +5,05-3,25 +5,6-3,8</t>
  </si>
  <si>
    <t>48</t>
  </si>
  <si>
    <t>B-03_02.1</t>
  </si>
  <si>
    <t>1389025848</t>
  </si>
  <si>
    <t>6,0 "m" *14 "ks"</t>
  </si>
  <si>
    <t>7,5 "m"*7 "ks"</t>
  </si>
  <si>
    <t>8,0 "m"*6 "ks"</t>
  </si>
  <si>
    <t>8,5 "m"*3 "ks"</t>
  </si>
  <si>
    <t>9,0"m"*3 "ks"</t>
  </si>
  <si>
    <t>9,5 "m"*7 "ks"</t>
  </si>
  <si>
    <t>10,0"m"*1 "ks"</t>
  </si>
  <si>
    <t>11,0"m"*1 "ks"</t>
  </si>
  <si>
    <t>11,5 "m"*1 "ks"</t>
  </si>
  <si>
    <t>12,0 "m"*2 "ks"</t>
  </si>
  <si>
    <t>12,5 "m"*6 "ks"</t>
  </si>
  <si>
    <t>ocel_trn1_B03</t>
  </si>
  <si>
    <t>49</t>
  </si>
  <si>
    <t>B-03_02.2</t>
  </si>
  <si>
    <t>-1488701817</t>
  </si>
  <si>
    <t>5,65 + 5,25 +4,85 +4,5 +4,05 +3,65 +3,5*7"ks"+3,6 +4,1 +4,55 +5,05 +5,6</t>
  </si>
  <si>
    <t>ocel_trn2_B03</t>
  </si>
  <si>
    <t>50</t>
  </si>
  <si>
    <t>B-03_03.1</t>
  </si>
  <si>
    <t>-1820946199</t>
  </si>
  <si>
    <t>Trvalá tyčová kotva SAS 670 prům. 43 mm dl. 18,0 m</t>
  </si>
  <si>
    <t>trvala_SAS43_18_B3*18,0 "m"</t>
  </si>
  <si>
    <t>Trvalá tyčová kotva SAS 670 prům. 43 mm dl. 13,0 m</t>
  </si>
  <si>
    <t>trvala_SAS43_13_B3 *13,0 "m"</t>
  </si>
  <si>
    <t xml:space="preserve">Trvalá tyčová kotva SAS 670 prům. 43 mm dl. 6,0 m </t>
  </si>
  <si>
    <t>trvala_SAS43_6_B3 *6,0 "m"</t>
  </si>
  <si>
    <t>Dočasná tyčová kotva SAS 670 prům. 35 mm dl. 13,0 m</t>
  </si>
  <si>
    <t>docasna_SAS35_13_B3*13,0 "m"</t>
  </si>
  <si>
    <t>51</t>
  </si>
  <si>
    <t>B-03_04.1</t>
  </si>
  <si>
    <t>1736709810</t>
  </si>
  <si>
    <t>Trvalá tyčová kotva SAS 670 prům. 43 mm dl. 18,0 m - dodávka a osazení</t>
  </si>
  <si>
    <t>52</t>
  </si>
  <si>
    <t>B-03_04.2</t>
  </si>
  <si>
    <t>Dočasná tyčová kotva SAS 670/800 prům. 35 mm - dodávka a osazení</t>
  </si>
  <si>
    <t>-990182713</t>
  </si>
  <si>
    <t>53</t>
  </si>
  <si>
    <t>B-03_04.3</t>
  </si>
  <si>
    <t>11234700</t>
  </si>
  <si>
    <t xml:space="preserve">trvala_SAS43_13_B3 </t>
  </si>
  <si>
    <t xml:space="preserve">trvala_SAS43_6_B3 </t>
  </si>
  <si>
    <t>54</t>
  </si>
  <si>
    <t>B-03_05.1</t>
  </si>
  <si>
    <t>-1108526096</t>
  </si>
  <si>
    <t>trvala_SAS43_18_B3*13,0 "m"</t>
  </si>
  <si>
    <t>trvala_SAS43_13_B3 *8,0 "m"</t>
  </si>
  <si>
    <t>trvala_SAS43_6_B3 *2,0 "m"</t>
  </si>
  <si>
    <t>docasna_SAS35_13_B3*8,0 "m"</t>
  </si>
  <si>
    <t>55</t>
  </si>
  <si>
    <t>B-03_05.2</t>
  </si>
  <si>
    <t>-694850853</t>
  </si>
  <si>
    <t>trvala_SAS43_18_B3*5,0 "m"</t>
  </si>
  <si>
    <t>trvala_SAS43_13_B3 *5,0 "m"</t>
  </si>
  <si>
    <t>trvala_SAS43_6_B3 *4,0 "m"</t>
  </si>
  <si>
    <t>docasna_SAS35_13_B3*5,0 "m"</t>
  </si>
  <si>
    <t>56</t>
  </si>
  <si>
    <t>B-03_06.1</t>
  </si>
  <si>
    <t>-855270539</t>
  </si>
  <si>
    <t>16 "ks"</t>
  </si>
  <si>
    <t xml:space="preserve">Trvalá tyčová kotva SAS 670 prům. 43 mm dl. 13,0 m </t>
  </si>
  <si>
    <t>8+8 "ks"</t>
  </si>
  <si>
    <t>Trvalá tyčová kotva SAS 670 prům. 43 mm dl. 6,0 m</t>
  </si>
  <si>
    <t>3 "ks"</t>
  </si>
  <si>
    <t>57</t>
  </si>
  <si>
    <t>B-03_06.2</t>
  </si>
  <si>
    <t>Napnutí dočasné tyčové kotvy SAS 670/800 prům. 35 mm, vč. dodávky a osazení hlavy kotvy</t>
  </si>
  <si>
    <t>-249269041</t>
  </si>
  <si>
    <t>Napnutí dočasné tyčové kotvy SAS 670/800 prům. 35 mm, 
vč. dodávky a osazení hlavy kotvy</t>
  </si>
  <si>
    <t>14+1"ks"</t>
  </si>
  <si>
    <t>58</t>
  </si>
  <si>
    <t>B-03_07.1</t>
  </si>
  <si>
    <t>Železobetonová převázka kotev</t>
  </si>
  <si>
    <t>1349602650</t>
  </si>
  <si>
    <t>Železobetonová převázka kotev
 - železobeton C30/37 - XC4, XF3</t>
  </si>
  <si>
    <t>Poznámka k položce:_x000D_
Měrná jednotka 1 m3 betonové konstrukce._x000D_
Položka zahrnuje nákup, dopravu, uložení a ošetování betonové směsy, včetně průkazních a ověřovacích zkoušek.</t>
  </si>
  <si>
    <t>S dočasnými tyčovými kotvami SAS 670 O 35mm dl. 13 m</t>
  </si>
  <si>
    <t>0,63+0,63+0,94+2,26</t>
  </si>
  <si>
    <t>S trvalými tyčovými kotvami SAS 670 O 35mm dl. 13 m</t>
  </si>
  <si>
    <t>0,23</t>
  </si>
  <si>
    <t>S trvalými tyčovými kotvami SAS 670 O 43mm dl. 13 m</t>
  </si>
  <si>
    <t>0,72+1,0+0,73</t>
  </si>
  <si>
    <t>S trvalými tyčovými kotvami SAS 670 O 43mm dl. 18 m</t>
  </si>
  <si>
    <t>0,72+0,72+1,29+1,01+0,72+1,0+0,73</t>
  </si>
  <si>
    <t>59</t>
  </si>
  <si>
    <t>B-03_07.2</t>
  </si>
  <si>
    <t>Bednění ŽB převázek - zřízení</t>
  </si>
  <si>
    <t>-1533503715</t>
  </si>
  <si>
    <t>Poznámka k položce:_x000D_
Měrná jednotka 1 m2 bednění ŽB konstrukce.</t>
  </si>
  <si>
    <t>0,15"m2"*2*4 "ks" + 1,03*(4,15+4,15+6,2+14,91)</t>
  </si>
  <si>
    <t>0,15"m2"*2*1 "ks" + 1,03*1,57</t>
  </si>
  <si>
    <t>0,15"m2"*2*3 "ks" + 1,03*(4,88+6,82+5,0)</t>
  </si>
  <si>
    <t>0,15"m2"*2*7 "ks" + 1,03*(4,9+4,9+8,8+6,9+4,88+6,82+5,0)</t>
  </si>
  <si>
    <t>60</t>
  </si>
  <si>
    <t>B-03_07.3</t>
  </si>
  <si>
    <t>Bednění ŽB převázek - odstranění</t>
  </si>
  <si>
    <t>78197949</t>
  </si>
  <si>
    <t>61</t>
  </si>
  <si>
    <t>B-03_07.4</t>
  </si>
  <si>
    <t>Ocelová výztuž B500B železobetonových převázek</t>
  </si>
  <si>
    <t>981675471</t>
  </si>
  <si>
    <t>Ocelová výztuž B500B železobetonových převázek
Dodávka a montáž výztuže.</t>
  </si>
  <si>
    <t>Poznámka k položce:_x000D_
Měrná jednotka 1 t dodané výztuže._x000D_
Prostřih je třeba započítat do jednotkové ceny položky.</t>
  </si>
  <si>
    <t>ZB_prevazek*0,250 "250kg/m3"</t>
  </si>
  <si>
    <t>62</t>
  </si>
  <si>
    <t>B-03_08</t>
  </si>
  <si>
    <t>Ocelová převázka kotev ze štětovnice VL604</t>
  </si>
  <si>
    <t>1052018889</t>
  </si>
  <si>
    <t>Ocelová převázka kotev ze štětovnice VL604
 - příprava a montáž převázky
 - dodávka štětovnice VL604</t>
  </si>
  <si>
    <t>Poznámka k položce:_x000D_
Měrná jednotka 1 t ocelové konstrukce převázky.</t>
  </si>
  <si>
    <t>1"ks"*6,825 "m" *73,1"kg/m VL 604" /1000</t>
  </si>
  <si>
    <t>63</t>
  </si>
  <si>
    <t>B-03_09.1</t>
  </si>
  <si>
    <t>Dodávka a montáž dočasných schodů do velínu jezu</t>
  </si>
  <si>
    <t>-1463594203</t>
  </si>
  <si>
    <t>64</t>
  </si>
  <si>
    <t>B-03_09.2</t>
  </si>
  <si>
    <t>Demontáž dočasných schodů do velínu jezu vč. odklizení</t>
  </si>
  <si>
    <t>-1155130298</t>
  </si>
  <si>
    <t>65</t>
  </si>
  <si>
    <t>B-03_10.1</t>
  </si>
  <si>
    <t>Stříkaný beton C 25/30 vyztužený tl. 10 cm</t>
  </si>
  <si>
    <t>-1700331756</t>
  </si>
  <si>
    <t>Poznámka k položce:_x000D_
Měrná jednotka 1 m2 stříkaného betonu.</t>
  </si>
  <si>
    <t>61,5</t>
  </si>
  <si>
    <t>66</t>
  </si>
  <si>
    <t>B-03_10.2</t>
  </si>
  <si>
    <t>Výztuž stříkaného betonu ze svařovaných sítí 8/100x100</t>
  </si>
  <si>
    <t>683725333</t>
  </si>
  <si>
    <t>Výztuž stříkaného betonu ze svařovaných sítí 8/100x100 navařeno na kotvičky</t>
  </si>
  <si>
    <t>Poznámka k položce:_x000D_
Měrná jednotka 1 m2 výztuže stříkaného betonu ze svařovaných sítí.</t>
  </si>
  <si>
    <t>67</t>
  </si>
  <si>
    <t>B-03_10.3</t>
  </si>
  <si>
    <t>Kotvičky pro výztuž stříkaného betonu prům. 12 mm dl. 0,4 m do chemické malty, včetně vrtu</t>
  </si>
  <si>
    <t>912379991</t>
  </si>
  <si>
    <t>Kotvičky pro výztuž stříkaného betonu do chemické malty, včetně vrtu
 - kotvička (ohyb) z betonářské ocely prům. 12 mm dl. 0,4 m
 - vrty pro kotvičky hl. 0,3 mm
 - chemická kotva</t>
  </si>
  <si>
    <t xml:space="preserve">Poznámka k položce:_x000D_
Měrná jednotka 1 ks _x000D_
</t>
  </si>
  <si>
    <t>61,5 * 4 "ks/m2"</t>
  </si>
  <si>
    <t>B-04</t>
  </si>
  <si>
    <t>Ochranné jímky v horní vodě</t>
  </si>
  <si>
    <t>68</t>
  </si>
  <si>
    <t>B-04_01</t>
  </si>
  <si>
    <t>Stěna z ocelových štětovnic VL603 (trvalá, beraněná)</t>
  </si>
  <si>
    <t>-1421580578</t>
  </si>
  <si>
    <t>Stěna z ocelových štětovnic VL603 (trvalá, beraněná)
 - nastražení štětovnic dl. do 10 m
 - zaberanění štětovnic do hloubky cca 9 m
 - dodávka štětovnic VL603</t>
  </si>
  <si>
    <t>3 "ks"*0,3*9,0</t>
  </si>
  <si>
    <t>81 "ks"*0,6*9,0</t>
  </si>
  <si>
    <t>69</t>
  </si>
  <si>
    <t>B-04_02</t>
  </si>
  <si>
    <t>Stěna z ocelových štětovnic VL603 (dočasná, beraněná)</t>
  </si>
  <si>
    <t>-1516278361</t>
  </si>
  <si>
    <t>Stěna z ocelových štětovnic VL603 (dočasná)
 - nastražení štětovnic dl. do 10 m
 - zaberanění štětovnic do hloubky cca 4,9 - 9,0 m
 - dodávka dočasně použitých štětovnic VL603</t>
  </si>
  <si>
    <t>Poznámka k položce:_x000D_
Měrná jednotka 1 m2 plochy štětové stěny._x000D_
Uvedena je celková hmotnost materiálu nekrácená obratovostí._x000D_
Obratovost je třeba započítat do nabídkové ceny._x000D_
Dočasně použitý materiál zůstává majetkem zhotovitele._x000D_
Položka zahrnuje i případné nutné řezání a svařování štětovnic.</t>
  </si>
  <si>
    <t>Dočasně beraněné stětovnice HV</t>
  </si>
  <si>
    <t>10 "ks"*0,6*9,0</t>
  </si>
  <si>
    <t>Dočasně beraněné stětovnicove dvojíté jímky HV</t>
  </si>
  <si>
    <t>2 "ks"*0,3*9,0</t>
  </si>
  <si>
    <t>39 "ks"*0,6*9,0</t>
  </si>
  <si>
    <t>70</t>
  </si>
  <si>
    <t>B-04_03</t>
  </si>
  <si>
    <t>Stěna z ocelových štětovnic VL603 (dočasná, nasazená)</t>
  </si>
  <si>
    <t>-1293081104</t>
  </si>
  <si>
    <t>Stěna z ocelových štětovnic VL603 (dočasná)
 - nastražení a osazení štětovnic dl. 3,0 - 3,6 m
 - dodávka dočasně použitých štětovnic VL603</t>
  </si>
  <si>
    <t xml:space="preserve">Dočasně nasazená štětovnicová stěna </t>
  </si>
  <si>
    <t>1 "ks"*0,6*3,0</t>
  </si>
  <si>
    <t>1 "ks"*0,3*3,05</t>
  </si>
  <si>
    <t>1 "ks"*0,6*3,05</t>
  </si>
  <si>
    <t>1 "ks"*0,6*3,1</t>
  </si>
  <si>
    <t>1 "ks"*0,6*3,15</t>
  </si>
  <si>
    <t>1 "ks"*0,6*3,25</t>
  </si>
  <si>
    <t>1 "ks"*0,6*3,3</t>
  </si>
  <si>
    <t>1 "ks"*0,6*3,35</t>
  </si>
  <si>
    <t>1 "ks"*0,6*3,4</t>
  </si>
  <si>
    <t>1 "ks"*0,6*3,45</t>
  </si>
  <si>
    <t>1 "ks"*0,6*3,55</t>
  </si>
  <si>
    <t>30 "ks"*0,6*3,6</t>
  </si>
  <si>
    <t>71</t>
  </si>
  <si>
    <t>B-04_04.1</t>
  </si>
  <si>
    <t>Stabilizační dočasná ocelová konstrukce z válcovaných profilů - zřízení pod vodou</t>
  </si>
  <si>
    <t>-851253823</t>
  </si>
  <si>
    <t>Stabilizační dočasná ocelová konstrukce z válcovaných profilů - zřízení pod vodou
 - osazení konstrukce pod vodou
 - výroba (řezání, svařování atd.) ocelové konstrukce
 - dodávka dočasně použitých ocelových profilů</t>
  </si>
  <si>
    <t>Poznámka k položce:_x000D_
Měrná jednotka 1 t ocelové konstrukce._x000D_
Cena zahrnuje i potřebnou asistenci potápěčů při osazení._x000D_
Uvedena je celková hmotnost materiálu nekrácená obratovostí._x000D_
Obratovost je třeba započítat do nabídkové ceny._x000D_
Dočasně použitý materiál zůstává majetkem zhotovitele.</t>
  </si>
  <si>
    <t>380,30 "kg/kus" *10 "ks" /1000</t>
  </si>
  <si>
    <t>72</t>
  </si>
  <si>
    <t>B-04_04.2</t>
  </si>
  <si>
    <t>Přikotvení stabilizační ocelové konstrukce do betonového dna pod vodou</t>
  </si>
  <si>
    <t>158705791</t>
  </si>
  <si>
    <t>Přikotvení stabilizační ocelové konstrukce do betonového dna pod vodou
Prováděno pod vodou potápěči
 - chemická kotva M30 
 - dodávka a osazení šroubu M30
 - montáž konstrukce</t>
  </si>
  <si>
    <t>Poznámka k položce:_x000D_
Měrná jednota 1 kus kotvy.</t>
  </si>
  <si>
    <t>4 "ks na 1 stabilizační kci" *10 "kci"</t>
  </si>
  <si>
    <t>73</t>
  </si>
  <si>
    <t>B-04_04.3</t>
  </si>
  <si>
    <t>Potápěčské práce při montáži stabilizační konstrukce pod vodou</t>
  </si>
  <si>
    <t>-443436556</t>
  </si>
  <si>
    <t>74</t>
  </si>
  <si>
    <t>B-04_05.1</t>
  </si>
  <si>
    <t>Rozpěry a převázky dvojité štětové stěny - dodávka dočasně použitého materiálu a montáž</t>
  </si>
  <si>
    <t>57890917</t>
  </si>
  <si>
    <t xml:space="preserve">Rozpěry, převázky a táhla dvojité štětové stěny - dodávka dočasně použitého materiálu a montáž
 - převázky z 2xU300
 - rozpěry ze štětovnic VL604, HEB 240
 - ostatní drobné prvky (přivařovací plechy, výztuhy atp.)
</t>
  </si>
  <si>
    <t>Převázka</t>
  </si>
  <si>
    <t>97,18 "m"*46,2 "kg/m U300" /1000</t>
  </si>
  <si>
    <t>0,4*0,4*0,02*7850"kg/m3"/1000 "kotevní plechy převázek" *7 "ks"</t>
  </si>
  <si>
    <t>Rozpěra</t>
  </si>
  <si>
    <t>4,13 "m" *83,2"kg/m HEB 240" /1000</t>
  </si>
  <si>
    <t>24,58 "m" *73,1"kg/m VL 604" /1000</t>
  </si>
  <si>
    <t>docas_ocel_B04*1,1 "+10% ostatní drobné prvky"</t>
  </si>
  <si>
    <t>75</t>
  </si>
  <si>
    <t>B-04_05.2</t>
  </si>
  <si>
    <t>Rozpěry a převázky jednoduché štětové stěny - dodávka dočasně použitého materiálu a montáž</t>
  </si>
  <si>
    <t>-111654272</t>
  </si>
  <si>
    <t>Rozpěry a převázky jednoduché štětové stěny - dodávka dočasně použitého materiálu a montáž
 - převázky z HEB200
 - rozpěry ze štětovnic VL604, HEB 200
 - ostatní drobné prvky (přivařovací plechy, výztuhy atp.)</t>
  </si>
  <si>
    <t>51,24 "m" *61,3"kg/m HEB 200" /1000</t>
  </si>
  <si>
    <t>6,69 "m" *61,3"kg/m HEB 200" /1000</t>
  </si>
  <si>
    <t>19,94 "m" *73,1"kg/m VL 604" /1000</t>
  </si>
  <si>
    <t>docas_ocel2_B04*1,1 "+10% ostatní drobné prvky"</t>
  </si>
  <si>
    <t>76</t>
  </si>
  <si>
    <t>B-04_06</t>
  </si>
  <si>
    <t>Výplň dvojité jímky ze štětovnic - zřízení</t>
  </si>
  <si>
    <t>775725215</t>
  </si>
  <si>
    <t>Výplň dvojité jímky ze štětovnic - zřízení
 - zřízení výplně dvojité jímky
 - naložení a dovoz materiálu z mezideponie</t>
  </si>
  <si>
    <t>Poznámka k položce:_x000D_
Měrná jednotka 1 m3 těsnící výplně v uloženém stavu v jímce.</t>
  </si>
  <si>
    <t>Viz 3d model</t>
  </si>
  <si>
    <t>311,07 "m3"</t>
  </si>
  <si>
    <t>77</t>
  </si>
  <si>
    <t>B-04_07</t>
  </si>
  <si>
    <t>Výplň dvojité jímky ze štětovnic - odstranění</t>
  </si>
  <si>
    <t>-1481983862</t>
  </si>
  <si>
    <t>Výplň dvojité jímky ze štětovnic - odstranění
 - odstranění těsnění jímky
 - přemístění a uložení zeminy na mezideponii</t>
  </si>
  <si>
    <t>78</t>
  </si>
  <si>
    <t>B-04_08.1</t>
  </si>
  <si>
    <t>Rozpěry a převázky dvojité štětové stěny - demontáž</t>
  </si>
  <si>
    <t>1372484142</t>
  </si>
  <si>
    <t xml:space="preserve">Rozpěry, převázky a táhla dvojité štětové stěny - demontáž
 - převázky z 2xU300, HEB 200
 - rozpěry ze štětovnic VL604, HEB 200
 - ostatní drobné prvky (přivařovací plechy, výztuhy atp.)
</t>
  </si>
  <si>
    <t>79</t>
  </si>
  <si>
    <t>B-04_08.2</t>
  </si>
  <si>
    <t>Rozpěry a převázky jednoduché štětové stěny - demontáž</t>
  </si>
  <si>
    <t>-1246583332</t>
  </si>
  <si>
    <t>Rozpěry a převázky jednoduché štětové stěny - demontáž
 - převázky z HEB200
 - rozpěry ze štětovnic VL604, HEB 200
 - ostatní drobné prvky (přivařovací plechy, výztuhy atp.)</t>
  </si>
  <si>
    <t>80</t>
  </si>
  <si>
    <t>B-04_09.1</t>
  </si>
  <si>
    <t>Demontáž kotvení stabilizační ocelové konstrukce pod vodou</t>
  </si>
  <si>
    <t>137401213</t>
  </si>
  <si>
    <t>Demontáž kotvení stabilizační ocelové konstrukce pod vodou
Prováděno pod vodou potápěči.
 - demontáž kotvení konstrukce
 - odřezání kotev</t>
  </si>
  <si>
    <t>Poznámka k položce:_x000D_
Měrná jednota 1 kus demontované kotvy.</t>
  </si>
  <si>
    <t>Viz 3D model - odřezání kotvy opěrné kce. nasazené jímky</t>
  </si>
  <si>
    <t>4"ks" *(10+5) "ks"</t>
  </si>
  <si>
    <t>81</t>
  </si>
  <si>
    <t>B-04_09.2</t>
  </si>
  <si>
    <t>Stabilizační dočasná ocelová konstrukce z válcovaných profilů - odstranění pod vodou</t>
  </si>
  <si>
    <t>-1402634042</t>
  </si>
  <si>
    <t>Stabilizační dočasná ocelová konstrukce z válcovaných profilů - odstranění pod vodou
 - odemontáž konstrukce pod vodou</t>
  </si>
  <si>
    <t>Poznámka k položce:_x000D_
Měrná jednotka 1 t ocelové konstrukce._x000D_
Cena zahrnuje i potřebnou asistenci potápěčů při demontáži.</t>
  </si>
  <si>
    <t>82</t>
  </si>
  <si>
    <t>B-04_09.3</t>
  </si>
  <si>
    <t>Potápěčské práce při demontáži stabilizační konstrukce pod vodou</t>
  </si>
  <si>
    <t>1659586541</t>
  </si>
  <si>
    <t>83</t>
  </si>
  <si>
    <t>B-04_10</t>
  </si>
  <si>
    <t>Vytažení dočasných štětovnic VL604</t>
  </si>
  <si>
    <t>1384988368</t>
  </si>
  <si>
    <t>Vytažení dočasných štětovnic VL604
 - vytažení štětovnic (hloubka zaberanění cca 5,0 m)
 - odklizení dočasných štětovnic</t>
  </si>
  <si>
    <t>Poznámka k položce:_x000D_
Měrná jednotka 1 m2 plochy zaberaněné části štětovnic.</t>
  </si>
  <si>
    <t>84</t>
  </si>
  <si>
    <t>B-04_111</t>
  </si>
  <si>
    <t>Odstranění nasazené stěny z ocelových štětovnic VL604</t>
  </si>
  <si>
    <t>-924618904</t>
  </si>
  <si>
    <t>Odstranění nasazené stěny z ocelových štětovnic VL604
 - odstranění štětovnic dl. 6,7 až 8,2 m
 - odklizení dočasných štětovnic</t>
  </si>
  <si>
    <t>Poznámka k položce:_x000D_
Měrná jednotka 1 m2 plochy štětové stěny.</t>
  </si>
  <si>
    <t>85</t>
  </si>
  <si>
    <t>B-04_11</t>
  </si>
  <si>
    <t>Odřezání štětovnic VL604 pod vodou</t>
  </si>
  <si>
    <t>-439663601</t>
  </si>
  <si>
    <t>Odřezání štětovnic VL604 pod vodou
 - odřezání zaberaněných štětovnic VL604 pod vodou
 - odklizení odřezaných částí do kovošrotu</t>
  </si>
  <si>
    <t>40+41</t>
  </si>
  <si>
    <t>86</t>
  </si>
  <si>
    <t>B-04_12</t>
  </si>
  <si>
    <t>-370140689</t>
  </si>
  <si>
    <t>(98,12+100,58 "m2")*123,5 "kg/m2" /1000</t>
  </si>
  <si>
    <t>87</t>
  </si>
  <si>
    <t>B-04_13</t>
  </si>
  <si>
    <t>-544767065</t>
  </si>
  <si>
    <t>-odvoz_ocel_B04</t>
  </si>
  <si>
    <t>88</t>
  </si>
  <si>
    <t>B-04_14.1</t>
  </si>
  <si>
    <t>Dodávka a montáž dočasné ocelové lávky na štětové stěně vč. zábradlí</t>
  </si>
  <si>
    <t>kg</t>
  </si>
  <si>
    <t>-1751005948</t>
  </si>
  <si>
    <t>Dodávka a montáž dočasné ocelové lávky na štětové stěně vč. zábradlí
(lávka pro zajištění přístupu k velínu jezu)
 - dodávka a montáž konstrukce lávky z válcovaných profilů
 - dodávka a montáž podlahy z pororoštů
 - dodávka a montáž zábradlí</t>
  </si>
  <si>
    <t>2657,82 "kg"</t>
  </si>
  <si>
    <t>89</t>
  </si>
  <si>
    <t>B-04_14.2</t>
  </si>
  <si>
    <t>Demontáž dočasné ocelové lávky na štětové stěně se zábradlím vč. odklizení</t>
  </si>
  <si>
    <t>1364207141</t>
  </si>
  <si>
    <t>90</t>
  </si>
  <si>
    <t>B-04_15.1</t>
  </si>
  <si>
    <t>Dodávka a montáž dočasné ocelové lávky z terénu na těleso dvojité jímky</t>
  </si>
  <si>
    <t>-1052008549</t>
  </si>
  <si>
    <t>Dodávka a montáž dočasné ocelové lávky z terénu na těleso dvojité jímky
(lávka pro zajištění přístupu k velínu jezu)
 - dodávka a montáž konstrukce lávky z válcovaných profilů
 - dodávka a montáž podlahy z pororoštů
 - dodávka a montáž zábradlí
včetně případného přemisťování a úprav lávky nutných v průběhu výstavby</t>
  </si>
  <si>
    <t>378,87 "kg"</t>
  </si>
  <si>
    <t>91</t>
  </si>
  <si>
    <t>B-04_15.2</t>
  </si>
  <si>
    <t>Demontáž dočasné ocelové lávky z terénu na těleso dvojité jímky vč. odklizení</t>
  </si>
  <si>
    <t>42993026</t>
  </si>
  <si>
    <t>92</t>
  </si>
  <si>
    <t>B-04_16.1</t>
  </si>
  <si>
    <t>Dodávka a montáž konstrukce žlabu pro převedení kabelů ze štětovnice VL604</t>
  </si>
  <si>
    <t>1620919773</t>
  </si>
  <si>
    <t>70,2"m"*73,1 "kg/m" "dočasný žlab VL604 v místě přeložek" /1000</t>
  </si>
  <si>
    <t>13,81 "kg/kus konzoly pod žlab" *10"ks" /1000</t>
  </si>
  <si>
    <t>93</t>
  </si>
  <si>
    <t>B-04_16.2</t>
  </si>
  <si>
    <t>Demontáž konstrukce žlabu pro převedení kabelů ze štětovnice VL604 vč. odklizení</t>
  </si>
  <si>
    <t>1701684897</t>
  </si>
  <si>
    <t>94</t>
  </si>
  <si>
    <t>B-04_17</t>
  </si>
  <si>
    <t>Provedení svislého těsnění štětovnic pomocí plastových vaků vyplněných jílocementem, vč. kotvení</t>
  </si>
  <si>
    <t>1849491074</t>
  </si>
  <si>
    <t>Provedení svislého těsnění štětovnic pomocí plastových vaků vyplněných jílocementem, vč. kotvení pomocí šroubů M20</t>
  </si>
  <si>
    <t>Poznámka k položce:_x000D_
Měrná jednotka 1 m utěsnění štětovnice</t>
  </si>
  <si>
    <t>3+8,9+9,0</t>
  </si>
  <si>
    <t>95</t>
  </si>
  <si>
    <t>B-04_18</t>
  </si>
  <si>
    <t>Zřízení dotěsnění paty nasazené jímky</t>
  </si>
  <si>
    <t>1271006208</t>
  </si>
  <si>
    <t>Poznámka k položce:_x000D_
Měrná jednotka 1 m kompletního dotěsněn paty nasazené jímky</t>
  </si>
  <si>
    <t>24,6</t>
  </si>
  <si>
    <t>96</t>
  </si>
  <si>
    <t>B-04_19</t>
  </si>
  <si>
    <t>Odstranění dotěsnění paty nasazené jímky</t>
  </si>
  <si>
    <t>-787601166</t>
  </si>
  <si>
    <t>Poznámka k položce:_x000D_
Měrná jednotka 1 m kompletního odstraněí dotěsněn paty nasazené jímky</t>
  </si>
  <si>
    <t>97</t>
  </si>
  <si>
    <t>B-04_20</t>
  </si>
  <si>
    <t>Zřízení předvrtu beraněné štětové stěny prům. 600 mm - vrtatelnosti  II až III</t>
  </si>
  <si>
    <t>9998922</t>
  </si>
  <si>
    <t xml:space="preserve">Zřízení předvrtu beraněné štětové stěny prům. 600 mm - vrtatelnosti II až III
</t>
  </si>
  <si>
    <t>5,5 "m" *27 "ks"</t>
  </si>
  <si>
    <t>B-05</t>
  </si>
  <si>
    <t>Ochranné jímky v dolní vodě</t>
  </si>
  <si>
    <t>98</t>
  </si>
  <si>
    <t>B-05_01</t>
  </si>
  <si>
    <t>312320913</t>
  </si>
  <si>
    <t>Stěna z ocelových štětovnic VL603 (trvalá, beraněná)
 - nastražení štětovnic dl. do 10 m
 - zaberanění štětovnic do hloubky cca 4,5 - 9,0 m
 - dodávka štětovnic VL603</t>
  </si>
  <si>
    <t>Dočasně beraněné stětovnicove dvojíté jímky DV</t>
  </si>
  <si>
    <t>38 "ks"*0,6*9,0</t>
  </si>
  <si>
    <t>99</t>
  </si>
  <si>
    <t>B-05_02</t>
  </si>
  <si>
    <t>2093924491</t>
  </si>
  <si>
    <t>Stěna z ocelových štětovnic VL603 (dočasná)
 - nastražení štětovnic dl. do 10 m
 - zaberanění štětovnic do hloubky cca 4,4 - 9,0 m
 - dodávka dočasně použitých štětovnic VL603</t>
  </si>
  <si>
    <t>60 "ks"*0,6*9,0</t>
  </si>
  <si>
    <t>100</t>
  </si>
  <si>
    <t>B-05_03</t>
  </si>
  <si>
    <t>-1229289867</t>
  </si>
  <si>
    <t>Stěna z ocelových štětovnic VL603 (dočasná)
 - nastražení a osazení štětovnic dl. 6,7 až 8,2 m
 - dodávka dočasně použitých štětovnic VL603</t>
  </si>
  <si>
    <t>Dočasně nasazená štětovnicová stěna výtoku</t>
  </si>
  <si>
    <t>2 "ks"*0,6*6,7</t>
  </si>
  <si>
    <t>1 "ks"*0,6*6,8</t>
  </si>
  <si>
    <t>1 "ks"*0,6*6,9</t>
  </si>
  <si>
    <t>1 "ks"*0,6*7,0</t>
  </si>
  <si>
    <t>1 "ks"*0,6*7,1</t>
  </si>
  <si>
    <t>1 "ks"*0,6*7,2</t>
  </si>
  <si>
    <t>1 "ks"*0,6*7,25</t>
  </si>
  <si>
    <t>1 "ks"*0,6*7,35</t>
  </si>
  <si>
    <t>1 "ks"*0,6*7,4</t>
  </si>
  <si>
    <t>1 "ks"*0,6*7,5</t>
  </si>
  <si>
    <t>1 "ks"*0,6*7,6</t>
  </si>
  <si>
    <t>1 "ks"*0,6*7,7</t>
  </si>
  <si>
    <t>1 "ks"*0,6*7,75</t>
  </si>
  <si>
    <t>1 "ks"*0,6*7,85</t>
  </si>
  <si>
    <t>1 "ks"*0,6*7,95</t>
  </si>
  <si>
    <t>1 "ks"*0,6*8,05</t>
  </si>
  <si>
    <t>1 "ks"*0,6*8,1</t>
  </si>
  <si>
    <t>5 "ks"*0,6*8,2</t>
  </si>
  <si>
    <t>1 "ks"*0,3*8,2</t>
  </si>
  <si>
    <t>101</t>
  </si>
  <si>
    <t>B-05_04.1</t>
  </si>
  <si>
    <t>-791345057</t>
  </si>
  <si>
    <t>380,30 "kg/kus" *5 "ks" /1000</t>
  </si>
  <si>
    <t>102</t>
  </si>
  <si>
    <t>B-05_04.2</t>
  </si>
  <si>
    <t>1179656283</t>
  </si>
  <si>
    <t>Přikotvení stabilizační ocelové konstrukce do betonového dna pod vodou
Prováděno pod vodou potápěči
 - vrty pro kotvy prům. ?? m
 - chemická kotve ????
 - dodávka a osazení ? závitové tyče ?
 - montáž konstrukce (matka + podložka) ??</t>
  </si>
  <si>
    <t>4 "ks na 1 stabilizační kci" *5 "kci"</t>
  </si>
  <si>
    <t>103</t>
  </si>
  <si>
    <t>B-05_04.3</t>
  </si>
  <si>
    <t>1182959730</t>
  </si>
  <si>
    <t>104</t>
  </si>
  <si>
    <t>B-05_05.1</t>
  </si>
  <si>
    <t>691608391</t>
  </si>
  <si>
    <t>Rozpěry, převázky a táhla dvojité štětové stěny - dodávka dočasně použitého materiálu a montáž
 - převázky z 2xU300
 - rozpěry ze štětovnic VL604, HEB 240
 - ostatní drobné prvky (přivařovací plechy, výztuhy atp.)</t>
  </si>
  <si>
    <t>80,61 "m"*46,2 "kg/m U300" /1000</t>
  </si>
  <si>
    <t xml:space="preserve">3,32 "m" *83,2"kg/m HEB 240" /1000 </t>
  </si>
  <si>
    <t>35,16 "m" *73,1"kg/m VL 604" /1000</t>
  </si>
  <si>
    <t>docas_ocel_B05*1,1 "+10% ostatní drobné prvky"</t>
  </si>
  <si>
    <t>105</t>
  </si>
  <si>
    <t>B-05_05.2</t>
  </si>
  <si>
    <t>486440053</t>
  </si>
  <si>
    <t>Rozpěry a převázky jednoduché štětové stěny - dodávka dočasně použitého materiálu a montáž
 - převázky z 2xU300 
 - rozpěry z HEB240 
 - ostatní drobné prvky (přivařovací plechy, výztuhy atp.)</t>
  </si>
  <si>
    <t>36,59 "m"*46,2 "kg/m U300" /1000 *1,1 "+10% ostatní drobné prvky"</t>
  </si>
  <si>
    <t>21,48 "m" *83,2"kg/m HEB 240" /1000 *1,1 "+10% ostatní drobné prvky"</t>
  </si>
  <si>
    <t>106</t>
  </si>
  <si>
    <t>B-05_06</t>
  </si>
  <si>
    <t>-1597654478</t>
  </si>
  <si>
    <t>653,05 "m3"</t>
  </si>
  <si>
    <t>107</t>
  </si>
  <si>
    <t>B-05_07</t>
  </si>
  <si>
    <t>-440571705</t>
  </si>
  <si>
    <t>108</t>
  </si>
  <si>
    <t>B-05_08.1</t>
  </si>
  <si>
    <t>772192445</t>
  </si>
  <si>
    <t>Rozpěry, převázky a táhla dvojité štětové stěny - demontáž
 - převázky z 2xU300
 - rozpěry ze štětovnic VL604, HEB 240
 - ostatní drobné prvky (přivařovací plechy, výztuhy atp.)</t>
  </si>
  <si>
    <t>109</t>
  </si>
  <si>
    <t>B-05_08.2</t>
  </si>
  <si>
    <t>Rozpěry a převázky jednoduchá štětové stěny - demontáž</t>
  </si>
  <si>
    <t>-291618050</t>
  </si>
  <si>
    <t>Rozpěry, převázky a táhla dvojité štětové stěny - demontáž
 - převázky z 2xU300
 - rozpěry z HEB240
 - ostatní drobné prvky (přivařovací plechy, výztuhy atp.)</t>
  </si>
  <si>
    <t>110</t>
  </si>
  <si>
    <t>B-05_09.1</t>
  </si>
  <si>
    <t>-1412614388</t>
  </si>
  <si>
    <t>4"ks" *5 "ks"</t>
  </si>
  <si>
    <t>111</t>
  </si>
  <si>
    <t>B-05_09.2</t>
  </si>
  <si>
    <t>624247783</t>
  </si>
  <si>
    <t>112</t>
  </si>
  <si>
    <t>B-05_09.3</t>
  </si>
  <si>
    <t>782313386</t>
  </si>
  <si>
    <t>113</t>
  </si>
  <si>
    <t>B-05_10</t>
  </si>
  <si>
    <t>1580555789</t>
  </si>
  <si>
    <t>Vytažení dočasných štětovnic VL604
 - vytažení štětovnic (hloubka zaberanění cca 4,4 - 9,0 m)
 - odklizení dočasných štětovnic</t>
  </si>
  <si>
    <t>114</t>
  </si>
  <si>
    <t>B-05_11</t>
  </si>
  <si>
    <t>1172919342</t>
  </si>
  <si>
    <t>115</t>
  </si>
  <si>
    <t>B-05_12</t>
  </si>
  <si>
    <t>1450625079</t>
  </si>
  <si>
    <t>17+18</t>
  </si>
  <si>
    <t>116</t>
  </si>
  <si>
    <t>B-05_13</t>
  </si>
  <si>
    <t>1042071121</t>
  </si>
  <si>
    <t>(60,01+63,54 "m2")*123,5 "kg/m2" /1000</t>
  </si>
  <si>
    <t>117</t>
  </si>
  <si>
    <t>B-05_14</t>
  </si>
  <si>
    <t>-892936533</t>
  </si>
  <si>
    <t>-odvoz_ocel_B05</t>
  </si>
  <si>
    <t>118</t>
  </si>
  <si>
    <t>B-05_15</t>
  </si>
  <si>
    <t>-1309493104</t>
  </si>
  <si>
    <t>14,4</t>
  </si>
  <si>
    <t>119</t>
  </si>
  <si>
    <t>B-05_16</t>
  </si>
  <si>
    <t>1440847968</t>
  </si>
  <si>
    <t>120</t>
  </si>
  <si>
    <t>B-05_17</t>
  </si>
  <si>
    <t>-1749859649</t>
  </si>
  <si>
    <t>5,0 "m" *25 "ks"</t>
  </si>
  <si>
    <t>B-06</t>
  </si>
  <si>
    <t>Odvodnění a čerpání vody</t>
  </si>
  <si>
    <t>121</t>
  </si>
  <si>
    <t>B-06_01</t>
  </si>
  <si>
    <t>Čerpání vody po dobu stavby</t>
  </si>
  <si>
    <t>1741637471</t>
  </si>
  <si>
    <t>Čerpání vody po dobu stavby
 - čerpání vody po dobu stavby
 - převedení čerpané vody mimo jímku
 - pohotovost záložení čerpací soupravy</t>
  </si>
  <si>
    <t>Poznámka k položce:_x000D_
Celková cena za čerpání po dobu stavby dle návrhu a posouzení zhotovitele._x000D_
Cena zahrnuje použití čerpacího zařízení, odvedení vody, případné dočasné podpěrné konstrukce, spotřebu el. energie.</t>
  </si>
  <si>
    <t>122</t>
  </si>
  <si>
    <t>B-06_02</t>
  </si>
  <si>
    <t>Drenážní systén na dně stavební jámy vč. čerpacích jímek</t>
  </si>
  <si>
    <t>419661977</t>
  </si>
  <si>
    <t>Drenážní systén na dně stavební jámy vč. čerpacích jímek
Kompletní drenážní systém pro odvedení prosáklé vody (potrubí, obsyp, čerpcí jímky) dle návrhu zhotovitele.</t>
  </si>
  <si>
    <t>Poznámka k položce:_x000D_
Celková cena za drenážní systém pro čerpání prosáklé vody po dobu stavby.</t>
  </si>
  <si>
    <t>B-07</t>
  </si>
  <si>
    <t>Podkladní betony</t>
  </si>
  <si>
    <t>123</t>
  </si>
  <si>
    <t>B-07_01</t>
  </si>
  <si>
    <t>Podkladní beton C16/20</t>
  </si>
  <si>
    <t>296400081</t>
  </si>
  <si>
    <t>Poznámka k položce:_x000D_
Měrná jednotka 1 m3 podkladního betonu</t>
  </si>
  <si>
    <t>193,133</t>
  </si>
  <si>
    <t>B-08</t>
  </si>
  <si>
    <t>Zámečnické výrobky</t>
  </si>
  <si>
    <t>124</t>
  </si>
  <si>
    <t>B-08_01</t>
  </si>
  <si>
    <t>(P01) Poklop ocelový s rámem 300x300 mm, vč. povrchové úpravy - žárové zinkování</t>
  </si>
  <si>
    <t>-2104678073</t>
  </si>
  <si>
    <t>(P01) Poklop ocelový s rámem 300x300 mm, vč. povrchové úpravy - žárové zinkování
 - uzamykrelný ocelový poklop s rámem 300x300 mm
 - povrchová úprava - žárové zinkování
Hmotnost cca 12,41 kg</t>
  </si>
  <si>
    <t>Poznámka k položce:_x000D_
Měrná jednotka 1 kus poklopu odpovídajícího typu.</t>
  </si>
  <si>
    <t>1 "Sonda měření hladiny - vtok HH"</t>
  </si>
  <si>
    <t>1 "Sonda měření hladiny - výtok HH"</t>
  </si>
  <si>
    <t>B-09</t>
  </si>
  <si>
    <t>Ostatní</t>
  </si>
  <si>
    <t>125</t>
  </si>
  <si>
    <t>B-09_01.1</t>
  </si>
  <si>
    <t>Kabelové chráničky z trub PVC DN110 vč. tvarovek - dodávka a montáž</t>
  </si>
  <si>
    <t>-780444164</t>
  </si>
  <si>
    <t>Kabelové chráničky z trub PVC DN110 vč. tvarovek - dodávka a montáž
Osazeno do betonové konstrukce.</t>
  </si>
  <si>
    <t>Poznámka k položce:_x000D_
Měrná jednotka 1 m trasy kabelové chráničky._x000D_
Ztratné je třeba započítat do jednotkové ceny.</t>
  </si>
  <si>
    <t>0,70*1,2</t>
  </si>
  <si>
    <t>126</t>
  </si>
  <si>
    <t>B-09_01.2</t>
  </si>
  <si>
    <t>Flexibilní kabelové chráničky z HDPE DN110 - dodávka a montáž</t>
  </si>
  <si>
    <t>-1014205328</t>
  </si>
  <si>
    <t>Flexibilní kabelové chráničky z HDPE DN110 - dodávka a montáž
Osazeno do betonové konstrukce.</t>
  </si>
  <si>
    <t>(29,72+29,65)*1,2</t>
  </si>
  <si>
    <t>127</t>
  </si>
  <si>
    <t>B-09_02</t>
  </si>
  <si>
    <t>Odvodňovací trubka PP-HT DN40 - dodávka a montáž</t>
  </si>
  <si>
    <t>-1105421678</t>
  </si>
  <si>
    <t>Odvodňovací trubka PP-HT DN40 - dodávka a montáž
Osazeno v betonové konstrukci.</t>
  </si>
  <si>
    <t>Poznámka k položce:_x000D_
Měrná jednotka 1 m osazené trubky._x000D_
Ztratné je třeba započítat do jednotkové ceny.</t>
  </si>
  <si>
    <t>0,4*1 "ks - odvodnění kabelových šachet"</t>
  </si>
  <si>
    <t>C. - Stavební objekty a provzní soubory MVE</t>
  </si>
  <si>
    <t>Úroveň 3:</t>
  </si>
  <si>
    <t>PS 01 - MVE - Technologická část strojní</t>
  </si>
  <si>
    <t>01 - DPS 01.1 Zařízení vtoku a výtoku</t>
  </si>
  <si>
    <t>02 - DPS 01.2 Turbína a příslušenství</t>
  </si>
  <si>
    <t>03 - DPS 01.3 Generátor a příslušenství</t>
  </si>
  <si>
    <t>04 - DPS 01.4 Pomocná zařízení</t>
  </si>
  <si>
    <t>05 - DPS 01.5 Zdvihací zařízení</t>
  </si>
  <si>
    <t>06 - Dokumentace a ostatní</t>
  </si>
  <si>
    <t>01</t>
  </si>
  <si>
    <t>DPS 01.1 Zařízení vtoku a výtoku</t>
  </si>
  <si>
    <t>01.1-M</t>
  </si>
  <si>
    <t>Jemné česle na vtoku - montáž</t>
  </si>
  <si>
    <t>sada</t>
  </si>
  <si>
    <t>2023075397</t>
  </si>
  <si>
    <t>Poznámka k položce:_x000D_
Podrobná specifikace položky viz Specifikaci strojů a zařízení v příloze D.2.1.3</t>
  </si>
  <si>
    <t>M</t>
  </si>
  <si>
    <t>01.1-D</t>
  </si>
  <si>
    <t>Jemné česle na vtoku - dodávka</t>
  </si>
  <si>
    <t>256</t>
  </si>
  <si>
    <t>796981518</t>
  </si>
  <si>
    <t>01.2-M</t>
  </si>
  <si>
    <t>Čisticí stroj - montáž</t>
  </si>
  <si>
    <t>-189201969</t>
  </si>
  <si>
    <t>01.2-D</t>
  </si>
  <si>
    <t>Čisticí stroj - dodávka - dodávka</t>
  </si>
  <si>
    <t>-1507412671</t>
  </si>
  <si>
    <t>01.3-M</t>
  </si>
  <si>
    <t>Zařízení pro dopravu shrabků - montáž</t>
  </si>
  <si>
    <t>391551563</t>
  </si>
  <si>
    <t>01.3-D</t>
  </si>
  <si>
    <t>Zařízení pro dopravu shrabků - dodávka</t>
  </si>
  <si>
    <t>-731753896</t>
  </si>
  <si>
    <t>01.4-M</t>
  </si>
  <si>
    <t>Provizorní hrazení vtoku - montáž</t>
  </si>
  <si>
    <t>-345427198</t>
  </si>
  <si>
    <t>01.4-D</t>
  </si>
  <si>
    <t>Provizorní hrazení vtoku - dodávka</t>
  </si>
  <si>
    <t>-1751618548</t>
  </si>
  <si>
    <t>01.5-M</t>
  </si>
  <si>
    <t>Provizorní hrazení savky - montáž</t>
  </si>
  <si>
    <t>-988882759</t>
  </si>
  <si>
    <t>01.5-D</t>
  </si>
  <si>
    <t>Provizorní hrazení savky - dodávka</t>
  </si>
  <si>
    <t>424423220</t>
  </si>
  <si>
    <t>02</t>
  </si>
  <si>
    <t>DPS 01.2 Turbína a příslušenství</t>
  </si>
  <si>
    <t>02.1-M</t>
  </si>
  <si>
    <t>Přímoproudá Kaplanova turbina - montáž</t>
  </si>
  <si>
    <t>1961057800</t>
  </si>
  <si>
    <t>02.1-D</t>
  </si>
  <si>
    <t>Přímoproudá Kaplanova turbina - dodávka</t>
  </si>
  <si>
    <t>914888767</t>
  </si>
  <si>
    <t>02.2-M</t>
  </si>
  <si>
    <t>Regulace turbíny - montáž</t>
  </si>
  <si>
    <t>-1245396506</t>
  </si>
  <si>
    <t>02.2-D</t>
  </si>
  <si>
    <t>Regulace turbíny - dodávka</t>
  </si>
  <si>
    <t>1341575307</t>
  </si>
  <si>
    <t>02.3-M</t>
  </si>
  <si>
    <t>Převodovka - montáž</t>
  </si>
  <si>
    <t>-820755406</t>
  </si>
  <si>
    <t>02.3-D</t>
  </si>
  <si>
    <t>Převodovka - dodávka</t>
  </si>
  <si>
    <t>-1703671826</t>
  </si>
  <si>
    <t>03</t>
  </si>
  <si>
    <t>DPS 01.3 Generátor a příslušenství</t>
  </si>
  <si>
    <t>03.1-M</t>
  </si>
  <si>
    <t>Synchronní generátor - montáž</t>
  </si>
  <si>
    <t>1094094405</t>
  </si>
  <si>
    <t>03.1-D</t>
  </si>
  <si>
    <t>Synchronní generátor - dodávka</t>
  </si>
  <si>
    <t>-1805220622</t>
  </si>
  <si>
    <t>04</t>
  </si>
  <si>
    <t>DPS 01.4 Pomocná zařízení</t>
  </si>
  <si>
    <t>04.1-M</t>
  </si>
  <si>
    <t>Vyčerpání prosáklé vody - montáž</t>
  </si>
  <si>
    <t>-1550462802</t>
  </si>
  <si>
    <t>04.1-D</t>
  </si>
  <si>
    <t>Vyčerpání prosáklé vody - dodávka</t>
  </si>
  <si>
    <t>1544920912</t>
  </si>
  <si>
    <t>04.2-M</t>
  </si>
  <si>
    <t>Vyčerpání hydraulického obvodu- montáž</t>
  </si>
  <si>
    <t>-4044415</t>
  </si>
  <si>
    <t>04.2-D</t>
  </si>
  <si>
    <t>Vyčerpání hydraulického obvodu - dodávka</t>
  </si>
  <si>
    <t>-230317412</t>
  </si>
  <si>
    <t>04.3-M</t>
  </si>
  <si>
    <t>Zařízení pro dopravu shrabků od K I - montáž</t>
  </si>
  <si>
    <t>758117586</t>
  </si>
  <si>
    <t>04.3-D</t>
  </si>
  <si>
    <t>Zařízení pro dopravu shrabků od K I - dodávka</t>
  </si>
  <si>
    <t>2004702344</t>
  </si>
  <si>
    <t>05</t>
  </si>
  <si>
    <t>DPS 01.5 Zdvihací zařízení</t>
  </si>
  <si>
    <t>05.1-M</t>
  </si>
  <si>
    <t>Mostový jeřáb - montáž</t>
  </si>
  <si>
    <t>-46179881</t>
  </si>
  <si>
    <t>05.1-D</t>
  </si>
  <si>
    <t>Mostový jeřáb - dodávka</t>
  </si>
  <si>
    <t>-1037955045</t>
  </si>
  <si>
    <t>05.2-M</t>
  </si>
  <si>
    <t>Kladkostroj pro dopravu shrabků - montáž</t>
  </si>
  <si>
    <t>51239478</t>
  </si>
  <si>
    <t>05.2-D</t>
  </si>
  <si>
    <t>Kladkostroj pro dopravu shrabků - dodávka</t>
  </si>
  <si>
    <t>-130420254</t>
  </si>
  <si>
    <t>06</t>
  </si>
  <si>
    <t>Dokumentace a ostatní</t>
  </si>
  <si>
    <t>06.1</t>
  </si>
  <si>
    <t>Realizační projekční dokumentace PS01</t>
  </si>
  <si>
    <t>-358237675</t>
  </si>
  <si>
    <t>06.2</t>
  </si>
  <si>
    <t>Průvodní dokumentace PS01 - návod na obsluhu, provoz a údržbu zařízení, provozní předpisy</t>
  </si>
  <si>
    <t>778331478</t>
  </si>
  <si>
    <t>06.3</t>
  </si>
  <si>
    <t>Dokumentace skutečného provedení PS01 jako podklad pro zpracování celkové dokumentace skutečného provedení.</t>
  </si>
  <si>
    <t>1390981139</t>
  </si>
  <si>
    <t>PS 02 - MVE - Technologická část elektro</t>
  </si>
  <si>
    <t>OST - Ostatní</t>
  </si>
  <si>
    <t xml:space="preserve">    DPS 02.1 - Zařízení VN</t>
  </si>
  <si>
    <t xml:space="preserve">    DPS 02.2 - Provozní rozvod silnoproudu</t>
  </si>
  <si>
    <t xml:space="preserve">    DPS 02.3 - Řídící systém</t>
  </si>
  <si>
    <t xml:space="preserve">    DPS 02.4 - Úpravy stávajícího zařízení VD Klecany</t>
  </si>
  <si>
    <t>OST</t>
  </si>
  <si>
    <t>DPS 02.1</t>
  </si>
  <si>
    <t>Zařízení VN</t>
  </si>
  <si>
    <t>02.1.1</t>
  </si>
  <si>
    <t>Rozvaděč 22kV</t>
  </si>
  <si>
    <t>kpl</t>
  </si>
  <si>
    <t>512</t>
  </si>
  <si>
    <t>102445959</t>
  </si>
  <si>
    <t xml:space="preserve">Poznámka k položce:_x000D_
Detailní popis položek  viz. D.2.2.3. Technické specifikace </t>
  </si>
  <si>
    <t>02.1.2</t>
  </si>
  <si>
    <t>Transformátor T1, 23/6.3 kV</t>
  </si>
  <si>
    <t>-132782473</t>
  </si>
  <si>
    <t>02.1.3</t>
  </si>
  <si>
    <t>Transformátor T2, 23/0.4 kV</t>
  </si>
  <si>
    <t>1279430938</t>
  </si>
  <si>
    <t>02.1.4</t>
  </si>
  <si>
    <t>Hradící členy HDO, 23 kV</t>
  </si>
  <si>
    <t>-1249010503</t>
  </si>
  <si>
    <t>02.1.5</t>
  </si>
  <si>
    <t>Vnitřní kabelové rozvody vn</t>
  </si>
  <si>
    <t>1456789620</t>
  </si>
  <si>
    <t>02.1.6</t>
  </si>
  <si>
    <t>Kabelové lávky a žlaby pro uložení vn kabelů</t>
  </si>
  <si>
    <t>-2002313361</t>
  </si>
  <si>
    <t>02.1.7</t>
  </si>
  <si>
    <t>Bezpečnostní pomůcky a tabulky pro zařízení vn a nn</t>
  </si>
  <si>
    <t>594461091</t>
  </si>
  <si>
    <t>02.1.8</t>
  </si>
  <si>
    <t>Montáž rozvaděčů 1R22 a 2R22</t>
  </si>
  <si>
    <t>1692772309</t>
  </si>
  <si>
    <t>02.1.9</t>
  </si>
  <si>
    <t>Montáž transformátorů a hradících členů</t>
  </si>
  <si>
    <t>-548186823</t>
  </si>
  <si>
    <t>02.1.10</t>
  </si>
  <si>
    <t>Montáž zařízení a materiálu</t>
  </si>
  <si>
    <t>21213990</t>
  </si>
  <si>
    <t>DPS 02.2</t>
  </si>
  <si>
    <t>Provozní rozvod silnoproudu</t>
  </si>
  <si>
    <t>02.2.1</t>
  </si>
  <si>
    <t>Rozvaděč RH1</t>
  </si>
  <si>
    <t>-2008762987</t>
  </si>
  <si>
    <t>02.2.2</t>
  </si>
  <si>
    <t>Rozvaděč RM1</t>
  </si>
  <si>
    <t>1659195976</t>
  </si>
  <si>
    <t>02.2.3</t>
  </si>
  <si>
    <t>Rozvaděč RB1</t>
  </si>
  <si>
    <t>-1330797974</t>
  </si>
  <si>
    <t>02.2.4</t>
  </si>
  <si>
    <t>Stejnosměrný rozvaděč RU1</t>
  </si>
  <si>
    <t>431416019</t>
  </si>
  <si>
    <t>02.2.5</t>
  </si>
  <si>
    <t>Rozvaděč RE2</t>
  </si>
  <si>
    <t>973895202</t>
  </si>
  <si>
    <t>02.2.6</t>
  </si>
  <si>
    <t>Místní ovládací skříně</t>
  </si>
  <si>
    <t>1290905980</t>
  </si>
  <si>
    <t>02.2.7</t>
  </si>
  <si>
    <t>Propojovací kabeláž zařízení nn</t>
  </si>
  <si>
    <t>727968764</t>
  </si>
  <si>
    <t>02.2.8</t>
  </si>
  <si>
    <t>Zařízení pro komunikaci s dispečinkem DS</t>
  </si>
  <si>
    <t>-678247832</t>
  </si>
  <si>
    <t>02.2.9</t>
  </si>
  <si>
    <t>Kabelové trasy</t>
  </si>
  <si>
    <t>-2017171803</t>
  </si>
  <si>
    <t>02.2.10</t>
  </si>
  <si>
    <t>Uzemnění a ochranné pospojování</t>
  </si>
  <si>
    <t>-2110790860</t>
  </si>
  <si>
    <t>02.2.11</t>
  </si>
  <si>
    <t>Utěsnění prostupů</t>
  </si>
  <si>
    <t>255566794</t>
  </si>
  <si>
    <t>02.2.12</t>
  </si>
  <si>
    <t>Montáž rozvaděčů nn</t>
  </si>
  <si>
    <t>336127943</t>
  </si>
  <si>
    <t>02.2.13</t>
  </si>
  <si>
    <t>Montáž zařízení nn a materiálu</t>
  </si>
  <si>
    <t>-1612051142</t>
  </si>
  <si>
    <t>02.2.14</t>
  </si>
  <si>
    <t>Dodavatelská realizační dokumentace</t>
  </si>
  <si>
    <t>-1789065520</t>
  </si>
  <si>
    <t>02.2.15</t>
  </si>
  <si>
    <t>Měření vlivu MVE na kvalitu elektrické energie</t>
  </si>
  <si>
    <t>-688696262</t>
  </si>
  <si>
    <t>02.2.16</t>
  </si>
  <si>
    <t>Oživení, uvedení do provozu, individuální zkoušky PS02</t>
  </si>
  <si>
    <t>308790891</t>
  </si>
  <si>
    <t>02.2.17</t>
  </si>
  <si>
    <t>Revize elektrických zařízení</t>
  </si>
  <si>
    <t>2038625816</t>
  </si>
  <si>
    <t>DPS 02.3</t>
  </si>
  <si>
    <t>Řídící systém</t>
  </si>
  <si>
    <t>02.3.1</t>
  </si>
  <si>
    <t>Rozvaděč DT1, včetně sw</t>
  </si>
  <si>
    <t>953810792</t>
  </si>
  <si>
    <t>02.3.2</t>
  </si>
  <si>
    <t>Rozvaděč DC1, včetně sw</t>
  </si>
  <si>
    <t>-38636633</t>
  </si>
  <si>
    <t>02.3.3</t>
  </si>
  <si>
    <t>Operátorské pracoviště MVE Klecany II na velínu VD</t>
  </si>
  <si>
    <t>991608946</t>
  </si>
  <si>
    <t>02.3.4</t>
  </si>
  <si>
    <t>Čidla MaR</t>
  </si>
  <si>
    <t>2062953801</t>
  </si>
  <si>
    <t>02.3.5</t>
  </si>
  <si>
    <t>Datové propojení na čistící stroj</t>
  </si>
  <si>
    <t>1349576192</t>
  </si>
  <si>
    <t>02.3.6</t>
  </si>
  <si>
    <t>Kabeláž systému řízení MVE</t>
  </si>
  <si>
    <t>-1322052918</t>
  </si>
  <si>
    <t>02.3.7</t>
  </si>
  <si>
    <t>Optické propojení na velín jezu</t>
  </si>
  <si>
    <t>219194442</t>
  </si>
  <si>
    <t>02.3.8</t>
  </si>
  <si>
    <t>-1209016967</t>
  </si>
  <si>
    <t>02.3.9</t>
  </si>
  <si>
    <t>Montáž rozvaděčů systému řízení</t>
  </si>
  <si>
    <t>897469308</t>
  </si>
  <si>
    <t>02.3.10</t>
  </si>
  <si>
    <t>Montáž zařízení, materiálu, parametrizace infrastruktury</t>
  </si>
  <si>
    <t>-1669398189</t>
  </si>
  <si>
    <t>DPS 02.4</t>
  </si>
  <si>
    <t>Úpravy stávajícího zařízení VD Klecany</t>
  </si>
  <si>
    <t>02.4.1</t>
  </si>
  <si>
    <t>Úprava hladinové regulace VD Klecany</t>
  </si>
  <si>
    <t>1301516557</t>
  </si>
  <si>
    <t>02.4.2</t>
  </si>
  <si>
    <t>Úprava operátorského pracoviště VD Klecany</t>
  </si>
  <si>
    <t>1520556373</t>
  </si>
  <si>
    <t>02.4.3</t>
  </si>
  <si>
    <t>Úprava systému řízení MVE Klecany</t>
  </si>
  <si>
    <t>2016060618</t>
  </si>
  <si>
    <t>02.4.4</t>
  </si>
  <si>
    <t>Úprava dispozičního řešení velínu VD Klecany</t>
  </si>
  <si>
    <t>-223597511</t>
  </si>
  <si>
    <t>02.4.5</t>
  </si>
  <si>
    <t>Rozvaděč RH-Jez</t>
  </si>
  <si>
    <t>219293304</t>
  </si>
  <si>
    <t>02.4.6</t>
  </si>
  <si>
    <t>Rozvaděč optiky strojovny jezu</t>
  </si>
  <si>
    <t>-1784182676</t>
  </si>
  <si>
    <t>02.4.7</t>
  </si>
  <si>
    <t>Úprava kamerového systému VD Klecany</t>
  </si>
  <si>
    <t>1085417043</t>
  </si>
  <si>
    <t>02.4.8</t>
  </si>
  <si>
    <t>Přenos dat na VHD dispečink Povodí Vltavy</t>
  </si>
  <si>
    <t>-1238919272</t>
  </si>
  <si>
    <t>02.4.9</t>
  </si>
  <si>
    <t>Montáž rozvaděče jezu</t>
  </si>
  <si>
    <t>-399006515</t>
  </si>
  <si>
    <t>02.4.10</t>
  </si>
  <si>
    <t>Demontáž a ekologická likvidace zdemontovaných zařízení</t>
  </si>
  <si>
    <t>-1523330674</t>
  </si>
  <si>
    <t>Bed_rov</t>
  </si>
  <si>
    <t>bednění rovinné</t>
  </si>
  <si>
    <t>1676,789</t>
  </si>
  <si>
    <t>Bed_zakřiv</t>
  </si>
  <si>
    <t>bednění zakřivené</t>
  </si>
  <si>
    <t>207,853</t>
  </si>
  <si>
    <t>bed_vztlakove</t>
  </si>
  <si>
    <t>vztlakové bednění</t>
  </si>
  <si>
    <t>99,729</t>
  </si>
  <si>
    <t>ZB_C3037</t>
  </si>
  <si>
    <t>Železobeton C30/37</t>
  </si>
  <si>
    <t>2832,979</t>
  </si>
  <si>
    <t>SO 01 - Vtokový objekt</t>
  </si>
  <si>
    <t>SO01-00 - Podkladní betony</t>
  </si>
  <si>
    <t>SO01-01 - Betonové konstrukce</t>
  </si>
  <si>
    <t>SO01-02 - Opevnění koryta</t>
  </si>
  <si>
    <t>SO01-03 - Provizorní hrazení a stavidlové uzávěry</t>
  </si>
  <si>
    <t>SO01-04 - Zámečnické výrobky</t>
  </si>
  <si>
    <t>SO01-05 - Ostatní</t>
  </si>
  <si>
    <t>SO01-06 - Lešení a podpěrné konstrukce</t>
  </si>
  <si>
    <t>SO01-07 - Konstrukce a zařízení plašiče ryb</t>
  </si>
  <si>
    <t>SO01-00</t>
  </si>
  <si>
    <t>SO01-00_01</t>
  </si>
  <si>
    <t>-974319692</t>
  </si>
  <si>
    <t>0,59 "Armaturní šachta vábícího proudu"</t>
  </si>
  <si>
    <t>11,25 "Rybochod"</t>
  </si>
  <si>
    <t>SO01-01</t>
  </si>
  <si>
    <t>Betonové konstrukce</t>
  </si>
  <si>
    <t>SO01-01_01</t>
  </si>
  <si>
    <t>Železobetonové konstrukce C30/37 - XC4, XF3</t>
  </si>
  <si>
    <t>368724528</t>
  </si>
  <si>
    <t>Železobetonové konstrukce C30/37 - XC4, XF3
 - železobeton C30/37 - XC4, XF3
 - ošetření a úprava pracovních spár</t>
  </si>
  <si>
    <t>"Blok 01 - Vtokový objekt" 1180,973 "m3"</t>
  </si>
  <si>
    <t>"Blok 01-001" 36,666 "m3"</t>
  </si>
  <si>
    <t>"Blok 01-002" 24,714 "m3"</t>
  </si>
  <si>
    <t>"Blok 01-003" 24,601 "m3"</t>
  </si>
  <si>
    <t>"Blok 01-003" 28,102 "m3"</t>
  </si>
  <si>
    <t>"Blok 01-003" 66,876 "m3"</t>
  </si>
  <si>
    <t>"Blok 01-004" 23,524 "m3"</t>
  </si>
  <si>
    <t>"Blok 01-004" 22,271 "m3"</t>
  </si>
  <si>
    <t>"Blok 01-004" 22,929 "m3"</t>
  </si>
  <si>
    <t>"Blok 01-004" 28,98 "m3"</t>
  </si>
  <si>
    <t>"Blok 01-005" 26,247 "m3"</t>
  </si>
  <si>
    <t>"Blok 01-005" 43,021 "m3"</t>
  </si>
  <si>
    <t>"Blok 01-005" 22,232 "m3"</t>
  </si>
  <si>
    <t>"Blok 01-006" 43,742 "m3"</t>
  </si>
  <si>
    <t>"Blok 01-006" 16,934 "m3"</t>
  </si>
  <si>
    <t>"Blok 01-006" 17,383 "m3"</t>
  </si>
  <si>
    <t>"Blok 01-006" 18,844 "m3"</t>
  </si>
  <si>
    <t>"Blok 01-007" 122,004 "m3"</t>
  </si>
  <si>
    <t>"Blok 01-101" 17,987 "m3"</t>
  </si>
  <si>
    <t>"Blok 01-102" 19,701 "m3"</t>
  </si>
  <si>
    <t>"Blok 01-103" 22,558 "m3"</t>
  </si>
  <si>
    <t>"Blok 01-104" 61,743 "m3"</t>
  </si>
  <si>
    <t>"Blok 01-105" 82,663 "m3"</t>
  </si>
  <si>
    <t>"Blok 01-106" 20,831 "m3"</t>
  </si>
  <si>
    <t>"Blok 01-107" 13,84 "m3"</t>
  </si>
  <si>
    <t>"Blok 01-108" 22,41 "m3"</t>
  </si>
  <si>
    <t>"Blok 01-109" 28,868 "m3"</t>
  </si>
  <si>
    <t>"Blok 01-110" 22,41 "m3"</t>
  </si>
  <si>
    <t>"Blok 01-111" 30,431 "m3"</t>
  </si>
  <si>
    <t>"Blok 01-112" 10,017 "m3"</t>
  </si>
  <si>
    <t>"Blok 01-113" 103,959 "m3"</t>
  </si>
  <si>
    <t>"Blok 01-114" 76,999 "m3"</t>
  </si>
  <si>
    <t>"Blok 01-115" 44,265 "m3"</t>
  </si>
  <si>
    <t>"Blok 01-116" 23,585 "m3"</t>
  </si>
  <si>
    <t>"Blok 01-117" 31,149 "m3"</t>
  </si>
  <si>
    <t>"Blok 01-118" 6,773 "m3"</t>
  </si>
  <si>
    <t>"Blok 01-119" 6,364 "m3"</t>
  </si>
  <si>
    <t>"Blok 01-120" 7,787 "m3"</t>
  </si>
  <si>
    <t>"Blok 01-121" 7,787 "m3"</t>
  </si>
  <si>
    <t>"Blok 01-122" 7,787 "m3"</t>
  </si>
  <si>
    <t>"Blok 01-123" 7,787 "m3"</t>
  </si>
  <si>
    <t>"Blok 01-201" 24,836 "m3"</t>
  </si>
  <si>
    <t>"Blok 01-202" 28,608 "m3"</t>
  </si>
  <si>
    <t>"Blok 01-203" 22,793 "m3"</t>
  </si>
  <si>
    <t>"Blok 01-204" 17,979 "m3"</t>
  </si>
  <si>
    <t>"Blok 01-205" 24,003 "m3"</t>
  </si>
  <si>
    <t>"Blok 01-206" 23,003 "m3"</t>
  </si>
  <si>
    <t>"Blok 01-211" 7,11 "m3"</t>
  </si>
  <si>
    <t>"Blok 01-212" 11,272 "m3"</t>
  </si>
  <si>
    <t>"Blok 01-213" 15,899 "m3"</t>
  </si>
  <si>
    <t>"Blok 01-214" 14,148 "m3"</t>
  </si>
  <si>
    <t>"Blok 01-215" 19,637 "m3"</t>
  </si>
  <si>
    <t>"Blok 01-216" 22,401 "m3"</t>
  </si>
  <si>
    <t>"Blok 01-217" 0,6 "m3"</t>
  </si>
  <si>
    <t>"Blok 01-231" 1,607 "m3"</t>
  </si>
  <si>
    <t>"Blok 01-232" 1,305 "m3"</t>
  </si>
  <si>
    <t>"Blok 01-233" 1,249 "m3"</t>
  </si>
  <si>
    <t>"Blok 01-234" 1,245 "m3"</t>
  </si>
  <si>
    <t>"Blok 01-235" 1,246 "m3"</t>
  </si>
  <si>
    <t>"Blok 01-236" 1,25 "m3"</t>
  </si>
  <si>
    <t>"Blok 01-237" 1,26 "m3"</t>
  </si>
  <si>
    <t>"Blok 01-238" 1,26 "m3"</t>
  </si>
  <si>
    <t>"Blok 01-239" 1,26 "m3"</t>
  </si>
  <si>
    <t>"Blok 01-240" 1,26 "m3"</t>
  </si>
  <si>
    <t>"Blok 01-241" 1,26 "m3"</t>
  </si>
  <si>
    <t>"Blok 01-242" 1,26 "m3"</t>
  </si>
  <si>
    <t>"Blok 01-243" 1,26 "m3"</t>
  </si>
  <si>
    <t>"Blok 01-244" 1,26 "m3"</t>
  </si>
  <si>
    <t>"Blok 01-245" 1,26 "m3"</t>
  </si>
  <si>
    <t>"Blok 01-246" 1,26 "m3"</t>
  </si>
  <si>
    <t>"Blok 01-304" 0,77 "m3"</t>
  </si>
  <si>
    <t>"Blok 01-304" 21,047 "m3"</t>
  </si>
  <si>
    <t>"Blok 01-305" 8,597 "m3"</t>
  </si>
  <si>
    <t>"Blok 01-306" 17,554 "m3"</t>
  </si>
  <si>
    <t>"Blok 01-401" 2,647 "m3"</t>
  </si>
  <si>
    <t>"Blok 01-402" 4,836 "m3"</t>
  </si>
  <si>
    <t>"Blok 01-403" 3,173 "m3"</t>
  </si>
  <si>
    <t>"Blok 01-501a" 0,355 "m3"</t>
  </si>
  <si>
    <t>"Blok 01-501b" 0,469 "m3"</t>
  </si>
  <si>
    <t>"Blok 01-501c" 0,969 "m3"</t>
  </si>
  <si>
    <t>"Blok 01-501d" 0,312 "m3"</t>
  </si>
  <si>
    <t>"Blok 01-502" 0,54 "m3"</t>
  </si>
  <si>
    <t>"Blok 01-601" 69,53 "m3"</t>
  </si>
  <si>
    <t>"Blok 01-602" 1,645 "m3"</t>
  </si>
  <si>
    <t>SO01-01_02</t>
  </si>
  <si>
    <t>Zálivkové betony SCC 30/37 - XC4, XF3</t>
  </si>
  <si>
    <t>-1445732092</t>
  </si>
  <si>
    <t>Zálivkové betony SCC 30/37 - XC4, XF3
 - samozhutnitelný beton C 30/37 - XC4, XF3</t>
  </si>
  <si>
    <t>1,52 "zálivka hrazení dna"</t>
  </si>
  <si>
    <t>1,26 "zálivka hrazení drážka levá"</t>
  </si>
  <si>
    <t>1,23 "zálivka hrazení drážka pravá"</t>
  </si>
  <si>
    <t>0,015 "Armaturní šachta vabícího - stěny"</t>
  </si>
  <si>
    <t>SO01-01_03.1</t>
  </si>
  <si>
    <t>Zřízení bednění betonových konstrukcí - rovinné</t>
  </si>
  <si>
    <t>-557864557</t>
  </si>
  <si>
    <t>Zřízení bednění betonových konstrukcí - rovinné
Bednění v kvalitě nevyžadující další úpravu betonových ploch po odbedbnění.
Včetně opatření bednění lištami pro vytvoření zkosených hran konstrukce.</t>
  </si>
  <si>
    <t>Poznámka k položce:_x000D_
Měrná jednotka 1 m2 bedněné plochy.</t>
  </si>
  <si>
    <t>Vtok</t>
  </si>
  <si>
    <t>"Blok 117" 13,7 "m2"</t>
  </si>
  <si>
    <t>"Blok 105" 175,5 "m2"</t>
  </si>
  <si>
    <t>"Blok 206" 8,52 "m2"</t>
  </si>
  <si>
    <t>"Blok 216" 112 "m2"</t>
  </si>
  <si>
    <t>"Blok 113" 21,78 "m2"</t>
  </si>
  <si>
    <t>"Blok 113" 19,344 "m2"</t>
  </si>
  <si>
    <t>"Blok 114" 31,7055 "m2"</t>
  </si>
  <si>
    <t>"Blok 007" 4,9275 "m2"</t>
  </si>
  <si>
    <t>"Blok 115" 14,145 "m2"</t>
  </si>
  <si>
    <t>"Blok 116" 16,201 "m2"</t>
  </si>
  <si>
    <t>"Blok 104" 77,2345 "m2"</t>
  </si>
  <si>
    <t>"Blok 104" 59,535 "m2"</t>
  </si>
  <si>
    <t>"Blok 206" 8,952 "m2"</t>
  </si>
  <si>
    <t>"Blok 215" 49,22 "m2"</t>
  </si>
  <si>
    <t>"Blok 215" 48,048 "m2"</t>
  </si>
  <si>
    <t>"Blok 103" 28,6995 "m2"</t>
  </si>
  <si>
    <t>"Blok 103" 28,0105 "m2"</t>
  </si>
  <si>
    <t>"Blok 204" 6,63 "m2"</t>
  </si>
  <si>
    <t>"Blok 214" 35,36 "m2"</t>
  </si>
  <si>
    <t>"Blok 214" 35,4 "m2"</t>
  </si>
  <si>
    <t>"Blok 003" 11,34 "m2"</t>
  </si>
  <si>
    <t>"Blok 102" 19,556 "m2"</t>
  </si>
  <si>
    <t>"Blok 203" 8,244 "m2"</t>
  </si>
  <si>
    <t>"Blok 213" 80,6715 "m2"</t>
  </si>
  <si>
    <t>"Blok 001" 6,78 "m2"</t>
  </si>
  <si>
    <t>"Blok 011" 18,984 "m2"</t>
  </si>
  <si>
    <t>"Blok 202" 1,656 "m2"</t>
  </si>
  <si>
    <t>"Blok 211" 13,945 "m2"</t>
  </si>
  <si>
    <t>"Blok 211" 5,2 "m2"</t>
  </si>
  <si>
    <t>"Blok 211" 12,9 "m2"</t>
  </si>
  <si>
    <t>"Blok 401" 4,9 "m2"</t>
  </si>
  <si>
    <t>"Blok 401" 0,6 "m2"</t>
  </si>
  <si>
    <t>"Blok 402" 17,72 "m2"</t>
  </si>
  <si>
    <t>"Blok 402" 12,62 "m2"</t>
  </si>
  <si>
    <t>"Blok 402" 0,55 "m2"</t>
  </si>
  <si>
    <t>"Blok 403" 7,84 "m2"</t>
  </si>
  <si>
    <t>"Blok 403" 2,824 "m2"</t>
  </si>
  <si>
    <t>"Blok 217" 3,2 "m2"</t>
  </si>
  <si>
    <t>"Blok 304a" 1,54 "m2"</t>
  </si>
  <si>
    <t>"Blok 304b" 52,228 "m2"</t>
  </si>
  <si>
    <t>"Blok 305" 20,535 "m2"</t>
  </si>
  <si>
    <t>"Blok 306" 40,16 "m2"</t>
  </si>
  <si>
    <t>Usměrňovací křídla</t>
  </si>
  <si>
    <t>(4,68+4,86)*(6,6+7,65)*0,5</t>
  </si>
  <si>
    <t>(4,68+4,86)*(6,8+7,65)*0,5</t>
  </si>
  <si>
    <t>(0,92+0,71)*7,7 "zálivka hrazení"</t>
  </si>
  <si>
    <t>Mezisoučet</t>
  </si>
  <si>
    <t>Rybochod</t>
  </si>
  <si>
    <t>"Přepážka č.17" 10,545 "m2"</t>
  </si>
  <si>
    <t>"Přepážka č.18" 10,545 "m2"</t>
  </si>
  <si>
    <t>"Přepážka č.19" 10,545 "m2"</t>
  </si>
  <si>
    <t>"Přepážka č.20" 10,545 "m2"</t>
  </si>
  <si>
    <t>"Přepážka č.21" 10,545 "m2"</t>
  </si>
  <si>
    <t>"Přepážka č.22" 10,545 "m2"</t>
  </si>
  <si>
    <t>"Přepážka č.23" 10,545 "m2"</t>
  </si>
  <si>
    <t>"Přepážka č.24" 10,545 "m2"</t>
  </si>
  <si>
    <t>"Přepážka č.25" 10,545 "m2"</t>
  </si>
  <si>
    <t>"Přepážka č.26" 10,545 "m2"</t>
  </si>
  <si>
    <t>"Přepážka č.27" 10,545 "m2"</t>
  </si>
  <si>
    <t>"Přepážka č.28" 10,545 "m2"</t>
  </si>
  <si>
    <t>"Přepážka č.29" 10,545 "m2"</t>
  </si>
  <si>
    <t>"Přepážka č.30" 10,545 "m2"</t>
  </si>
  <si>
    <t>"Přepážka č.31" 11,1 "m2"</t>
  </si>
  <si>
    <t>"Přepážka č.32" 13,875 "m2"</t>
  </si>
  <si>
    <t>Pracovních spar</t>
  </si>
  <si>
    <t>"Blok 005" 15,2 "m2"</t>
  </si>
  <si>
    <t>"Blok 004" 10,08012 "m2"</t>
  </si>
  <si>
    <t>"Blok 007" 11,57 "m2"</t>
  </si>
  <si>
    <t>"Blok 104" 2,665 "m2"</t>
  </si>
  <si>
    <t>"Blok 205" 1,62 "m2"</t>
  </si>
  <si>
    <t>"Blok 215" 1,34 "m2"</t>
  </si>
  <si>
    <t>"Blok 103" 2,1112 "m2"</t>
  </si>
  <si>
    <t>"Blok 204" 1,62 "m2"</t>
  </si>
  <si>
    <t>"Blok 214" 1,22 "m2"</t>
  </si>
  <si>
    <t>"Blok 011" 5,81 "m2"</t>
  </si>
  <si>
    <t>"Blok 202" 2,07 "m2"</t>
  </si>
  <si>
    <t>"Blok 212" 1 "m2"</t>
  </si>
  <si>
    <t>"Blok 211" 0,84 "m2"</t>
  </si>
  <si>
    <t>"Blok 211" 1,4 "m2"</t>
  </si>
  <si>
    <t>"Blok 304b" 0,7 "m2"</t>
  </si>
  <si>
    <t>"Blok 306" 0,7 "m2"</t>
  </si>
  <si>
    <t>"Přepážka č. 17" 0,2 "m2"</t>
  </si>
  <si>
    <t>"Přepážka č. 18" 0,2 "m2"</t>
  </si>
  <si>
    <t>"Přepážka č. 19" 0,2 "m2"</t>
  </si>
  <si>
    <t>"Přepážka č. 20" 0,2 "m2"</t>
  </si>
  <si>
    <t>"Přepážka č. 21" 0,2 "m2"</t>
  </si>
  <si>
    <t>"Přepážka č. 22" 0,2 "m2"</t>
  </si>
  <si>
    <t>"Přepážka č. 23" 0,2 "m2"</t>
  </si>
  <si>
    <t>"Přepážka č. 24" 0,2 "m2"</t>
  </si>
  <si>
    <t>"Přepážka č. 25" 0,2 "m2"</t>
  </si>
  <si>
    <t>"Přepážka č. 26" 0,2 "m2"</t>
  </si>
  <si>
    <t>"Přepážka č. 27" 0,2 "m2"</t>
  </si>
  <si>
    <t>"Přepážka č. 28" 0,2 "m2"</t>
  </si>
  <si>
    <t>"Přepážka č. 29" 0,2 "m2"</t>
  </si>
  <si>
    <t>"Přepážka č. 30" 0,2 "m2"</t>
  </si>
  <si>
    <t>"Přepážka č. 31" 0,2 "m2"</t>
  </si>
  <si>
    <t>"Přepážka č. 32" 0,2 "m2"</t>
  </si>
  <si>
    <t>Dilatačních spar</t>
  </si>
  <si>
    <t>"Blok 005" 8,7 "m2"</t>
  </si>
  <si>
    <t>"Blok 004" 19,754 "m2"</t>
  </si>
  <si>
    <t>"Blok 007" 21,497 "m2"</t>
  </si>
  <si>
    <t>"Blok 104" 3,42 "m2"</t>
  </si>
  <si>
    <t>"Blok 205" 13,311 "m2"</t>
  </si>
  <si>
    <t>"Blok 215" 1,62 "m2"</t>
  </si>
  <si>
    <t>"Blok 103" 1,5 "m2"</t>
  </si>
  <si>
    <t>"Blok 204" 8,4456 "m2"</t>
  </si>
  <si>
    <t>"Blok 214" 2,46 "m2"</t>
  </si>
  <si>
    <t>"Blok 003" 3,78 "m2"</t>
  </si>
  <si>
    <t>"Blok 011" 1,62 "m2"</t>
  </si>
  <si>
    <t>"Blok 202" 1,12 "m2"</t>
  </si>
  <si>
    <t>Zálivek</t>
  </si>
  <si>
    <t>14,01 "trubkové hrazení"</t>
  </si>
  <si>
    <t>8,4+6,7+3,4 "česle"</t>
  </si>
  <si>
    <t>21,6 "hrazení vtoku"</t>
  </si>
  <si>
    <t>SO01-01_03.2</t>
  </si>
  <si>
    <t>Odstranění bednění betonových konstrukcí - rovinné</t>
  </si>
  <si>
    <t>-1642864736</t>
  </si>
  <si>
    <t>SO01-01_04.1</t>
  </si>
  <si>
    <t>Zřízení bednění betonových konstrukcí - válcově zakřivené</t>
  </si>
  <si>
    <t>-1665795280</t>
  </si>
  <si>
    <t>"Blok 107" 10 "m2"</t>
  </si>
  <si>
    <t>"Blok 007" 5,185 "m2"</t>
  </si>
  <si>
    <t>"Blok 108" 17 "m2"</t>
  </si>
  <si>
    <t>"Blok 111" 18,5 "m2"</t>
  </si>
  <si>
    <t>"Blok 115" 21,045 "m2"</t>
  </si>
  <si>
    <t>"Blok 116" 1,955 "m2"</t>
  </si>
  <si>
    <t>"Blok 102" 20,14 "m2"</t>
  </si>
  <si>
    <t>"Blok 011" 18,242 "m2"</t>
  </si>
  <si>
    <t>"Blok 202" 0,5652 "m2"</t>
  </si>
  <si>
    <t>"Blok 202" 11,727 "m2"</t>
  </si>
  <si>
    <t>"Blok 212" 55,44 "m2"</t>
  </si>
  <si>
    <t>"Blok 211" 1,57 "m2"</t>
  </si>
  <si>
    <t>1,2*6,6+0,68*7,65</t>
  </si>
  <si>
    <t>1,2*6,8+0,68*7,65</t>
  </si>
  <si>
    <t>SO01-01_04.2</t>
  </si>
  <si>
    <t>Odstranění bednění betonových konstrukcí - válcově zakřivené</t>
  </si>
  <si>
    <t>-2029114427</t>
  </si>
  <si>
    <t>SO01-01_04.3</t>
  </si>
  <si>
    <t xml:space="preserve">Zřízení vztlakového bednění betonových konstrukcí </t>
  </si>
  <si>
    <t>-730758994</t>
  </si>
  <si>
    <t xml:space="preserve">Zřízení vztlakového bednění betonových konstrukcí
Bednění v kvalitě nevyžadující další úpravu betonových ploch po odbedbnění.
Včetně opatření bednění lištami pro vytvoření zkosených hran konstrukce.
</t>
  </si>
  <si>
    <t>"Blok 117" 5,52 "m2"</t>
  </si>
  <si>
    <t>"Blok 005" 12,3 "m2"</t>
  </si>
  <si>
    <t>"Blok 007" 26,7 "m2"</t>
  </si>
  <si>
    <t>"Blok 115" 5 "m2"</t>
  </si>
  <si>
    <t>"Blok 116" 2,24 "m2"</t>
  </si>
  <si>
    <t>"Blok 116" 1,1475 "m2"</t>
  </si>
  <si>
    <t>"Blok 104" 5,4662 "m2"</t>
  </si>
  <si>
    <t>"Blok 205" 0,906 "m2"</t>
  </si>
  <si>
    <t>"Blok 215" 5,25 "m2"</t>
  </si>
  <si>
    <t>"Blok 011" 0,8792 "m2"</t>
  </si>
  <si>
    <t>"Blok 211" 0,94 "m2"</t>
  </si>
  <si>
    <t>"Blok 211" 0,45 "m2"</t>
  </si>
  <si>
    <t>"Blok 201" 31,68 "m2"</t>
  </si>
  <si>
    <t>"Blok 304b" 0,45 "m2"</t>
  </si>
  <si>
    <t>"Blok 304b" 0,35 "m2"</t>
  </si>
  <si>
    <t>"Blok 305" 0,45 "m2"</t>
  </si>
  <si>
    <t>SO01-01_04.4</t>
  </si>
  <si>
    <t>Odstranění vztlakového bednění betonových konstrukcí</t>
  </si>
  <si>
    <t>748807915</t>
  </si>
  <si>
    <t>SO01-01_06.1</t>
  </si>
  <si>
    <t>Ocelová výztuž B500B</t>
  </si>
  <si>
    <t>-929980088</t>
  </si>
  <si>
    <t>Ocelová výztuž B500B
Dodávka a montáž výztuže.</t>
  </si>
  <si>
    <t>Poznámka k položce:_x000D_
Měrná jednotka 1 t hotové výztuže.</t>
  </si>
  <si>
    <t>ZB_C3037*0,135 "135 kg/m3"</t>
  </si>
  <si>
    <t>SO01-01_06.2</t>
  </si>
  <si>
    <t>Dvouřadá ocelová vylamovací výztuž prům. 12 mm/150</t>
  </si>
  <si>
    <t>-1299415047</t>
  </si>
  <si>
    <t>Dvouřadá ocelová vylamovací výztuž (Ø výztuže 12mm, s roztečí 150 mm, šířka prvku 145 mm)</t>
  </si>
  <si>
    <t>Poznámka k položce:_x000D_
Měrná jednotka 1 m hotové výztuže.</t>
  </si>
  <si>
    <t>31,1</t>
  </si>
  <si>
    <t>SO01-01_07.1</t>
  </si>
  <si>
    <t>Těsnění pracovních spár - vnitřní pás š. 320 mm</t>
  </si>
  <si>
    <t>-911835623</t>
  </si>
  <si>
    <t>Těsnění pracovních spár - vnitřní pás š. 320 mm (A 320)</t>
  </si>
  <si>
    <t>Poznámka k položce:_x000D_
Měrná jednotka 1 m těsnění pracovní spáry._x000D_
Cena zahrnuje svařování pásů, provedení rohů, křížení atp.</t>
  </si>
  <si>
    <t>37,22</t>
  </si>
  <si>
    <t>SO01-01_07.2</t>
  </si>
  <si>
    <t>Těsnění pracovních spár - kombinovaný tesnící pás KAB š. 150 mm</t>
  </si>
  <si>
    <t>-1010023340</t>
  </si>
  <si>
    <t>161,44+11,22+15,6</t>
  </si>
  <si>
    <t>SO01-01_08.1</t>
  </si>
  <si>
    <t>Těsnění dilatačních spár - vnitřním těsnícím pásem š. 320 mm</t>
  </si>
  <si>
    <t>769220036</t>
  </si>
  <si>
    <t>Těsnění dilatačních spár - vnitřním těsnícím pásem š. 320 mm (D 320)</t>
  </si>
  <si>
    <t>Poznámka k položce:_x000D_
Měrná jednotka 1 m těsnění dilatační spáry._x000D_
Cena zahrnuje svařování pásů, provedení rohů, křížení atp.</t>
  </si>
  <si>
    <t>55,49</t>
  </si>
  <si>
    <t>SO01-01_08.2</t>
  </si>
  <si>
    <t>Těsnění dilatačních spár - vnějším těsnícím pásem š. 320 mm</t>
  </si>
  <si>
    <t>700202349</t>
  </si>
  <si>
    <t>Těsnění dilatačních spár - vnějším těsnícím pásem š. 320 mm (DA 320/20)</t>
  </si>
  <si>
    <t>16,62</t>
  </si>
  <si>
    <t>SO01-01_08.3</t>
  </si>
  <si>
    <t xml:space="preserve">Úprava a výplň dilatační spáry </t>
  </si>
  <si>
    <t>-1812693552</t>
  </si>
  <si>
    <t>Těsnění dilatačních spár - vnitřním těsnícím pásem š. 320 mm
 - úprava povrchu dilatační spáry
 - výplň z XPS tl. 20 mm</t>
  </si>
  <si>
    <t>Poznámka k položce:_x000D_
Měrná jednotka 1 m2 plochy dilatační spáry</t>
  </si>
  <si>
    <t>5,7*9,6+0,5*7,92+0,4*3,75+6,0*2,7</t>
  </si>
  <si>
    <t>0,7*4,2+5,45*3,7</t>
  </si>
  <si>
    <t>SO01-01_08.4</t>
  </si>
  <si>
    <t>Úprava líce dilatační spáry</t>
  </si>
  <si>
    <t>-1808742779</t>
  </si>
  <si>
    <t>Úprava líce dilatační spáry
 - kotevně impragnační nátěr
 - dodávka a osazení provazce k těsnění líce D.S.
 - zatmelení líce spáry polyuretanovým tmelem</t>
  </si>
  <si>
    <t>Poznámka k položce:_x000D_
Měrná jednotka 1 m upravovaného líce dilatační spáry.</t>
  </si>
  <si>
    <t>9,6+5,7+9,6+7,9+6,0+3,75+0,4+3,75+6,0 -(0,5*2)</t>
  </si>
  <si>
    <t>5,45+3,7*2+4,2+0,7*2</t>
  </si>
  <si>
    <t>SO01-01_09</t>
  </si>
  <si>
    <t>Těsnící rohový pás z PVC-P pro kotvení ke stávající konstrukci D320 K</t>
  </si>
  <si>
    <t>-1977015695</t>
  </si>
  <si>
    <t>Těsnící rohový pás z PVC-P pro kotvení ke stávající konstrukci D320 K, vč. kotvení</t>
  </si>
  <si>
    <t>Poznámka k položce:_x000D_
Měrná jednotka 1 m rohového těsnění._x000D_
Cena zahrnuje svařování pásů, provedení rohů, křížení, kotevní materiál atp.</t>
  </si>
  <si>
    <t>57,19</t>
  </si>
  <si>
    <t>SO01-01_10.1</t>
  </si>
  <si>
    <t>Železobetonová konstrukce mostovky C30/37 - XC4, XF3, XA2</t>
  </si>
  <si>
    <t>1879303774</t>
  </si>
  <si>
    <t>Železobetonová konstrukce mostovky
 - železobeton C30/37 - XC4, XF3, XA2</t>
  </si>
  <si>
    <t>69,53 "01-601!</t>
  </si>
  <si>
    <t>SO01-01_10.2</t>
  </si>
  <si>
    <t>Železobetonová konstrukce mostních říms C30/37 - XC4, XF3, XA2</t>
  </si>
  <si>
    <t>-453046969</t>
  </si>
  <si>
    <t>Železobetonová konstrukce mostních říms
 - železobeton C30/37 - XC4, XF3, XA2</t>
  </si>
  <si>
    <t>1,65 "01-602"</t>
  </si>
  <si>
    <t>SO01-01_11.1</t>
  </si>
  <si>
    <t>Zřízení bednění betonových konstrukcí - bednění boků mostovky</t>
  </si>
  <si>
    <t>1053802515</t>
  </si>
  <si>
    <t>Zřízení bednění betonových konstrukcí - bednění boků mostovky
Bednění v kvalitě nevyžadující další úpravu betonových ploch po odbedbnění.
Včetně opatření bednění lištami pro vytvoření zkosených hran konstrukce.</t>
  </si>
  <si>
    <t>16,4*0,8*2</t>
  </si>
  <si>
    <t>SO01-01_11.2</t>
  </si>
  <si>
    <t>Odstranění bednění betonových konstrukcí - bednění boků mostovky</t>
  </si>
  <si>
    <t>-642061531</t>
  </si>
  <si>
    <t>SO01-01_12.1</t>
  </si>
  <si>
    <t>Zřízení bednění betonových konstrukcí - vodorovné bednění mostovky</t>
  </si>
  <si>
    <t>422981623</t>
  </si>
  <si>
    <t>Zřízení bednění betonových konstrukcí - bednění boků mostní desky
Bednění v kvalitě nevyžadující další úpravu betonových ploch po odbedbnění.
Včetně opatření bednění lištami pro vytvoření zkosených hran konstrukce.</t>
  </si>
  <si>
    <t>89,5</t>
  </si>
  <si>
    <t>SO01-01_12.2</t>
  </si>
  <si>
    <t>Odstranění bednění betonových konstrukcí - vodorovné bednění mostovky</t>
  </si>
  <si>
    <t>1079513717</t>
  </si>
  <si>
    <t>SO01-01_13.1</t>
  </si>
  <si>
    <t>Zřízení bednění monolitických betonových mostních říms</t>
  </si>
  <si>
    <t>1965734124</t>
  </si>
  <si>
    <t>Zřízení bednění monolitických betonových mostních říms
Bednění v kvalitě nevyžadující další úpravu betonových ploch po odbedbnění.
Včetně opatření bednění lištami pro vytvoření zkosených hran konstrukce.</t>
  </si>
  <si>
    <t>29,46*(0,15+0,212)</t>
  </si>
  <si>
    <t>0,056*8"ks</t>
  </si>
  <si>
    <t>SO01-01_13.2</t>
  </si>
  <si>
    <t>Odstraněí bednění monolitických betonových mostních říms</t>
  </si>
  <si>
    <t>460113773</t>
  </si>
  <si>
    <t>SO01-01_14</t>
  </si>
  <si>
    <t>Ocelová výztuž mostovky z ocely B500B</t>
  </si>
  <si>
    <t>-977995890</t>
  </si>
  <si>
    <t>69,53 "01-601" *165"kg/m3" /1000</t>
  </si>
  <si>
    <t>SO01-01_15</t>
  </si>
  <si>
    <t>Ocelová výztuž mostních říms z ocely B500B</t>
  </si>
  <si>
    <t>884854748</t>
  </si>
  <si>
    <t>1,65 "01-602"*200"kg/m3" /1000</t>
  </si>
  <si>
    <t>SO01-02</t>
  </si>
  <si>
    <t>Opevnění koryta</t>
  </si>
  <si>
    <t>SO01-02_01</t>
  </si>
  <si>
    <t>Zához z lomového kamene 200-500 kg vč. úpravy líce</t>
  </si>
  <si>
    <t>1630618151</t>
  </si>
  <si>
    <t>Zához z lomového kamene 200-500 kg vč. úpravy líce
 - zához lomového kamene hmotnosti 200 až 500 kg
 - úprava líce záhozu</t>
  </si>
  <si>
    <t>Poznámka k položce:_x000D_
Měrná jednotka 1 m3 konstrukce záhozu.</t>
  </si>
  <si>
    <t>45,67 "záhozová pata"</t>
  </si>
  <si>
    <t>146,59 "zához říčního dna"</t>
  </si>
  <si>
    <t>SO01-02_02</t>
  </si>
  <si>
    <t>Podsyp záhozu ze štěrkopísku 0-32 mm</t>
  </si>
  <si>
    <t>305876911</t>
  </si>
  <si>
    <t>Poznámka k položce:_x000D_
Měrná jednotka 1 m3 podsypu.</t>
  </si>
  <si>
    <t>9,17 "záhozová pata"</t>
  </si>
  <si>
    <t>37,06 "zához říčního dna"</t>
  </si>
  <si>
    <t>SO01-02_03</t>
  </si>
  <si>
    <t>Štěrkový substrát na dně rybochodu</t>
  </si>
  <si>
    <t>-118470397</t>
  </si>
  <si>
    <t>Poznámka k položce:_x000D_
Měrná jednotka 1 m3 štěrkového substrátu.</t>
  </si>
  <si>
    <t>21,67</t>
  </si>
  <si>
    <t>SO01-02_04</t>
  </si>
  <si>
    <t>Dodávka a osazení kamenů do dna rybochodu</t>
  </si>
  <si>
    <t>88037095</t>
  </si>
  <si>
    <t>Poznámka k položce:_x000D_
Měrná jednotka 1 m3 kamene.</t>
  </si>
  <si>
    <t>0,01"m3/ks - Kamen do rybího přechodu" *341 "ks"</t>
  </si>
  <si>
    <t>0,06"m3/ks - Soliterni kamen do rybího přechodu" *33 "ks"</t>
  </si>
  <si>
    <t>SO01-02_05</t>
  </si>
  <si>
    <t>Betonové lože solitérních kamenů rybochodu C20/25</t>
  </si>
  <si>
    <t>356305348</t>
  </si>
  <si>
    <t xml:space="preserve">Betonové lóže z prostého betonu C 20/25 solitérních kamenů rybochodu
</t>
  </si>
  <si>
    <t>Poznámka k položce:_x000D_
Měrná jednotka 1 m3 betonového lože</t>
  </si>
  <si>
    <t>10,84</t>
  </si>
  <si>
    <t>SO01-03</t>
  </si>
  <si>
    <t>Provizorní hrazení a stavidlové uzávěry</t>
  </si>
  <si>
    <t>SO01-03_01.1</t>
  </si>
  <si>
    <t>Plovoucí trubkové hradidlo - lehká řada (dodávka a montáž), vč. těsnění a povrchové úpravy - žárové zinkování + nátěrový systém</t>
  </si>
  <si>
    <t>-2035555852</t>
  </si>
  <si>
    <t>Plovoucí trubkové hradidlo – lehká řada, kompletní dodávka a montáž. 
Navrhovaná hradidla lehké řady jsou plovoucí trubková hradidla s nosičem z trubky TR 377 x 6 mm a výztužnými křídly svařovaného profilu T s přírubou tlouštky 16 mm. 
Hlavicemi profilu U240 se hradidla opírají v drážkách šířky 250 mm. Šířka vtoku je 12 m, líc drážek vedení je zapuštěn za líc stěn vtoku, rozpětí opření hradidel činí cca 12,2 m a jejich celková délka s vodítky je 12,44 m. Od opěrné hlavice zúžený krk hradidla plynule přechází do plného průřezu nosné trubky. 
Materiál: konstrukční ocel
Nátěrový systém: 1
Hmotnost: 1 ks cca 1320 kg</t>
  </si>
  <si>
    <t>Poznámka k položce:_x000D_
Měrná jednotka 1 kus hradidla.</t>
  </si>
  <si>
    <t>11+4</t>
  </si>
  <si>
    <t>SO01-03_01.2</t>
  </si>
  <si>
    <t>Plovoucí trubkové hradidlo - těžká řada (dodávka a montáž), vč. těsnění a povrchové úpravy - žárové zinkování + nátěrový systém</t>
  </si>
  <si>
    <t>2011052156</t>
  </si>
  <si>
    <t>Plovoucí trubkové hradidlo – těžká řada, kompletní dodávka a montáž.
Navrhovaná hradidla těžké řady jsou plovoucí trubková hradidla s nosičem z trubky 508 x 8 mm a výztužnými křídly svařovaného profilu T s přírubou tlouštky 30 mm. 
Hlavicemi profilu U240 se hradidla opírají v drážkách šířky 250 mm. Šířka vtoku je 12 m, líc drážek vedení je zapuštěn za líc stěn vtoku, rozpětí opření hradidel činí cca 12,2 m a jejich celková délka s vodítky je 12,44 m. Od opěrné hlavice zúžený krk hradidla plynule přechází do plného průřezu nosné trubky. 
Materiál: konstrukční ocel
Nátěrový systém: 1
Předpokládaná hmotbnost cca 2425 kg/ ks</t>
  </si>
  <si>
    <t>SO01-03_01.3</t>
  </si>
  <si>
    <t>Boční vedení a dosedací práh hradidel (dodávka a montáž), vč. povrchové úpravy - žárové zinkování + nátěrový systém</t>
  </si>
  <si>
    <t>1226618204</t>
  </si>
  <si>
    <t xml:space="preserve">Zařízení vedení hradidel, sloužící pro uložení plovoucích trubkových hradidel, kompletní dodávka a montáž. 
Zařízení sestává z:
- zabetonované armatury pro výše uvedené hrazení sestávající z boční opěrné a těsnící armatury (délka cca 2x 7,8 m) a dolního prahu (délky cca 12,5 m), vč. kotevního materiálu. 
- demontovatelný nástavec nad drážky hrazení (2 ks) - výšky cca 1 m pro osazení hradidel, kotvené pomocí kotevních šroubů 6x M 20 k betonové konstrukci plata vtoku na kótě 176,20 m n.m.
Materiál: konstrukční ocel
Nátěrový systém: 2
Hmotnost: cca 1600 kg
</t>
  </si>
  <si>
    <t>Poznámka k položce:_x000D_
Měrná jednotka 1 sada.</t>
  </si>
  <si>
    <t>SO01-03_01.4</t>
  </si>
  <si>
    <t>Zařízení skládky hradidel (dodávka a montáž)</t>
  </si>
  <si>
    <t>1030061345</t>
  </si>
  <si>
    <t>Zařízení skládky hradidel, sloužící pro uložení plovoucích trubkových hradidel, kompletní dodávka a montáž. 
Zařízení sestává z následujících částí:
- skládka hradidel – těžká řada (pro uložení 5 ks hradidel těžké řady), kotvené pomocí kotevních šroubů 6x M 20 ke stávající upravené betonové konstrukci
- skládka hradidel – lehká řada (pro uložení 10 ks hradidel lehké řady), kotvené pomocí kotevních šroubů 6x M 20 ke stávající upravené betonové konstrukci
- skládka hradidel – lehká řada (pro uložení 5 ks hradidel lehké řady), kotvené pomocí kotevních šroubů 8x M 20 k nově vytvořeným betonovým základům.
Každá část sestává ze 2 stojanů svařované konstrukce z ocelových válcovaných profilů, která bude ukotvena na platu vedle VPK. 
Materiál: konstrukční ocel
Nátěrový systém: 2
Hmotnost: cca 1200 kg</t>
  </si>
  <si>
    <t>SO01-03_01.5</t>
  </si>
  <si>
    <t>Stavební úprava stávajících ploch pro instalaci zařízení skládky hradidel</t>
  </si>
  <si>
    <t>-1107047607</t>
  </si>
  <si>
    <t>Úprava stávajících ploch pro instalaci zařízení skládky a vybudování příslušných základů – tj. vybourání, úprava dlažby, zemní práce, výkop, zřízení bednění, betonáž bloků z prostého betonu C30/37 (celkový objem cca 9 m3), uvedení okolních travnatých ploch do původního stavu.</t>
  </si>
  <si>
    <t>SO01-03_02.1-M</t>
  </si>
  <si>
    <t>Montáž stavidlového uzávěru - hrazený otvor sv. rozměru 2200x1500 mm s elektropohonem</t>
  </si>
  <si>
    <t>-298435278</t>
  </si>
  <si>
    <t>Poznámka k položce:_x000D_
Měrná jednotka 1 sada</t>
  </si>
  <si>
    <t>SO01-03_02.1-D</t>
  </si>
  <si>
    <t>Dodávka stavidlového uzávěru - hrazený otvor sv. rozměru 2200x1500 mm s elektropohonem vč. povrchové úpravy - žárové zinkování + nátěrový systém</t>
  </si>
  <si>
    <t>-1259221381</t>
  </si>
  <si>
    <t>1 sada – Stavidlový uzávěr vstupu do rybochodu, kompletní dodávka a montáž.
Základní parametry stavidlového uzávěru proplachu:
	hrazený otvor - světlá šířka  	cca 2,20 m
	                                   výška	cca 1,50 m
	délka vedení  	cca 3,60 m
	dimenzování na max. přetlak	cca 1,50 m.v.sl. 
Kompletní stavidlový uzávěr na vstupu do rybochodu sestávající z následujících hlavních částí :
– 1 sada - vedení tabule – boční vedení, dolní práh, provedené jako svařenec z válcovaných profilů a nerezové těsnící lišty - plochy. Materiál: konstrukční ocel, vodící a dosedací lišty z materiálu nerez.
– 1 ks - kompletní stavidlová tabule - v provedení jako svařenec z válcovaných profilů a plechů z konstrukční oceli, těsnění pryžové profilové, dosedající na nerezové těsnící plochy vedení.
– 1 sada - zdvihací mechanismus stavidlové tabule – sestávající z el. servomotoru, převodů, ovládacích tyčí, kompletní vč. rámu, ložisek, příslušenství, ovládacích prvků a snímačů polohy integrovaných do servomotoru atd. Předpokládaná vytahovací síla cca 10 kN.
Manipulace: Hradící deska je ovládána stavidlovým elektrickým zdvihacím mechanizmem. Desky těsní gumou na boční nerezovou lištu a na lištu spodního prahu.
Zahrazování probíhá do proudící vody – do průtoku. 
Vyhrazování: Za jednostranného přetlaku vody.
Hmotnost stavidla musí být dostatečná, tak, aby v součinnosti se stavidlovým mechanizmem byla schopna zavřít do průtoku. Stavidlo bude mít možnost „dovážení“ pomocí přídavného závaží apod.  
K dodávce náleží veškeré příslušenství – kotevní, spojovací a těsnicí materiál.
Materiál: vedení, tabule, mechanismus – konstrukční ocel s nátěrem nebo žárově zinkováno, těsnící plochy a plochy ve styku s vodou – nerez, spojovací materiál – nerez.</t>
  </si>
  <si>
    <t>SO01-03_02.2</t>
  </si>
  <si>
    <t>Drážky a dosedací práh stavidlového uzávěru rybochodu, vč. povrchové úpravy - žárové zinkování + nátěrový systém</t>
  </si>
  <si>
    <t>-231051872</t>
  </si>
  <si>
    <t>Drážky a dosedací práh provizorního hrazení rybochodu,
vč. povrchové úpravy - žárové zinkování + nátěrový systém
 - dodávka a montáž
 - Dosedací práh provizorního hrazení U 200 dl. 2,2 m 
 - Drážka provizorniho hrazení U 200 dl. 2,5 m x 2 ks
Předpokládaná hmotnost cca 198,44 kg</t>
  </si>
  <si>
    <t>Poznámka k položce:_x000D_
Měrná jednotka 1 komplet.</t>
  </si>
  <si>
    <t>SO01-03_03.1</t>
  </si>
  <si>
    <t>Drážky a dosedací práh provizorního hrazení rybochodu, vč. povrchové úpravy - žárové zinkování + nátěrový systém</t>
  </si>
  <si>
    <t>-498746015</t>
  </si>
  <si>
    <t>Drážky a dosedací práh provizorního hrazení rybochodu,
vč. povrchové úpravy - žárové zinkování + nátěrový systém
 - dodávka a montáž
 - Dosedací práh provizorního hrazení UPE 160 dl. 2,2 m 
 - Drážka provizorniho hrazení UPE 160 dl. 2,5 m x 2 ks
Předpokládaná hmotnost cca 115,02 kg</t>
  </si>
  <si>
    <t>SO01-03_03.2</t>
  </si>
  <si>
    <t>Hrazení z dubových hranolů tl. 140 mm rozměru 2,3x1,8 m</t>
  </si>
  <si>
    <t>-1832076673</t>
  </si>
  <si>
    <t xml:space="preserve">Hrazení z dubových hranolů rozměrů hrazené plochy 2,3x1,8 m
 - hubové hranoly v. 200 x š. 140 mm ... 9 kusu </t>
  </si>
  <si>
    <t>Poznámka k položce:_x000D_
Měrná jednotka 1 m2 plochy hrazení.</t>
  </si>
  <si>
    <t>9*0,2*2,3</t>
  </si>
  <si>
    <t>SO01-03_04.1</t>
  </si>
  <si>
    <t>Montáž kanalizačních šoupátek na svislou betonovou stěnu DN 300</t>
  </si>
  <si>
    <t>-1028922296</t>
  </si>
  <si>
    <t>Poznámka k položce:_x000D_
Měrná jednotka 1 kus.</t>
  </si>
  <si>
    <t>"Uzávěry vábícího proudu" 2</t>
  </si>
  <si>
    <t>SO01-03_04.2</t>
  </si>
  <si>
    <t>Dodávka nereového kanalizačního šoupátka DN300 pro montáž na svislou betonovou stěnu vč. sady pro montáž a prodloužení ovládání</t>
  </si>
  <si>
    <t>1407820535</t>
  </si>
  <si>
    <t>SO01-04</t>
  </si>
  <si>
    <t>SO01-04_01.1</t>
  </si>
  <si>
    <t>(KD1) Kotevní deska 500x150x20 mm vč. kotev pro osazení do betonu</t>
  </si>
  <si>
    <t>1727230906</t>
  </si>
  <si>
    <t>(KD1) Kotevní deska 500x150x20 mm vč. kotev pro osazení do betonu
 - kotevní deska 500x150x20 mm + 2 ks kotev R 20 mm dl. 300 mm
 - osazení do betonu
 Hmotnost kotevní desky = 16,2 kg</t>
  </si>
  <si>
    <t>Poznámka k položce:_x000D_
Měrná jednotka 1 kus kotevní desky.</t>
  </si>
  <si>
    <t>"Viz výkaz kotevních desek" 16</t>
  </si>
  <si>
    <t>SO01-04_01.2</t>
  </si>
  <si>
    <t>(KD2) Kotevní deska 600x150x20 mm vč. kotev pro osazení do betonu</t>
  </si>
  <si>
    <t>1255250135</t>
  </si>
  <si>
    <t>(KD2) Kotevní deska 600x150x20 mm vč. kotev pro osazení do betonu
 - kotevní deska 600x150x20 mm + 2 ks kotev R 20 mm dl. 300 mm
 - osazení do betonu
 Hmotnost kotevní desky = 18,57 kg</t>
  </si>
  <si>
    <t>"Viz výkaz kotevních desek" 20</t>
  </si>
  <si>
    <t>SO01-04_02.1</t>
  </si>
  <si>
    <t>-1731490338</t>
  </si>
  <si>
    <t>3 "Poklop kabelové šachty"</t>
  </si>
  <si>
    <t>SO01-04_02.2</t>
  </si>
  <si>
    <t>(NV-P01) Poklop ocelový s protiskluzným povrchem 1060x1060 mm, vč. povrchové úpravy - žárové zinkování + nátěrový systém</t>
  </si>
  <si>
    <t>506123516</t>
  </si>
  <si>
    <t>(NV-P02) Poklop ocelový s protiskluzným povrchem 1060x1060 mm
 - uzamykrelný ocelový poklop 1060x1060 mm
 - poklop bude vybaven zámkem, pantem a plynovými vzpěrami
 - poklop bude vodotěsný a pro zatížení 15 t.
 - povrchová úprava - žárové zinkování + nátěrový systém</t>
  </si>
  <si>
    <t>"Viz výkaz zámečnických výrobků" 1</t>
  </si>
  <si>
    <t>SO01-04_02.3</t>
  </si>
  <si>
    <t>(NV-P02) Poklop ocelový s protiskluzným povrchem 760x760 mm, vč. povrchové úpravy - žárové zinkování + nátěrový systém</t>
  </si>
  <si>
    <t>-257432911</t>
  </si>
  <si>
    <t>(NV-P02) Poklop ocelový s protiskluzným povrchem 760x760 mm
 - uzamykrelný ocelový poklop 760x760 mm
 - poklop bude vybaven zámkem, pantem a plynovými vzpěrami
 - poklop bude vodotěsný a pro zatížení 40 t.
 - povrchová úprava - žárové zinkování + nátěrový systém</t>
  </si>
  <si>
    <t>SO01-04_02.4</t>
  </si>
  <si>
    <t>(P13) Poklop pro prodloužení ovládací tyče prům. 100 mm</t>
  </si>
  <si>
    <t>1603192363</t>
  </si>
  <si>
    <t>(P13) Poklop pro prodloužení ovládací tyče prům. 100 mm
Ocelový plech ø170x2mm a 302x100x2mm. Včetně kotvení.
Poklop ovládání uzávěru vábícího proudu.
Předpokládaná hmotnost cca 0,8 kg</t>
  </si>
  <si>
    <t>SO01-04_03.1</t>
  </si>
  <si>
    <t>(Z04) Ocelové česle vtoku do šachty vábícího potrubí š. 1150 mm v.2500 mm, vč. povrchové úpravy - žárové zinkování</t>
  </si>
  <si>
    <t>1568396106</t>
  </si>
  <si>
    <t xml:space="preserve">(Z09) Ocelové česle vtoku do šachty vábícího potrubí š. 1150 mm v.2500 mm,
vč. povrchové úpravy - žárové zinkování
 - rám česlí z válcovaných profilů, česle z pásové ocely
 - drážky a dosedací práh česlí
Předpokládaná hmotnost cca 93,18 kg
</t>
  </si>
  <si>
    <t>SO01-04_03.2</t>
  </si>
  <si>
    <t>(Z03) Vedení česlí armaturní šachty, vč. povrchové úpravy - žárové zinkování + nátěrový systém</t>
  </si>
  <si>
    <t>240104476</t>
  </si>
  <si>
    <t>(Z03) Vedení česlí armaturní šachty,
vč. povrchové úpravy - žárové zinkování + nátěrový systém
 - dodávka a montáž
 - Dosedací práh provizorního hrazení UPE 100 dl. 1,15 m 
 - Drážka provizorniho hrazení UPE 100 dl. 2,5 m x 2 ks
Hmotnost cca 61,51 kg</t>
  </si>
  <si>
    <t>SO01-04_04</t>
  </si>
  <si>
    <t>(L01-A) Venkovní ocelový žebřík bez ochranného koše, včetně kotvení, vč. povrchové úpravy - žárové zinkování</t>
  </si>
  <si>
    <t>-659505106</t>
  </si>
  <si>
    <t>(L01-A) Venkovní ocelový žebřík bez ochranného koše
 - venkovní ocelový žebřík bez ochranného koše, včetně kotvení
 - povrchová úprava - žárové zinkování
Hmotnost cca 41,43 kg
Viz D.1.1.2.5 - zámečnické vvýrobky</t>
  </si>
  <si>
    <t>Poznámka k položce:_x000D_
Měrná jednotka 1 kus žebříku odpovídajícího typu.</t>
  </si>
  <si>
    <t>SO01-04_05</t>
  </si>
  <si>
    <t>Ocelové tlakové dveře 1300x2100 mm vč. povrchové úpravy - žárové zinkování + nátěrový systém</t>
  </si>
  <si>
    <t>2014503464</t>
  </si>
  <si>
    <t>SO01-04_06</t>
  </si>
  <si>
    <t>(01-Ch23) Dodávka a montáž nerezového potrubí sondy snímání hladiny prům. 50/3 mm vč. tvarovek</t>
  </si>
  <si>
    <t>-318792078</t>
  </si>
  <si>
    <t>(01-CH23) Dodávka a montáž nerezového potrubí sondy snímání hladiny prům. 50/3 mm vč. tvarovek
 - dodávka a montáž nerezového potrubí 50/3 mm
 - dodávka a montáž nerezového kolene 45° ... 1 ks</t>
  </si>
  <si>
    <t>SO01-05</t>
  </si>
  <si>
    <t>SO01-05_01.1</t>
  </si>
  <si>
    <t>-38105582</t>
  </si>
  <si>
    <t>52*1,2</t>
  </si>
  <si>
    <t>SO01-05_01.2</t>
  </si>
  <si>
    <t>Kabelové chráničky z trub PVC DN160 vč. tvarovek - dodávka a montáž</t>
  </si>
  <si>
    <t>-1076899903</t>
  </si>
  <si>
    <t>Kabelové chráničky z trub PVC DN160 vč. tvarovek - dodávka a montáž
Osazeno do betonové konstrukce.</t>
  </si>
  <si>
    <t>96,6*1,2</t>
  </si>
  <si>
    <t>SO01-05_01.3</t>
  </si>
  <si>
    <t>Kabelové chráničky z trub PVC DN200 vč. tvarovek - dodávka a montáž</t>
  </si>
  <si>
    <t>-488511459</t>
  </si>
  <si>
    <t>39,4*1,2</t>
  </si>
  <si>
    <t>SO01-05_01.4</t>
  </si>
  <si>
    <t>-1734615596</t>
  </si>
  <si>
    <t>(1,4+111,7)*1,2</t>
  </si>
  <si>
    <t>SO01-05_01.5</t>
  </si>
  <si>
    <t>Flexibilní kabelové chráničky z HDPE DN160 - dodávka a montáž</t>
  </si>
  <si>
    <t>-1001179262</t>
  </si>
  <si>
    <t>Flexibilní kabelové chráničky z HDPE DN160 - dodávka a montáž
Osazeno do betonové konstrukce.</t>
  </si>
  <si>
    <t>10,4*1,2</t>
  </si>
  <si>
    <t>SO01-05_01.6</t>
  </si>
  <si>
    <t>Flexibilní kabelové chráničky z HDPE DN200 - dodávka a montáž</t>
  </si>
  <si>
    <t>1100129007</t>
  </si>
  <si>
    <t>Flexibilní kabelové chráničky z HDPE DN200 - dodávka a montáž
Osazeno do betonové konstrukce.</t>
  </si>
  <si>
    <t>3,8*1,2</t>
  </si>
  <si>
    <t>SO01-05_02.1</t>
  </si>
  <si>
    <t>Dodávka a montáž elastomerového mostního ložiska: 200x300x30mm (pevné)</t>
  </si>
  <si>
    <t>-1494904756</t>
  </si>
  <si>
    <t>Dodávka a montáž elastomerového mostního ložiska: 200x300x30mm (pevné)
- včetně podkladní malty</t>
  </si>
  <si>
    <t>Poznámka k položce:_x000D_
Měrná jednotka 1 kus kompletního provedení elastomerového mostního ložiska</t>
  </si>
  <si>
    <t>"Viz výkaz nakupovaných výrobků" 2</t>
  </si>
  <si>
    <t>SO01-05_02.2</t>
  </si>
  <si>
    <t>Dodávka a montáž elastomerového mostního ložiska: 200x300x30mm (všesměrné)</t>
  </si>
  <si>
    <t>1416834527</t>
  </si>
  <si>
    <t>Dodávka a montáž elastomerového mostního ložiska: 200x300x30mm (všesměrné)
- včetně podkladní malty</t>
  </si>
  <si>
    <t>"Viz výkaz nakupovaných výrobků" 4</t>
  </si>
  <si>
    <t>SO01-05_03</t>
  </si>
  <si>
    <t>Obroušení pohledových ploch lamelové stěny</t>
  </si>
  <si>
    <t>422073586</t>
  </si>
  <si>
    <t>Poznámka k položce:_x000D_
Měrná jednotka 1 m2 obroušené plochy.</t>
  </si>
  <si>
    <t>2,6*56+1,8*7+2,45*9,8</t>
  </si>
  <si>
    <t>SO01-05_04.1</t>
  </si>
  <si>
    <t>198622392</t>
  </si>
  <si>
    <t>0,4*2 "ks - odvodnění kabelových šachet"</t>
  </si>
  <si>
    <t>SO01-05_04.2</t>
  </si>
  <si>
    <t>Odvodňovací trubka PVC-KG DN110 - dodávka a montáž</t>
  </si>
  <si>
    <t>-801575806</t>
  </si>
  <si>
    <t>Odvodňovací trubka PVC-KG DN110 - dodávka a montáž
Osazeno v betonové konstrukci.</t>
  </si>
  <si>
    <t>0,4*3 "ks - odvodnění kabelových šachet"</t>
  </si>
  <si>
    <t>SO01-05_05</t>
  </si>
  <si>
    <t>Dodatečné vlepování betonářské výztuže dl. 0,8 m</t>
  </si>
  <si>
    <t>-549499227</t>
  </si>
  <si>
    <t>Dodatečné vlepování betonářské výztuže průměru 20 mm délky 0,8 m, včetně vyvrtání a vyčištění otvoru vlepovaných chemickou maltou hloubky 0,4 m</t>
  </si>
  <si>
    <t>Poznámka k položce:_x000D_
Měrná jednotka 1 kus kompletní vlepované kotvy</t>
  </si>
  <si>
    <t>160*2*4</t>
  </si>
  <si>
    <t>SO01-05_06</t>
  </si>
  <si>
    <t>Dodatečné vlepování betonářské výztuže dl. 0,6 m</t>
  </si>
  <si>
    <t>-345642438</t>
  </si>
  <si>
    <t>Dodatečné vlepování betonářské výztuže průměru 12 mm délky 0,6 m, včetně vyvrtání a vyčištění otvoru vlepovaných chemickou maltou hloubky 0,3 m</t>
  </si>
  <si>
    <t>244 "rybí přechod"</t>
  </si>
  <si>
    <t>SO01-05_07</t>
  </si>
  <si>
    <t>Zkoušky provizorního trubkového hrazení (zahrazení a vyhrazení)</t>
  </si>
  <si>
    <t>-183947981</t>
  </si>
  <si>
    <t>SO01-06</t>
  </si>
  <si>
    <t>Lešení a podpěrné konstrukce</t>
  </si>
  <si>
    <t>SO01-06_01</t>
  </si>
  <si>
    <t>Těžké podpěrné prostorové lešení</t>
  </si>
  <si>
    <t>583031296</t>
  </si>
  <si>
    <t>Těžké podpěrné prostorové lešení
 - montáž, pronájem a demontáž lešení</t>
  </si>
  <si>
    <t>Poznámka k položce:_x000D_
Měrná jednotka 1 m3 prostoru lešenové konstrukce.</t>
  </si>
  <si>
    <t>1,1*2,0*2,2</t>
  </si>
  <si>
    <t>4,8*2,5*3,4</t>
  </si>
  <si>
    <t>SO01-06_02</t>
  </si>
  <si>
    <t>Pracovní řadové lešení s podlahami</t>
  </si>
  <si>
    <t>-804347374</t>
  </si>
  <si>
    <t>Pracovní řadové lešení s podlahami
 - montáž pronájem a demontáž lešení</t>
  </si>
  <si>
    <t>Poznámka k položce:_x000D_
Měrná jednotka 1 m2 pohledové plochy lešení.</t>
  </si>
  <si>
    <t>7,7*53,9</t>
  </si>
  <si>
    <t>9,7*23,8+2,0*5,7</t>
  </si>
  <si>
    <t>11,5*4,7*2</t>
  </si>
  <si>
    <t>SO01-07</t>
  </si>
  <si>
    <t>Konstrukce a zařízení plašiče ryb</t>
  </si>
  <si>
    <t>SO01-07_01</t>
  </si>
  <si>
    <t>Vodící prvky z ocelových štětovnic VL603 (trvalá)</t>
  </si>
  <si>
    <t>2120142921</t>
  </si>
  <si>
    <t>Vodící prvky z ocelových štětovnic VL603 (trvalá)
 - nastražení štětovnic dl. do 10 m
 - zaberanění štětovnic do hloubky cca 4,9 m
 - dodávka štětovnic VL603</t>
  </si>
  <si>
    <t>Trvale beraněná štětovnice opěry plašiče ryb</t>
  </si>
  <si>
    <t>9 "ks"*0,60*9,0</t>
  </si>
  <si>
    <t>SO01-07_02</t>
  </si>
  <si>
    <t>Dodávka a montáž ocelové konstrukce pro montáž odpuzovače ryb</t>
  </si>
  <si>
    <t>1608375947</t>
  </si>
  <si>
    <t>Dodávka a montáž ocelové konstrukce pro montáž odpuzovače ryb
Nostná konstrukce z 2xVL604 s příčníky z HEB160.
Potrubí z ocelové trouby DN 300 s otvory.</t>
  </si>
  <si>
    <t>Poznámka k položce:_x000D_
Měrná jednotka 1 t konstrukce.</t>
  </si>
  <si>
    <t>SO01-07_03</t>
  </si>
  <si>
    <t>Gerhardův přesmyk - dodávka a montáž nerezového potrubí DN300 tl. 3 mm vč. tvarovek, kotevního a montážního materiálu</t>
  </si>
  <si>
    <t>-1977846432</t>
  </si>
  <si>
    <t>Gerhardův přesmyk - dodávka a montáž nerezového potrubí DN300 tl. 3 mm vč. tvarovek, kotevního a montážního materiálu
 - dodávka a montáž nerezového potrubí DN 300 tl. 3 mm
 potrubí v prostoru provizorního hrazení jezu bude v demontovatelném provedení
 - dodávka a montáž kolen přizpůsobených požadovanému úhlu potrubí ... 7 ks
Přikotveno do betonové konstrukce jezu.
Potrubí bude napojeno na potrubí "úniku" ryb, které je součástí ocelové konstrukce pro uchycení odpuzovače ryb.</t>
  </si>
  <si>
    <t>Poznámka k položce:_x000D_
Měrná jednotka 1 m potubí.</t>
  </si>
  <si>
    <t>"potrubí přes klapku" 0,5+1,8+8,5+6,7+3,0+6,9 + 5*0,3</t>
  </si>
  <si>
    <t>"potrubí do rychochodu" 4,0</t>
  </si>
  <si>
    <t>SO01-07_04.1</t>
  </si>
  <si>
    <t>Dodávka a montáž elektrického plovákového dvouřadého odpuzovače ryb</t>
  </si>
  <si>
    <t>777420006</t>
  </si>
  <si>
    <t>Dodávka a montáž elektrického plovákového dvouřadého odpuzovače ryb
Kompletní provedení - elektrody s plováky, elektrická vedení, elektronika plašiče atd.</t>
  </si>
  <si>
    <t>Poznámka k položce:_x000D_
Kompletní dodávka a montáž vč. zapojení a uvedení do provozu.</t>
  </si>
  <si>
    <t>SO01-07_04.2</t>
  </si>
  <si>
    <t>Dodávka a montáž akustického plašiče ryb</t>
  </si>
  <si>
    <t>-825609744</t>
  </si>
  <si>
    <t>Dodávka a montáž akustického plašiče ryb
Kompletní provedení - podvodní reproduktory, elektrická vedení, elektronika plašiče atd.</t>
  </si>
  <si>
    <t>SO01-07_05</t>
  </si>
  <si>
    <t>Potápěčské práce při instalaci odpuzovače ryb</t>
  </si>
  <si>
    <t>110578117</t>
  </si>
  <si>
    <t>SO01-07_06</t>
  </si>
  <si>
    <t>Vyřezání otvorů do jezové klapky š. 1,5 m v. 0,5 m a doplnění výztuh okrajů vč. opravy povrchové ochrany a odklizení a likvidace vyřezaného materiálu</t>
  </si>
  <si>
    <t>1632321014</t>
  </si>
  <si>
    <t>SO01-07_08</t>
  </si>
  <si>
    <t>Vyřezání otvorů do jezové klapky š. 0,4 m v. 0,7 m  a doplnění výztuh okrajů vč. opravy povrchové ochrany a odklizení a likvidace vyřezaného materiálu</t>
  </si>
  <si>
    <t>-1494349062</t>
  </si>
  <si>
    <t>Vyřezání otvorů do jezové klapky š. 0,4 m v. 0,7 m a doplnění výztuh okrajů vč. opravy povrchové ochrany a odklizení a likvidace vyřezaného materiálu</t>
  </si>
  <si>
    <t>C3037</t>
  </si>
  <si>
    <t>ŽB C 30/37</t>
  </si>
  <si>
    <t>2975,087</t>
  </si>
  <si>
    <t>3455,334</t>
  </si>
  <si>
    <t>bed_savky</t>
  </si>
  <si>
    <t>bednění savek</t>
  </si>
  <si>
    <t>400,3</t>
  </si>
  <si>
    <t>rozper_savek</t>
  </si>
  <si>
    <t xml:space="preserve">rozpěry savek </t>
  </si>
  <si>
    <t>667,28</t>
  </si>
  <si>
    <t>Bed_rov2</t>
  </si>
  <si>
    <t>796,200000000001</t>
  </si>
  <si>
    <t>37,2</t>
  </si>
  <si>
    <t>305,343</t>
  </si>
  <si>
    <t>SO 02 - MVE – spodní stavba</t>
  </si>
  <si>
    <t>SO02-00 - Podkladní betony</t>
  </si>
  <si>
    <t>SO02-01 - Betonové konstrukce</t>
  </si>
  <si>
    <t>SO02-02 - Opevnění koryta</t>
  </si>
  <si>
    <t xml:space="preserve">    SO02-03 - Úpravy povrchů</t>
  </si>
  <si>
    <t>SO03-01 - Betonové konstrukce</t>
  </si>
  <si>
    <t>SO02-04 - Výplně otvorů</t>
  </si>
  <si>
    <t>SO02-05 - Zámečnické výrobky</t>
  </si>
  <si>
    <t>SO02-06 - Ostatní</t>
  </si>
  <si>
    <t>SO02-07 - Lešení a podpěrné konstrukce</t>
  </si>
  <si>
    <t>SO02-08 - Stavební elektroinstalace</t>
  </si>
  <si>
    <t>SO02-09 - Vzduchotechnika</t>
  </si>
  <si>
    <t xml:space="preserve">    SO02-09.1 - Vzduchotechnika - Příslušenství</t>
  </si>
  <si>
    <t xml:space="preserve">    SO02-09.2 - Vzduchotechnika - Potrubí</t>
  </si>
  <si>
    <t xml:space="preserve">    SO02-09.3 - Vzduchotechnika - Výustky</t>
  </si>
  <si>
    <t xml:space="preserve">    SO02-09.4 - Vzduchotechnika - zařízení</t>
  </si>
  <si>
    <t>SO02-00</t>
  </si>
  <si>
    <t>SO02_01</t>
  </si>
  <si>
    <t>Výplňový beton C12/15</t>
  </si>
  <si>
    <t>-563031098</t>
  </si>
  <si>
    <t>Poznámka k položce:_x000D_
Měrná jednotka 1 m3 vyplňového betonu</t>
  </si>
  <si>
    <t>112,55+60,70+24,09+87,31+89,30</t>
  </si>
  <si>
    <t>SO02_02</t>
  </si>
  <si>
    <t>1053862696</t>
  </si>
  <si>
    <t>2,14+0,67+0,58+1,45+0,54+0,55+0,34+0,68+1,68+0,11+0,05+1,57</t>
  </si>
  <si>
    <t>SO02-01</t>
  </si>
  <si>
    <t>SO02-01_01</t>
  </si>
  <si>
    <t>-495378806</t>
  </si>
  <si>
    <t>"Blok 02-001" 14,103 "m3"</t>
  </si>
  <si>
    <t>"Blok 02-002" 106,98 "m3"</t>
  </si>
  <si>
    <t>"Blok 02-003" 296,452 "m3"</t>
  </si>
  <si>
    <t>"Blok 02-004" 139,194 "m3"</t>
  </si>
  <si>
    <t>"Blok 02-005" 8,946 "m3"</t>
  </si>
  <si>
    <t>"Blok 02-006" 14,616 "m3"</t>
  </si>
  <si>
    <t>"Blok 02-007" 7,656 "m3"</t>
  </si>
  <si>
    <t>"Blok 02-008" 3,77 "m3"</t>
  </si>
  <si>
    <t>"Blok 02-009" 6,89 "m3"</t>
  </si>
  <si>
    <t>"Blok 02-010" 12,384 "m3"</t>
  </si>
  <si>
    <t>"Blok 02-011" 4,785 "m3"</t>
  </si>
  <si>
    <t>"Blok 02-012" 13,233 "m3"</t>
  </si>
  <si>
    <t>"Blok 02-013" 28,633 "m3"</t>
  </si>
  <si>
    <t>"Blok 02-014" 22,62 "m3"</t>
  </si>
  <si>
    <t>"Blok 02-015" 27,84 "m3"</t>
  </si>
  <si>
    <t>"Blok 02-016" 26,133 "m3"</t>
  </si>
  <si>
    <t>"Blok 02-017" 13,439 "m3"</t>
  </si>
  <si>
    <t>"Blok 02-018" 12,348 "m3"</t>
  </si>
  <si>
    <t>"Blok 02-019" 14,168 "m3"</t>
  </si>
  <si>
    <t>"Blok 02-020" 26,088 "m3"</t>
  </si>
  <si>
    <t>"Blok 02-021" 10,636 "m3"</t>
  </si>
  <si>
    <t>"Blok 02-022" 23,884 "m3"</t>
  </si>
  <si>
    <t>"Blok 02-023" 22,734 "m3"</t>
  </si>
  <si>
    <t>"Blok 02-024" 17,747 "m3"</t>
  </si>
  <si>
    <t>"Blok 02-025" 3,985 "m3"</t>
  </si>
  <si>
    <t>"Blok 02-026" 3,985 "m3"</t>
  </si>
  <si>
    <t>"Blok 02-027" 59,114 "m3"</t>
  </si>
  <si>
    <t>"Blok 02-028" 20,278 "m3"</t>
  </si>
  <si>
    <t>"Blok 02-029" 21,163 "m3"</t>
  </si>
  <si>
    <t>"Blok 02-030" 17,027 "m3"</t>
  </si>
  <si>
    <t>"Blok 02-031" 9,464 "m3"</t>
  </si>
  <si>
    <t>"Blok 02-032" 10,358 "m3"</t>
  </si>
  <si>
    <t>"Blok 02-033" 9,53 "m3"</t>
  </si>
  <si>
    <t>"Blok 02-034" 121,804 "m3"</t>
  </si>
  <si>
    <t>"Blok 02-035" 12,852 "m3"</t>
  </si>
  <si>
    <t>"Blok 02-036" 15,252 "m3"</t>
  </si>
  <si>
    <t>"Blok 02-037" 9,364 "m3"</t>
  </si>
  <si>
    <t>"Blok 02-038" 21,128 "m3"</t>
  </si>
  <si>
    <t>"Blok 02-039" 19,513 "m3"</t>
  </si>
  <si>
    <t>"Blok 02-040" 7,244 "m3"</t>
  </si>
  <si>
    <t>"Blok 02-041" 14,964 "m3"</t>
  </si>
  <si>
    <t>"Blok 02-042" 14,509 "m3"</t>
  </si>
  <si>
    <t>"Blok 02-043" 21,928 "m3"</t>
  </si>
  <si>
    <t>"Blok 02-044" 211,44 "m3"</t>
  </si>
  <si>
    <t>"Blok 02-045" 68,665 "m3"</t>
  </si>
  <si>
    <t>"Blok 02-046a" 4,662 "m3"</t>
  </si>
  <si>
    <t>"Blok 02-046b" 2,886 "m3"</t>
  </si>
  <si>
    <t>"Blok 02-047" 2,694 "m3"</t>
  </si>
  <si>
    <t>"Blok 02-048" 30,892 "m3"</t>
  </si>
  <si>
    <t>"Blok 02-049" 74,289 "m3"</t>
  </si>
  <si>
    <t>"Blok 02-050" 25,916 "m3"</t>
  </si>
  <si>
    <t>"Blok 02-051" 27,279 "m3"</t>
  </si>
  <si>
    <t>"Blok 02-052" 31,82 "m3"</t>
  </si>
  <si>
    <t>"Blok 02-053" 5,061 "m3"</t>
  </si>
  <si>
    <t>"Blok 02-054" 1,249 "m3"</t>
  </si>
  <si>
    <t>"Blok 02-055" 1,526 "m3"</t>
  </si>
  <si>
    <t>"Blok 02-056" 52,056 "m3"</t>
  </si>
  <si>
    <t>"Blok 02-057" 24,186 "m3"</t>
  </si>
  <si>
    <t>"Blok 02-058" 9,616 "m3"</t>
  </si>
  <si>
    <t>"Blok 02-059" 4,568 "m3"</t>
  </si>
  <si>
    <t>"Blok 02-060" 8,208 "m3"</t>
  </si>
  <si>
    <t>"Blok 02-061" 41,615 "m3"</t>
  </si>
  <si>
    <t>"Blok 02-063" 3,543 "m3"</t>
  </si>
  <si>
    <t>"Blok 02-063" 10,839 "m3"</t>
  </si>
  <si>
    <t>"Blok 02-064" 27,06 "m3"</t>
  </si>
  <si>
    <t>"Blok 02-065" 15,353 "m3"</t>
  </si>
  <si>
    <t>"Blok 02-066" 12,474 "m3"</t>
  </si>
  <si>
    <t>"Blok 02-068" 10,092 "m3"</t>
  </si>
  <si>
    <t>"Blok 02-069" 8,892 "m3"</t>
  </si>
  <si>
    <t>"Blok 02-070" 12,655 "m3"</t>
  </si>
  <si>
    <t>"Blok 02-071" 5,049 "m3"</t>
  </si>
  <si>
    <t>"Blok 02-072" 4,354 "m3"</t>
  </si>
  <si>
    <t>"Blok 02-073" 5,742 "m3"</t>
  </si>
  <si>
    <t>"Blok 02-074" 4,198 "m3"</t>
  </si>
  <si>
    <t>"Blok 02-075" 17,387 "m3"</t>
  </si>
  <si>
    <t>"Blok 02-076a" 7,907 "m3"</t>
  </si>
  <si>
    <t>"Blok 02-076a" 0,29 "m3"</t>
  </si>
  <si>
    <t>"Blok 02-077a" 5,4 "m3"</t>
  </si>
  <si>
    <t>"Blok 02-077b" 13,4 "m3"</t>
  </si>
  <si>
    <t>"Blok 02-077c" 2,8 "m3"</t>
  </si>
  <si>
    <t>"Blok 02-077d" 0,536 "m3"</t>
  </si>
  <si>
    <t>"Blok 02-078" 8,609 "m3"</t>
  </si>
  <si>
    <t>"Blok 02-079" 11,009 "m3"</t>
  </si>
  <si>
    <t>"Blok 02-080" 13,577 "m3"</t>
  </si>
  <si>
    <t>"Blok 02-081" 10,993 "m3"</t>
  </si>
  <si>
    <t>"Blok 02-082" 63,63 "m3"</t>
  </si>
  <si>
    <t>"Blok 02-083" 4,154 "m3"</t>
  </si>
  <si>
    <t>"Blok 02-084" 5,479 "m3"</t>
  </si>
  <si>
    <t>"Blok 02-085" 7,475 "m3"</t>
  </si>
  <si>
    <t>"Blok 02-086a" 4,03 "m3"</t>
  </si>
  <si>
    <t>"Blok 02-086b" 0,845 "m3"</t>
  </si>
  <si>
    <t>"Blok 02-086c" 3,12 "m3"</t>
  </si>
  <si>
    <t>"Blok 02-087" 5,727 "m3"</t>
  </si>
  <si>
    <t>"Blok 02-088" 51,36 "m3"</t>
  </si>
  <si>
    <t>"Blok 02-089" 0,363 "m3"</t>
  </si>
  <si>
    <t>"Blok 02-090" 6,227 "m3"</t>
  </si>
  <si>
    <t>"Blok 02-091" 20,573 "m3"</t>
  </si>
  <si>
    <t>"Blok 02-101" 143,004 "m3"</t>
  </si>
  <si>
    <t>"Blok 02-102" 18,804 "m3"</t>
  </si>
  <si>
    <t>"Blok 02-103" 22,906 "m3"</t>
  </si>
  <si>
    <t>"Blok 02-104" 25,707 "m3"</t>
  </si>
  <si>
    <t>"Blok 02-105" 22,906 "m3"</t>
  </si>
  <si>
    <t>"Blok 02-106" 24,79 "m3"</t>
  </si>
  <si>
    <t>"Blok 02-107" 18,611 "m3"</t>
  </si>
  <si>
    <t>"Blok 02-108" 21,726 "m3"</t>
  </si>
  <si>
    <t>"Blok 02-109" 17,582 "m3"</t>
  </si>
  <si>
    <t>"Blok 02-110" 52,761 "m3"</t>
  </si>
  <si>
    <t>"Blok 02-111" 43,136 "m3"</t>
  </si>
  <si>
    <t>"Blok 02-112" 39,09 "m3"</t>
  </si>
  <si>
    <t>"Blok 02-113" 14,133 "m3"</t>
  </si>
  <si>
    <t>"Blok 02-114" 8,477 "m3"</t>
  </si>
  <si>
    <t>"Blok 02-115" 5,65 "m3"</t>
  </si>
  <si>
    <t>"Blok 02-116" 4,591 "m3"</t>
  </si>
  <si>
    <t>"Blok 02-117" 28,369 "m3"</t>
  </si>
  <si>
    <t>"Blok 02-201" 15,744 "m3"</t>
  </si>
  <si>
    <t>"Blok 02-202" 22,093 "m3"</t>
  </si>
  <si>
    <t>"Blok 02-203" 23,531 "m3"</t>
  </si>
  <si>
    <t>"Blok 02-208" 1,198 "m3"</t>
  </si>
  <si>
    <t>"Blok 02-231" 1,199 "m3"</t>
  </si>
  <si>
    <t>"Blok 02-232" 1,046 "m3"</t>
  </si>
  <si>
    <t>"Blok 02-233" 1,199 "m3"</t>
  </si>
  <si>
    <t>"Blok 02-234" 1,26 "m3"</t>
  </si>
  <si>
    <t>"Blok 02-235" 1,321 "m3"</t>
  </si>
  <si>
    <t>"Blok 02-236" 1,382 "m3"</t>
  </si>
  <si>
    <t>"Blok 02-237" 1,443 "m3"</t>
  </si>
  <si>
    <t>"Blok 02-238" 1,504 "m3"</t>
  </si>
  <si>
    <t>"Blok 02-239" 1,365 "m3"</t>
  </si>
  <si>
    <t>"Blok 02-301" 8,036 "m3"</t>
  </si>
  <si>
    <t>"Blok 02-302" 2,681 "m3"</t>
  </si>
  <si>
    <t>"Blok 02-401" 9,046 "m3"</t>
  </si>
  <si>
    <t>"Blok 02-402" 8,148 "m3"</t>
  </si>
  <si>
    <t>"Blok 02-403" 1,166 "m3"</t>
  </si>
  <si>
    <t>"Blok 02-404a" 2,128 "m3"</t>
  </si>
  <si>
    <t>"Blok 02-404b" 3,136 "m3"</t>
  </si>
  <si>
    <t>"Blok 02-404c" 2,128 "m3"</t>
  </si>
  <si>
    <t>"Blok 02-405" 3,468 "m3"</t>
  </si>
  <si>
    <t>"Blok 02-406a" 5,122 "m3"</t>
  </si>
  <si>
    <t>"Blok 02-406b" 5,122 "m3"</t>
  </si>
  <si>
    <t>"Blok 02-407" 4,435 "m3"</t>
  </si>
  <si>
    <t>"Blok 02-408" 0,225 "m3"</t>
  </si>
  <si>
    <t>"Blok 02-409" 3,987 "m3"</t>
  </si>
  <si>
    <t>"Blok 02-410a" 1,679 "m3"</t>
  </si>
  <si>
    <t>"Blok 02-410b" 1,679 "m3"</t>
  </si>
  <si>
    <t>"Blok 02-411" 0,574 "m3"</t>
  </si>
  <si>
    <t>"Blok 02-412" 4,055 "m3"</t>
  </si>
  <si>
    <t>"Blok 02-413" 2,088 "m3"</t>
  </si>
  <si>
    <t>"Blok 02-414a" 2,877 "m3"</t>
  </si>
  <si>
    <t>"Blok 02-414b" 1,392 "m3"</t>
  </si>
  <si>
    <t>"Blok 02-415" 3,738 "m3"</t>
  </si>
  <si>
    <t>"Blok SE01" 0,896 "m3"</t>
  </si>
  <si>
    <t>"Blok SE02" 0,756 "m3"</t>
  </si>
  <si>
    <t>"Blok SE03" 0,36 "m3"</t>
  </si>
  <si>
    <t>"Blok SI01" 1,829 "m3"</t>
  </si>
  <si>
    <t>"Blok SI02" 1,804 "m3"</t>
  </si>
  <si>
    <t>"Blok SI03" 3,493 "m3"</t>
  </si>
  <si>
    <t>SO02-01_02</t>
  </si>
  <si>
    <t>-1657397877</t>
  </si>
  <si>
    <t>0,68 "rámu poklopu savky"</t>
  </si>
  <si>
    <t>1,71 "Zálivka provizorního hrazení Savky - DP"</t>
  </si>
  <si>
    <t>1,37 "Zálivka provizorního hrazení Savky - BVL"</t>
  </si>
  <si>
    <t>1,37 "Zálivka provizorního hrazení Savky - BVP"</t>
  </si>
  <si>
    <t>0,65 "Zálivka provizorního hrazení Savky - HP"</t>
  </si>
  <si>
    <t>0,82 "Zálivka rámu poklopu  - Vtok"</t>
  </si>
  <si>
    <t>1,44 "Zálivka provizorního hrazení Vtoku- DP"</t>
  </si>
  <si>
    <t>2,68 "Zálivka provizorního hrazení Vtoku- BVL"</t>
  </si>
  <si>
    <t>2,68 "Zálivka provizorního hrazení Vtoku- BVP"</t>
  </si>
  <si>
    <t>0,91 "Zálivka provizorního hrazení Vtoku- HP"</t>
  </si>
  <si>
    <t>0,94 "Zálivka rámu poklopu  - MVE - 6000x3500"</t>
  </si>
  <si>
    <t>1,16 "česle horní zálivka"</t>
  </si>
  <si>
    <t>0,96 "Jemné česle dolní prah"</t>
  </si>
  <si>
    <t>0,756*4 "ks, Nosnik cesli"</t>
  </si>
  <si>
    <t>29,17 "PIT zálivka"</t>
  </si>
  <si>
    <t>Vzytužená</t>
  </si>
  <si>
    <t>1,66 "kolejnice ČS levá"</t>
  </si>
  <si>
    <t>1,72 "kolejnice ČS pravá"</t>
  </si>
  <si>
    <t>SO02-01_03.1</t>
  </si>
  <si>
    <t>-566872549</t>
  </si>
  <si>
    <t>Spodní stavba</t>
  </si>
  <si>
    <t>"Blok 003" 16,05 "m2"</t>
  </si>
  <si>
    <t>"Blok 003" 21 "m2"</t>
  </si>
  <si>
    <t>"Blok 004" 13,5 "m2"</t>
  </si>
  <si>
    <t>"Blok 004" 22,835 "m2"</t>
  </si>
  <si>
    <t>"Blok 101" 5,64 "m2"</t>
  </si>
  <si>
    <t>"Blok 005" 14,91 "m2"</t>
  </si>
  <si>
    <t>"Blok 006" 48,72 "m2"</t>
  </si>
  <si>
    <t>"Blok 007" 25,52 "m2"</t>
  </si>
  <si>
    <t>"Blok 008" 8,19 "m2"</t>
  </si>
  <si>
    <t>"Blok 009" 22,752 "m2"</t>
  </si>
  <si>
    <t>"Blok 009" 0,972 "m2"</t>
  </si>
  <si>
    <t>"Blok 010" 28,44 "m2"</t>
  </si>
  <si>
    <t>"Blok 011" 9,57 "m2"</t>
  </si>
  <si>
    <t>"Blok 012" 5,61 "m2"</t>
  </si>
  <si>
    <t>"Blok 013" 17,42 "m2"</t>
  </si>
  <si>
    <t>"Blok 014" 22,62 "m2"</t>
  </si>
  <si>
    <t>"Blok 015" 4,32 "m2"</t>
  </si>
  <si>
    <t>"Blok 015" 7,54 "m2"</t>
  </si>
  <si>
    <t>"Blok 016" 1,96 "m2"</t>
  </si>
  <si>
    <t>"Blok 017" 14,3 "m2"</t>
  </si>
  <si>
    <t>"Blok 018" 10 "m2"</t>
  </si>
  <si>
    <t>"Blok 019" 17,7 "m2"</t>
  </si>
  <si>
    <t>"Blok 020" 15,5 "m2"</t>
  </si>
  <si>
    <t>"Blok 021" 1,1 "m2"</t>
  </si>
  <si>
    <t>"Blok 022" 33,6 "m2"</t>
  </si>
  <si>
    <t>"Blok 023" 22,2 "m2"</t>
  </si>
  <si>
    <t>"Blok 102" 21 "m2"</t>
  </si>
  <si>
    <t>"Blok 103" 19,2 "m2"</t>
  </si>
  <si>
    <t>"Blok 104" 44,3 "m2"</t>
  </si>
  <si>
    <t>"Blok 105" 19,2 "m2"</t>
  </si>
  <si>
    <t>"Blok 24" 5,2 "m2"</t>
  </si>
  <si>
    <t>"Blok 25" 3 "m2"</t>
  </si>
  <si>
    <t>"Blok 26" 3 "m2"</t>
  </si>
  <si>
    <t>"Blok 28" 9,6 "m2"</t>
  </si>
  <si>
    <t>"Blok 29" 21,1 "m2"</t>
  </si>
  <si>
    <t>"Blok 30" 20 "m2"</t>
  </si>
  <si>
    <t>"Blok 31" 20,7 "m2"</t>
  </si>
  <si>
    <t>"Blok 32" 19,8 "m2"</t>
  </si>
  <si>
    <t>"Blok 33" 3,9 "m2"</t>
  </si>
  <si>
    <t>"Blok 34" 14,7 "m2"</t>
  </si>
  <si>
    <t>"Blok 35" 22 "m2"</t>
  </si>
  <si>
    <t>"Blok 36" 3,7 "m2"</t>
  </si>
  <si>
    <t>"Blok 38" 22,3 "m2"</t>
  </si>
  <si>
    <t>"Blok 39" 20,6 "m2"</t>
  </si>
  <si>
    <t>"Blok 40" 19,6 "m2"</t>
  </si>
  <si>
    <t>"Blok 41" 50 "m2"</t>
  </si>
  <si>
    <t>"Blok 42" 29,4 "m2"</t>
  </si>
  <si>
    <t>"Blok 43" 6 "m2"</t>
  </si>
  <si>
    <t>"Blok 44" 84,3 "m2"</t>
  </si>
  <si>
    <t>"Blok 44" 15 "m2"</t>
  </si>
  <si>
    <t>"Blok 46a" 15,6 "m2"</t>
  </si>
  <si>
    <t>"Blok 47" 19 "m2"</t>
  </si>
  <si>
    <t>"Blok 46b" 9,6 "m2"</t>
  </si>
  <si>
    <t>"Blok 48" 12,4 "m2"</t>
  </si>
  <si>
    <t>"Blok 49" 50,2 "m2"</t>
  </si>
  <si>
    <t>"Blok 50" 15,8 "m2"</t>
  </si>
  <si>
    <t>"Blok 51" 22,5 "m2"</t>
  </si>
  <si>
    <t>"Blok 52" 42,7 "m2"</t>
  </si>
  <si>
    <t>"Blok 53" 14 "m2"</t>
  </si>
  <si>
    <t>"Blok 54" 5 "m2"</t>
  </si>
  <si>
    <t>"Blok 55" 6 "m2"</t>
  </si>
  <si>
    <t>"Blok 56" 72,8 "m2"</t>
  </si>
  <si>
    <t>"Blok 57" 63,9 "m2"</t>
  </si>
  <si>
    <t>"Blok 107" 34,3 "m2"</t>
  </si>
  <si>
    <t>"Blok 106" 25,9 "m2"</t>
  </si>
  <si>
    <t>"Blok 108" 37,7 "m2"</t>
  </si>
  <si>
    <t>"Blok 109" 34,7 "m2"</t>
  </si>
  <si>
    <t>"Blok 110" 42,1 "m2"</t>
  </si>
  <si>
    <t>"Blok 111" 65,2 "m2"</t>
  </si>
  <si>
    <t>"Blok 112" 64,3 "m2"</t>
  </si>
  <si>
    <t>"Blok 113" 28,4 "m2"</t>
  </si>
  <si>
    <t>"Blok 201" 3,8 "m2"</t>
  </si>
  <si>
    <t>"Blok 61" 54,5 "m2"</t>
  </si>
  <si>
    <t>"Blok 117" 52,2 "m2"</t>
  </si>
  <si>
    <t>"Blok 114" 43 "m2"</t>
  </si>
  <si>
    <t>"Blok 58" 19,7 "m2"</t>
  </si>
  <si>
    <t>"Blok 59" 12,6 "m2"</t>
  </si>
  <si>
    <t>"Blok 60" 36 "m2"</t>
  </si>
  <si>
    <t>"Blok 63" 44,9 "m2"</t>
  </si>
  <si>
    <t>"Blok 64" 52,5 "m2"</t>
  </si>
  <si>
    <t>"Blok 65" 60,1 "m2"</t>
  </si>
  <si>
    <t>"Blok 66" 40 "m2"</t>
  </si>
  <si>
    <t>"Blok 68" 28,5 "m2"</t>
  </si>
  <si>
    <t>"Blok 69" 67,1 "m2"</t>
  </si>
  <si>
    <t>"Blok 70" 58,9 "m2"</t>
  </si>
  <si>
    <t>"Blok 71" 39,3 "m2"</t>
  </si>
  <si>
    <t>"Blok 72" 38,2 "m2"</t>
  </si>
  <si>
    <t>"Blok 73" 38,3 "m2"</t>
  </si>
  <si>
    <t>"Blok 74" 38,4 "m2"</t>
  </si>
  <si>
    <t>"Blok 75" 68,2 "m2"</t>
  </si>
  <si>
    <t>"Blok 76" 42,8 "m2"</t>
  </si>
  <si>
    <t>"Blok 77" 81 "m2"</t>
  </si>
  <si>
    <t>"Blok 78" 22,2 "m2"</t>
  </si>
  <si>
    <t>"Blok 79" 29,2 "m2"</t>
  </si>
  <si>
    <t>"Blok 80" 18,3 "m2"</t>
  </si>
  <si>
    <t>"Blok 81" 42,3 "m2"</t>
  </si>
  <si>
    <t>"Blok 82" 104,8 "m2"</t>
  </si>
  <si>
    <t>"Blok 83" 12,4 "m2"</t>
  </si>
  <si>
    <t>"Blok 84" 21,1 "m2"</t>
  </si>
  <si>
    <t>"Blok 85" 30 "m2"</t>
  </si>
  <si>
    <t>"Blok 86" 30,5 "m2"</t>
  </si>
  <si>
    <t>"Blok 88" 120,4 "m2"</t>
  </si>
  <si>
    <t>"Blok 90" 21,3 "m2"</t>
  </si>
  <si>
    <t>"Blok 91" 38,1 "m2"</t>
  </si>
  <si>
    <t>"Blok 301" 18,7 "m2"</t>
  </si>
  <si>
    <t>"Blok 302" 6,3 "m2"</t>
  </si>
  <si>
    <t>"Blok 401" 6,2 "m2"</t>
  </si>
  <si>
    <t>"Blok 402" 27,3 "m2"</t>
  </si>
  <si>
    <t>"Blok 403" 7,5 "m2"</t>
  </si>
  <si>
    <t>"Blok 404" 37 "m2"</t>
  </si>
  <si>
    <t>"Blok 405" 5,1 "m2"</t>
  </si>
  <si>
    <t>"Blok 406" 51,5 "m2"</t>
  </si>
  <si>
    <t>"Blok 407" 10,5 "m2"</t>
  </si>
  <si>
    <t>"Blok 408" 2,1 "m2"</t>
  </si>
  <si>
    <t>"Blok 409" 1,9 "m2"</t>
  </si>
  <si>
    <t>"Blok 410" 20,8 "m2"</t>
  </si>
  <si>
    <t>"Blok 411" 4,2 "m2"</t>
  </si>
  <si>
    <t>"Blok 412" 2,9 "m2"</t>
  </si>
  <si>
    <t>"Blok 413" 8,75 "m2"</t>
  </si>
  <si>
    <t>"Blok 414" 21,5 "m2"</t>
  </si>
  <si>
    <t>"Blok 415" 11,4 "m2"</t>
  </si>
  <si>
    <t>"Blok 116" 6,8 "m2"</t>
  </si>
  <si>
    <t>"Blok 115" 7 "m2"</t>
  </si>
  <si>
    <t>"Přepážka č.7" 13,875 "m2"</t>
  </si>
  <si>
    <t>"Přepážka č.8" 13,32 "m2"</t>
  </si>
  <si>
    <t>"Přepážka č.9" 12,765 "m2"</t>
  </si>
  <si>
    <t>"Přepážka č.10" 12,21 "m2"</t>
  </si>
  <si>
    <t>"Přepážka č.11" 11,655 "m2"</t>
  </si>
  <si>
    <t>"Přepážka č.12" 11,1 "m2"</t>
  </si>
  <si>
    <t>"Přepážka č.13" 10,545 "m2"</t>
  </si>
  <si>
    <t>"Přepážka č.14" 10,545 "m2"</t>
  </si>
  <si>
    <t>"Přepážka č.15" 10,545 "m2"</t>
  </si>
  <si>
    <t>"Přepážka č.16" 10,545 "m2"</t>
  </si>
  <si>
    <t>Schody - podesty</t>
  </si>
  <si>
    <t>"Blok SI01" 3,025 "m2"</t>
  </si>
  <si>
    <t>"Blok SI01" 0,55 "m2"</t>
  </si>
  <si>
    <t>"Blok SI02" 3,685 "m2"</t>
  </si>
  <si>
    <t>"Blok SI02" 0,55 "m2"</t>
  </si>
  <si>
    <t>"Blok SI03" 2,42 "m2"</t>
  </si>
  <si>
    <t>"Blok SI03" 0,55 "m2"</t>
  </si>
  <si>
    <t>"Blok SI03" 3,08 "m2"</t>
  </si>
  <si>
    <t>4,04 "skládka hrazení"</t>
  </si>
  <si>
    <t>3,7 "Drážka hrazení"</t>
  </si>
  <si>
    <t>21,6 "Práh - vtok"</t>
  </si>
  <si>
    <t>4,75 "tlakový poklop"</t>
  </si>
  <si>
    <t>17,28 "hrazení výtoku"</t>
  </si>
  <si>
    <t>3,96 "poklop savky"</t>
  </si>
  <si>
    <t>1,08+1,25 "tlakový poklop"</t>
  </si>
  <si>
    <t>6,44 "práh výtoku"</t>
  </si>
  <si>
    <t>SO02-01_03.2</t>
  </si>
  <si>
    <t>Zřízení bednění spar betonových konstrukcí - rovinné</t>
  </si>
  <si>
    <t>1017592068</t>
  </si>
  <si>
    <t>Zřízení bednění spar betonových konstrukcí - rovinné
Bednění v kvalitě nevyžadující další úpravu betonových ploch po odbedbnění.
Včetně opatření bednění lištami pro vytvoření zkosených hran konstrukce.</t>
  </si>
  <si>
    <t>Dilatační spáry</t>
  </si>
  <si>
    <t>"Blok 002" 7,95 "m2"</t>
  </si>
  <si>
    <t>"Blok 004" 10,16 "m2"</t>
  </si>
  <si>
    <t>"Blok 101" 19,53 "m2"</t>
  </si>
  <si>
    <t>"Blok 102" 3,4 "m2"</t>
  </si>
  <si>
    <t>"Blok 104" 8,7 "m2"</t>
  </si>
  <si>
    <t>"Blok 35" 9,5 "m2"</t>
  </si>
  <si>
    <t>"Blok 36" 8,4 "m2"</t>
  </si>
  <si>
    <t>"Blok 37" 6 "m2"</t>
  </si>
  <si>
    <t>"Blok 42" 8,3 "m2"</t>
  </si>
  <si>
    <t>"Blok 43" 6,7 "m2"</t>
  </si>
  <si>
    <t>"Blok 106" 4,7 "m2"</t>
  </si>
  <si>
    <t>"Blok 108" 8,3 "m2"</t>
  </si>
  <si>
    <t>"Blok 113" 2,7 "m2"</t>
  </si>
  <si>
    <t>"Blok 201" 1,6 "m2"</t>
  </si>
  <si>
    <t>"Blok 203" 1,1 "m2"</t>
  </si>
  <si>
    <t>"Blok 114" 1,7 "m2"</t>
  </si>
  <si>
    <t>"Blok 58" 5,4 "m2"</t>
  </si>
  <si>
    <t>"Blok 59" 1 "m2"</t>
  </si>
  <si>
    <t>"Blok 302" 0,7 "m2"</t>
  </si>
  <si>
    <t>"Blok 115" 1,2 "m2"</t>
  </si>
  <si>
    <t>Pracovní spáry</t>
  </si>
  <si>
    <t>"Blok 001" 2,3 "m2"</t>
  </si>
  <si>
    <t>"Blok 002" 9,4 "m2"</t>
  </si>
  <si>
    <t>"Blok 003" 9,335 "m2"</t>
  </si>
  <si>
    <t>"Blok 004" 3,42 "m2"</t>
  </si>
  <si>
    <t>"Blok 101" 6,475 "m2"</t>
  </si>
  <si>
    <t>"Blok 005" 8,4 "m2"</t>
  </si>
  <si>
    <t>"Blok 006" 5,04 "m2"</t>
  </si>
  <si>
    <t>"Blok 007" 1,32 "m2"</t>
  </si>
  <si>
    <t>"Blok 009" 9,66 "m2"</t>
  </si>
  <si>
    <t>"Blok 010" 2,88 "m2"</t>
  </si>
  <si>
    <t>"Blok 011" 4,55 "m2"</t>
  </si>
  <si>
    <t>"Blok 012" 15,18 "m2"</t>
  </si>
  <si>
    <t>"Blok 013" 14,82 "m2"</t>
  </si>
  <si>
    <t>"Blok 014" 23,92 "m2"</t>
  </si>
  <si>
    <t>"Blok 016" 10,57 "m2"</t>
  </si>
  <si>
    <t>"Blok 017" 5,4 "m2"</t>
  </si>
  <si>
    <t>"Blok 018" 8,9 "m2"</t>
  </si>
  <si>
    <t>"Blok 019" 20,5 "m2"</t>
  </si>
  <si>
    <t>"Blok 020" 15,8 "m2"</t>
  </si>
  <si>
    <t>"Blok 021" 7,1 "m2"</t>
  </si>
  <si>
    <t>"Blok 022" 23 "m2"</t>
  </si>
  <si>
    <t>"Blok 023" 26,9 "m2"</t>
  </si>
  <si>
    <t>"Blok 102" 4 "m2"</t>
  </si>
  <si>
    <t>"Blok 104" 4 "m2"</t>
  </si>
  <si>
    <t>"Blok 25" 4,6 "m2"</t>
  </si>
  <si>
    <t>"Blok 26" 4,6 "m2"</t>
  </si>
  <si>
    <t>"Blok 27" 35,9 "m2"</t>
  </si>
  <si>
    <t>"Blok 28" 18,5 "m2"</t>
  </si>
  <si>
    <t>"Blok 29" 26,3 "m2"</t>
  </si>
  <si>
    <t>"Blok 30" 19,6 "m2"</t>
  </si>
  <si>
    <t>"Blok 31" 20,4 "m2"</t>
  </si>
  <si>
    <t>"Blok 32" 2,9 "m2"</t>
  </si>
  <si>
    <t>"Blok 33" 2,7 "m2"</t>
  </si>
  <si>
    <t>"Blok 34" 24,4 "m2"</t>
  </si>
  <si>
    <t>"Blok 35" 3,5 "m2"</t>
  </si>
  <si>
    <t>"Blok 36" 3,5 "m2"</t>
  </si>
  <si>
    <t>"Blok 38" 2,5 "m2"</t>
  </si>
  <si>
    <t>"Blok 39" 2,5 "m2"</t>
  </si>
  <si>
    <t>"Blok 40" 7,8 "m2"</t>
  </si>
  <si>
    <t>"Blok 41" 2,6 "m2"</t>
  </si>
  <si>
    <t>"Blok 42" 3,4 "m2"</t>
  </si>
  <si>
    <t>"Blok 43" 7,1 "m2"</t>
  </si>
  <si>
    <t>"Blok 44" 27,4 "m2"</t>
  </si>
  <si>
    <t>"Blok 45" 46,6 "m2"</t>
  </si>
  <si>
    <t>"Blok 49" 7,2 "m2"</t>
  </si>
  <si>
    <t>"Blok 51" 2,4 "m2"</t>
  </si>
  <si>
    <t>"Blok 52" 0,8 "m2"</t>
  </si>
  <si>
    <t>"Blok 56" 5,6 "m2"</t>
  </si>
  <si>
    <t>"Blok 57" 14 "m2"</t>
  </si>
  <si>
    <t>"Blok 108" 3,1 "m2"</t>
  </si>
  <si>
    <t>"Blok 110" 4,9 "m2"</t>
  </si>
  <si>
    <t>"Blok 111" 10,9 "m2"</t>
  </si>
  <si>
    <t>"Blok 112" 8,3 "m2"</t>
  </si>
  <si>
    <t>"Blok 201" 1,1 "m2"</t>
  </si>
  <si>
    <t>"Blok 202" 2,2 "m2"</t>
  </si>
  <si>
    <t>"Blok 61" 8,2 "m2"</t>
  </si>
  <si>
    <t>"Blok 117" 5,8 "m2"</t>
  </si>
  <si>
    <t>"Blok 58" 6,4 "m2"</t>
  </si>
  <si>
    <t>"Blok 59" 2,4 "m2"</t>
  </si>
  <si>
    <t>"Blok 63" 3,3 "m2"</t>
  </si>
  <si>
    <t>"Blok 64" 3,7 "m2"</t>
  </si>
  <si>
    <t>"Blok 65" 2,6 "m2"</t>
  </si>
  <si>
    <t>"Blok 66" 3,7 "m2"</t>
  </si>
  <si>
    <t>"Blok 68" 6,7 "m2"</t>
  </si>
  <si>
    <t>"Blok 69" 3,2 "m2"</t>
  </si>
  <si>
    <t>"Blok 70" 3,6 "m2"</t>
  </si>
  <si>
    <t>"Blok 77" 5,4 "m2"</t>
  </si>
  <si>
    <t>"Blok 78" 2,9 "m2"</t>
  </si>
  <si>
    <t>"Blok 79" 1,5 "m2"</t>
  </si>
  <si>
    <t>"Blok 80" 2,5 "m2"</t>
  </si>
  <si>
    <t>"Blok 81" 5,7 "m2"</t>
  </si>
  <si>
    <t>"Blok 82" 7,9 "m2"</t>
  </si>
  <si>
    <t>"Blok 83" 1,4 "m2"</t>
  </si>
  <si>
    <t>"Blok 84" 1,1 "m2"</t>
  </si>
  <si>
    <t>"Blok 86" 0,7 "m2"</t>
  </si>
  <si>
    <t>"Blok 88" 1 "m2"</t>
  </si>
  <si>
    <t>"Blok 91" 1,4 "m2"</t>
  </si>
  <si>
    <t>"Blok 402" 1 "m2"</t>
  </si>
  <si>
    <t>"Blok 408" 0,3 "m2"</t>
  </si>
  <si>
    <t>"Blok 414" 1,2 "m2"</t>
  </si>
  <si>
    <t>"Blok 415" 2,5 "m2"</t>
  </si>
  <si>
    <t>"Přepážka č. 7" 0,2 "m2"</t>
  </si>
  <si>
    <t>"Přepážka č. 8" 0,2 "m2"</t>
  </si>
  <si>
    <t>"Přepážka č. 9" 0,2 "m2"</t>
  </si>
  <si>
    <t>"Přepážka č. 10" 0,2 "m2"</t>
  </si>
  <si>
    <t>"Přepážka č. 11" 0,2 "m2"</t>
  </si>
  <si>
    <t>"Přepážka č. 12" 0,2 "m2"</t>
  </si>
  <si>
    <t>"Přepážka č. 13" 0,2 "m2"</t>
  </si>
  <si>
    <t>"Přepážka č. 14" 0,2 "m2"</t>
  </si>
  <si>
    <t>"Přepážka č. 15" 0,2 "m2"</t>
  </si>
  <si>
    <t>"Přepážka č. 16" 0,2 "m2"</t>
  </si>
  <si>
    <t>6,0 + 2,0 "schody"</t>
  </si>
  <si>
    <t>SO02-01_03.3</t>
  </si>
  <si>
    <t>307740845</t>
  </si>
  <si>
    <t>SO02-01_04.1</t>
  </si>
  <si>
    <t>Zřízení bednění savek a vtoků</t>
  </si>
  <si>
    <t>1745708497</t>
  </si>
  <si>
    <t>208,03+192,27</t>
  </si>
  <si>
    <t>SO02-01_04.2</t>
  </si>
  <si>
    <t>Odstranění bednění savek a vtoků</t>
  </si>
  <si>
    <t>1872720462</t>
  </si>
  <si>
    <t>SO02-01_04.3</t>
  </si>
  <si>
    <t>Zřízení rozepření savek a vtoků</t>
  </si>
  <si>
    <t>49261099</t>
  </si>
  <si>
    <t>Poznámka k položce:_x000D_
Měrná jednotka 1 m3 rozpíraného objemu.</t>
  </si>
  <si>
    <t>329,7+337,58</t>
  </si>
  <si>
    <t>SO02-01_04.4</t>
  </si>
  <si>
    <t>Odstranění rozepření bednění savek a vtoků</t>
  </si>
  <si>
    <t>-1843756969</t>
  </si>
  <si>
    <t>Odstranění bednění savek a vtoku</t>
  </si>
  <si>
    <t>SO02-01_04.5</t>
  </si>
  <si>
    <t>1972419059</t>
  </si>
  <si>
    <t>"Blok 110" 34,7 "m2"</t>
  </si>
  <si>
    <t>"Blok 83" 0,7 "m2"</t>
  </si>
  <si>
    <t>"Blok 84" 1,8 "m2"</t>
  </si>
  <si>
    <t>SO02-01_04.6</t>
  </si>
  <si>
    <t>1738714370</t>
  </si>
  <si>
    <t>SO02-01_04.7</t>
  </si>
  <si>
    <t xml:space="preserve">Zřízení vtlakového bednění betonových konstrukcí </t>
  </si>
  <si>
    <t>1055606431</t>
  </si>
  <si>
    <t>"Blok 001" 4,46 "m2"</t>
  </si>
  <si>
    <t>"Blok 002" 17,68 "m2"</t>
  </si>
  <si>
    <t>"Blok 003" 2,24 "m2"</t>
  </si>
  <si>
    <t>"Blok 101" 10,416 "m2"</t>
  </si>
  <si>
    <t>"Blok 022" 0,36 "m2"</t>
  </si>
  <si>
    <t>"Blok 022" 8,5524 "m2"</t>
  </si>
  <si>
    <t>"Blok 023" 1,535 "m2"</t>
  </si>
  <si>
    <t>"Blok 102" 4,46 "m2"</t>
  </si>
  <si>
    <t>"Blok 103" 5,2 "m2"</t>
  </si>
  <si>
    <t>"Blok 104" 4,5 "m2"</t>
  </si>
  <si>
    <t>"Blok 24" 1,74 "m2"</t>
  </si>
  <si>
    <t>"Blok 28" 3,3 "m2"</t>
  </si>
  <si>
    <t>"Blok 30" 16,1 "m2"</t>
  </si>
  <si>
    <t>"Blok 34" 1,9 "m2"</t>
  </si>
  <si>
    <t>"Blok 37" 8,2 "m2"</t>
  </si>
  <si>
    <t>"Blok 40" 5 "m2"</t>
  </si>
  <si>
    <t>"Blok 42" 3,9 "m2"</t>
  </si>
  <si>
    <t>"Blok 43" 2,7 "m2"</t>
  </si>
  <si>
    <t>"Blok 44" 6,9 "m2"</t>
  </si>
  <si>
    <t>"Blok 49" 16,4 "m2"</t>
  </si>
  <si>
    <t>"Blok 51" 2 "m2"</t>
  </si>
  <si>
    <t>"Blok 52" 6 "m2"</t>
  </si>
  <si>
    <t>"Blok 53" 2,9 "m2"</t>
  </si>
  <si>
    <t>"Blok 56" 19 "m2"</t>
  </si>
  <si>
    <t>"Blok 57" 5,8 "m2"</t>
  </si>
  <si>
    <t>"Blok 107" 5,3 "m2"</t>
  </si>
  <si>
    <t>"Blok 106" 4,5 "m2"</t>
  </si>
  <si>
    <t>"Blok 108" 4,5 "m2"</t>
  </si>
  <si>
    <t>"Blok 109" 4 "m2"</t>
  </si>
  <si>
    <t>"Blok 110" 4,6 "m2"</t>
  </si>
  <si>
    <t>"Blok 111" 3,7 "m2"</t>
  </si>
  <si>
    <t>"Blok 112" 14,7 "m2"</t>
  </si>
  <si>
    <t>"Blok 113" 0,5 "m2"</t>
  </si>
  <si>
    <t>"Blok 117" 9,3 "m2"</t>
  </si>
  <si>
    <t>"Blok 58" 2,7 "m2"</t>
  </si>
  <si>
    <t>"Blok 59" 2,7 "m2"</t>
  </si>
  <si>
    <t>"Blok 69" 3,8 "m2"</t>
  </si>
  <si>
    <t>"Blok 70" 1,1 "m2"</t>
  </si>
  <si>
    <t>"Blok 76" 3,3 "m2"</t>
  </si>
  <si>
    <t>"Blok 78" 0,5 "m2"</t>
  </si>
  <si>
    <t>"Blok 79" 0,9 "m2"</t>
  </si>
  <si>
    <t>"Blok 80" 7 "m2"</t>
  </si>
  <si>
    <t>"Blok 81" 11,3 "m2"</t>
  </si>
  <si>
    <t>"Blok 88" 43,3 "m2"</t>
  </si>
  <si>
    <t>"Blok 301" 0,5 "m2"</t>
  </si>
  <si>
    <t>"Blok 405" 2,2 "m2"</t>
  </si>
  <si>
    <t>"Blok 407" 2,3 "m2"</t>
  </si>
  <si>
    <t>"Blok 415" 1,9 "m2"</t>
  </si>
  <si>
    <t>"Blok 116" 4,5 "m2"</t>
  </si>
  <si>
    <t>SO02-01_04.8</t>
  </si>
  <si>
    <t>1751390021</t>
  </si>
  <si>
    <t>SO02-01_06</t>
  </si>
  <si>
    <t>1587616667</t>
  </si>
  <si>
    <t>C3037*145"kg/m3" /1000</t>
  </si>
  <si>
    <t>SO02-01_06.2</t>
  </si>
  <si>
    <t xml:space="preserve">Dvouřadá ocelová vylamovací výztuž </t>
  </si>
  <si>
    <t>1435034732</t>
  </si>
  <si>
    <t>21,1 "přepážky rybochodu"</t>
  </si>
  <si>
    <t>19,9 "podesty"</t>
  </si>
  <si>
    <t>SO02-01_07.1</t>
  </si>
  <si>
    <t>1294806428</t>
  </si>
  <si>
    <t>377,82 + 15,88</t>
  </si>
  <si>
    <t>SO02-01_07.2</t>
  </si>
  <si>
    <t>-1572390669</t>
  </si>
  <si>
    <t>841,83</t>
  </si>
  <si>
    <t>SO02-01_08.1</t>
  </si>
  <si>
    <t>1560283178</t>
  </si>
  <si>
    <t>43,93</t>
  </si>
  <si>
    <t>SO02-01_08.2</t>
  </si>
  <si>
    <t>2062368001</t>
  </si>
  <si>
    <t>9,64</t>
  </si>
  <si>
    <t>SO02-01_09</t>
  </si>
  <si>
    <t>-540835462</t>
  </si>
  <si>
    <t>130,19+3,23</t>
  </si>
  <si>
    <t>SO02-01_10.1</t>
  </si>
  <si>
    <t>102013866</t>
  </si>
  <si>
    <t>12,6*0,9+1,3*7,4+0,4*4,15+9,0*2,7</t>
  </si>
  <si>
    <t>0,6*2,7+0,4*2,9</t>
  </si>
  <si>
    <t>1,6*0,4</t>
  </si>
  <si>
    <t>401,5 "oddělení kce lamelové stěny"</t>
  </si>
  <si>
    <t>SO02-01_10.2</t>
  </si>
  <si>
    <t>766924235</t>
  </si>
  <si>
    <t>12,6*2+0,5+0,9+7,4+9,0-0,5+4,15*2+0,4+9,0</t>
  </si>
  <si>
    <t>0,6*2+2,7+2,93*2</t>
  </si>
  <si>
    <t>0,4*2+1,6</t>
  </si>
  <si>
    <t>7,3*2+55</t>
  </si>
  <si>
    <t>SO02-01_11</t>
  </si>
  <si>
    <t>Beton spádový vyztužený C20/25</t>
  </si>
  <si>
    <t>2084797035</t>
  </si>
  <si>
    <t>Poznámka k položce:_x000D_
Měrná jednotka 1 m3 spádového vyztuženého betonu</t>
  </si>
  <si>
    <t>1,26</t>
  </si>
  <si>
    <t>SO02-01_12</t>
  </si>
  <si>
    <t>Ztracené bednění z ocelových trub DN400 tl. 14 mm dl. 0,5 m - dodávka a osazení</t>
  </si>
  <si>
    <t>-235507986</t>
  </si>
  <si>
    <t>Poznámka k položce:_x000D_
Měkná jednotka 1 ks.</t>
  </si>
  <si>
    <t>"Prosvětlení rybochodu" 6</t>
  </si>
  <si>
    <t>SO02-01_13</t>
  </si>
  <si>
    <t>Dodávka a osazení desek PZD dl. 900 mm tl. 100 mm</t>
  </si>
  <si>
    <t>-1085863056</t>
  </si>
  <si>
    <t>SO02-01_14</t>
  </si>
  <si>
    <t>Dodávka a osazení desek PZD dl. 1300 mm tl. 100 mm</t>
  </si>
  <si>
    <t>-190832679</t>
  </si>
  <si>
    <t>SO02-02</t>
  </si>
  <si>
    <t>SO02-02_01</t>
  </si>
  <si>
    <t>-1472064537</t>
  </si>
  <si>
    <t>15,08</t>
  </si>
  <si>
    <t>SO02-02_02</t>
  </si>
  <si>
    <t>920218245</t>
  </si>
  <si>
    <t>0,01"m3/ks - Kamen do rybího přechodu" *162 "ks"</t>
  </si>
  <si>
    <t>0,06"m3/ks - Soliterni kamen do rybího přechodu" *20 "ks"</t>
  </si>
  <si>
    <t>SO02-02_03</t>
  </si>
  <si>
    <t>-990389312</t>
  </si>
  <si>
    <t>7,54</t>
  </si>
  <si>
    <t>SO02-03</t>
  </si>
  <si>
    <t>Úpravy povrchů</t>
  </si>
  <si>
    <t>SO03-01</t>
  </si>
  <si>
    <t>SO02-03_01.1</t>
  </si>
  <si>
    <t>Podlaha z dlaždic keramických</t>
  </si>
  <si>
    <t>-36614211</t>
  </si>
  <si>
    <t xml:space="preserve">Podlaha z dlaždic keramických - dodávka a montáž
- mazanina z prostého betonu 
- keramická dlažba
</t>
  </si>
  <si>
    <t>210,59+21,74</t>
  </si>
  <si>
    <t>18,8 "podesty"</t>
  </si>
  <si>
    <t>SO02-03_01.2</t>
  </si>
  <si>
    <t>Sokl z dlaždic keramických</t>
  </si>
  <si>
    <t>-272387450</t>
  </si>
  <si>
    <t xml:space="preserve">Sokl z dlaždic keramických - dodávka a montáž
- mazanina z prostého betonu 
- keramický sokl
</t>
  </si>
  <si>
    <t>26,71</t>
  </si>
  <si>
    <t>SO02-03_02</t>
  </si>
  <si>
    <t>Nátěr vnitřních stěn a stropů na akrylátové bázi (nátěr pohledového betonu)</t>
  </si>
  <si>
    <t>-516182753</t>
  </si>
  <si>
    <t>Poznámka k položce:_x000D_
Měrná jednotka 1 m2 fasády. Počet vrstev nátěru dle konkrétního nátěrového systému.</t>
  </si>
  <si>
    <t>623,2</t>
  </si>
  <si>
    <t>SO02-03_03</t>
  </si>
  <si>
    <t>Dodávka a montáž prefabrikovaného schodišťového ramene délky 3,9 m</t>
  </si>
  <si>
    <t>1923366203</t>
  </si>
  <si>
    <t>Dodávka a montáž prefabrikovaného schodišťového ramene délky 3,9 m, šířky 1,05 m a s 12 stupni.</t>
  </si>
  <si>
    <t xml:space="preserve">Poznámka k položce:_x000D_
Měrná jednotka 1 ks prefabrikovaného ramene </t>
  </si>
  <si>
    <t>SO02-03_04</t>
  </si>
  <si>
    <t>Dodávka a montáž prefabrikovaného schodišťového ramene délky 3,5 m</t>
  </si>
  <si>
    <t>-2134764789</t>
  </si>
  <si>
    <t>Dodávka a montáž prefabrikovaného schodišťového ramene délky 3,5 m, šířky 1,05 m a s 11 stupni.</t>
  </si>
  <si>
    <t>SO02-04</t>
  </si>
  <si>
    <t>Výplně otvorů</t>
  </si>
  <si>
    <t>SO02-04_01</t>
  </si>
  <si>
    <t>(DI01) Dveře interiérové jednokřídlé hliníkové plné 1000 x 2100 mm EW30-C DP1, vč. zárubně - dodávka a montáž</t>
  </si>
  <si>
    <t>-65073946</t>
  </si>
  <si>
    <t>(DI01) Dveře interiérové jednokřídlé hliníkové plné 1000 x 2100 mm EW30-C DP1, vč. zárubně - dodávka a montáž
 - dodávka dveří interiérových jednokřídlých hliníkových plných 1000 x 2100 mm EW30-C DP1, vč. zárubně
 - montáž dveří a zárubně</t>
  </si>
  <si>
    <t>Poznámka k položce:_x000D_
Měrná jednotka 1 kus dveří se zárubní</t>
  </si>
  <si>
    <t xml:space="preserve">1 </t>
  </si>
  <si>
    <t>SO02-04_02</t>
  </si>
  <si>
    <t>(DI02) Dveře interiérové dvoukřídlé hliníkové plné: 1800 x 2100 mm EW30 DP1, vč. zárubně - dodávka a montáž</t>
  </si>
  <si>
    <t>-2012995890</t>
  </si>
  <si>
    <t>(DI02) Dveře interiérové dvoukřídlé hliníkové plné: 1800 x 2100 mm EW30 DP1, vč. zárubně - dodávka a montáž
 - dodávka dveří interiérových dvoukřídlých hliníkových plných 1800 x 2100 mm EW30 DP1, vč. zárubně
 - montáž dveří a zárubně</t>
  </si>
  <si>
    <t>SO02-04_03</t>
  </si>
  <si>
    <t>(DI03) Dveře interiérové jednokřídlé hliníkové plné: 1000 x 2100, vč. zárubně - dodávka a montáž</t>
  </si>
  <si>
    <t>521341361</t>
  </si>
  <si>
    <t>(DI03) Dveře interiérové jednokřídlé hliníkové plné 1000 x 2100 mm, vč. zárubně - dodávka a montáž
 - dodávka dveří interiérových jednokřídlých hliníkových plných 1000 x 2100 mm, vč. zárubně
 - montáž dveří a zárubně</t>
  </si>
  <si>
    <t>SO02-04_04</t>
  </si>
  <si>
    <t>(DI04) Dveře interiérové jednokřídlé hliníkové prosklené:: 1000 x 2100, vč. zárubně - dodávka a montáž</t>
  </si>
  <si>
    <t>-1057170877</t>
  </si>
  <si>
    <t>(DI04) Dveře interiérové jednokřídlé hliníkové prosklené: 1000 x 2100 mm, vč. zárubně - dodávka a montáž
 - dodávka dveří interiérových jednokřídlých hliníkových prosklených: 1000 x 2100 mm, vč. zárubně
 - montáž dveří a zárubně</t>
  </si>
  <si>
    <t>SO02-04_05</t>
  </si>
  <si>
    <t>(DI05) Dveře interiérové dvoukřídlé hliníkové plné: 1600 x 2100 mm, vč. zárubně - dodávka a montáž</t>
  </si>
  <si>
    <t>-1513382558</t>
  </si>
  <si>
    <t>(DI05) Dveře interiérové dvoukřídlé hliníkové plné: 1600 x 2100 mm, vč. zárubně - dodávka a montáž
 - dodávka dveří interiérových dvoukřídlých hliníkových plných 1600 x 2100 mm, vč. zárubně
 - montáž dveří a zárubně</t>
  </si>
  <si>
    <t>SO02-04_06</t>
  </si>
  <si>
    <t>(DI06) Dveře interiérové dvoukřídlé hliníkové plné: 1600 x 2400 mm, vč. zárubně - dodávka a montáž</t>
  </si>
  <si>
    <t>1865921619</t>
  </si>
  <si>
    <t>(DI06) Dveře interiérové dvoukřídlé hliníkové plné: 1600 x 2400 mm, vč. zárubně - dodávka a montáž
 - dodávka dveří interiérových dvoukřídlých hliníkových plných 1600 x 2400 mm, vč. zárubně
 - montáž dveří a zárubně</t>
  </si>
  <si>
    <t>SO02-05</t>
  </si>
  <si>
    <t>SO02-05_01.1</t>
  </si>
  <si>
    <t>(KD04) Kotevní deska 250x100x20 mm vč. kotev pro osazení do betonu</t>
  </si>
  <si>
    <t>-1834289127</t>
  </si>
  <si>
    <t>(KD04) Kotevní deska 250x100x20 mm vč. kotev pro osazení do betonu
 - kotevní deska 250x100x20 mm + 2 ks kotev R 20 mm dl. 200 mm
 - osazení do betonu
 Hmotnost kotevní desky = 6,88 kg</t>
  </si>
  <si>
    <t>"Viz výkaz kotevních desek" 57</t>
  </si>
  <si>
    <t>SO02-05_01.2</t>
  </si>
  <si>
    <t>(KD05) Kotevní deska 1000x100x20 mm vč. kotev pro osazení do betonu</t>
  </si>
  <si>
    <t>-264627173</t>
  </si>
  <si>
    <t>(KD05) Kotevní deska 1000x100x20 mm vč. kotev pro osazení do betonu
 - kotevní deska 1000x100x20 mm + 6 ks kotev R 20 mm dl. 200 mm
 - osazení do betonu
 Hmotnost kotevní desky = 22,6 kg</t>
  </si>
  <si>
    <t>"Viz výkaz kotevních desek" 4</t>
  </si>
  <si>
    <t>SO02-05_01.3</t>
  </si>
  <si>
    <t>(KD06) Kotevní deska 400x100x20 mm vč. kotev pro osazení do betonu</t>
  </si>
  <si>
    <t>-404879680</t>
  </si>
  <si>
    <t>(KD06) Kotevní deska 400x100x20 mm vč. kotev pro osazení do betonu
 - kotevní deska 400x100x20 mm + 3 ks kotev R 20 mm dl. 200 mm
 - osazení do betonu
 Hmotnost kotevní desky = 10,23 kg</t>
  </si>
  <si>
    <t>"Viz výkaz kotevních desek" 100</t>
  </si>
  <si>
    <t>SO02-05_01.4</t>
  </si>
  <si>
    <t>(KD07) Kotevní deska 400x150x20 mm vč. kotev pro osazení do betonu</t>
  </si>
  <si>
    <t>398598328</t>
  </si>
  <si>
    <t>(KD07) Kotevní deska 400x150x20 mm vč. kotev pro osazení do betonu
 - kotevní deska 400x150x20 mm + 3 ks kotev R 20 mm dl. 200 mm
 - osazení do betonu
 Hmotnost kotevní desky = 13,37 kg</t>
  </si>
  <si>
    <t>"Viz výkaz kotevních desek" 11</t>
  </si>
  <si>
    <t>SO02-05_01.5</t>
  </si>
  <si>
    <t>(KD08) Kotevní deska 100x100x20 mm vč. kotev pro osazení do betonu</t>
  </si>
  <si>
    <t>-2142350111</t>
  </si>
  <si>
    <t>(KD08) Kotevní deska 100x100x20 mm vč. kotev pro osazení do betonu
 - kotevní deska 100x100x20 mm + 1 ks kotev R 20 mm dl. 200 mm
 - osazení do betonu
 Hmotnost kotevní desky = 5,52 kg</t>
  </si>
  <si>
    <t>"Viz výkaz kotevních desek" 194</t>
  </si>
  <si>
    <t>SO02-05_01.6</t>
  </si>
  <si>
    <t>(KD09) Kotevní deska 300x100x20 mm vč. kotev pro osazení do betonu</t>
  </si>
  <si>
    <t>-2113021865</t>
  </si>
  <si>
    <t>(KD09) Kotevní deska 300x100x20 mm vč. kotev pro osazení do betonu
 - kotevní deska 300x100x20 mm + 2 ks kotev R 20 mm dl. 200 mm
 - osazení do betonu
 Hmotnost kotevní desky = 7,67 kg</t>
  </si>
  <si>
    <t>"Viz výkaz kotevních desek" 61</t>
  </si>
  <si>
    <t>SO02-05_01.7</t>
  </si>
  <si>
    <t>(KD10) Kotevní deska 200x200x20 mm vč. kotev pro osazení do betonu</t>
  </si>
  <si>
    <t>1440088763</t>
  </si>
  <si>
    <t>(KD10) Kotevní deska 200x200x20 mm vč. kotev pro osazení do betonu
 - kotevní deska 200x200x20 mm + 4 ks kotev R 20 mm dl. 200 mm
 - osazení do betonu
 Hmotnost kotevní desky = 8,25 kg</t>
  </si>
  <si>
    <t>"Viz výkaz kotevních desek" 8</t>
  </si>
  <si>
    <t>SO02-05_01.8</t>
  </si>
  <si>
    <t>(KD11) Kotevní deska 300x300x20 mm vč. kotev pro osazení do betonu</t>
  </si>
  <si>
    <t>-828756762</t>
  </si>
  <si>
    <t>(KD11) Kotevní deska 300x300x20 mm vč. kotev pro osazení do betonu
 - kotevní deska 300x300x20 mm + 4 ks kotev R 20 mm dl. 200 mm
 - osazení do betonu
 Hmotnost kotevní desky = 16,10 kg</t>
  </si>
  <si>
    <t>"Viz výkaz kotevních desek" 2</t>
  </si>
  <si>
    <t>SO02-05_01.9</t>
  </si>
  <si>
    <t>(KD12) Kotevní deska 500x500x50 mm vč. kotev pro osazení do betonu</t>
  </si>
  <si>
    <t>2071085150</t>
  </si>
  <si>
    <t>(KD12) Kotevní deska 500x500x50 mm vč. kotev pro osazení do betonu
 - kotevní deska 500x500x50 mm + 8 ks kotev R 20 mm dl. 500 mm
 - osazení do betonu
 Hmotnost kotevní desky = 107,99 kg</t>
  </si>
  <si>
    <t>"Viz výkaz kotevních desek" 1</t>
  </si>
  <si>
    <t>SO02-05_01.10</t>
  </si>
  <si>
    <t>(KD13) Kotevní deska 300x200x20 mm vč. kotev pro osazení do betonu</t>
  </si>
  <si>
    <t>1509716403</t>
  </si>
  <si>
    <t>(KD13) Kotevní deska 300x200x20 mm vč. kotev pro osazení do betonu
 - kotevní deska 300x200x20 mm + 4 ks kotev R 20 mm dl. 200 mm
 - osazení do betonu
 Hmotnost kotevní desky = 11,39 kg</t>
  </si>
  <si>
    <t>SO02-05_02.1</t>
  </si>
  <si>
    <t>(Z01) Ocelová konstrukce pod trafo T1, vč. kotvení, vč. povrchové úpravy - žárové zinkování</t>
  </si>
  <si>
    <t>-1324768734</t>
  </si>
  <si>
    <t>(Z01) Ocelová konstrukce pod trafo T1, vč. kotvení
 - dodávka ocelové konstrukce pod trafo T1 z válcovaných profilů U160 s lemováním délky 5300 mm
 - montáž ocelové konstrukce pod trafo T1
 - povrchová úprava - žárové zinkování
 Hmotnost cca 236,32 kg
Viz D.1.1.2.5 - zámečnické vvýrobky</t>
  </si>
  <si>
    <t>Poznámka k položce:_x000D_
Měrná jednotka 1 kus ocelové konstrukce pod trafo</t>
  </si>
  <si>
    <t>SO02-05_02.2</t>
  </si>
  <si>
    <t>(Z02) Ocelová konstrukce pod trafo T2, vč. kotvení, vč. povrchové úpravy - žárové zinkování</t>
  </si>
  <si>
    <t>-1558096200</t>
  </si>
  <si>
    <t>(Z01) Ocelová konstrukce pod trafo T2, vč. kotvení
 - dodávka ocelové konstrukce pod trafo T2 z válcovaných profilů HEB140 s lemováním délky 1280 mm
 - montáž ocelové konstrukce pod trafo T2, vč. kotvení
 - povrchová úprava - žárové zinkování
 Hmotnost cca 143,14 kg
Viz D.1.1.2.5 - zámečnické vvýrobky</t>
  </si>
  <si>
    <t>SO02-05_03.1</t>
  </si>
  <si>
    <t>(Z05) Vypouštěcí box savky 685 x 1000 mm, vč. povrchové úpravy - žárové zinkování</t>
  </si>
  <si>
    <t>-1248041874</t>
  </si>
  <si>
    <t>(Z05) Vypouštěcí box savky 685 x 1000 mm, vč. kotvení
 - dodávka ocelové konstrukce vypouštěcího boxu savky z plechu a pásovin, vč. kotvení
 - montáž ocelové konstrukce vypouštěcího boxu savky, vč. kotvení
 - povrchová úprava - žárové zinkování
 Hmotnost cca 100,99 kg
Viz D.1.1.2.5 - zámečnické vvýrobky</t>
  </si>
  <si>
    <t>Poznámka k položce:_x000D_
Měrná jednotka 1 kus ocelové konstrukce vypouštěcího boxu savky</t>
  </si>
  <si>
    <t>SO02-05_03.2</t>
  </si>
  <si>
    <t>(Z06) Vypouštěcí box vtoku 570 x 600 mm, vč. povrchové úpravy - žárové zinkování</t>
  </si>
  <si>
    <t>1644198880</t>
  </si>
  <si>
    <t>(Z06) Vypouštěcí box vtoku 570 x 600 mm, vč. kotvení
 - dodávka ocelové konstrukce vypouštěcího boxu vtoku z plechu a pásovin, vč. kotvení
 - montáž ocelové konstrukce vypouštěcího boxu vtoku, vč. kotvení
 - povrchová úprava - žárové zinkování
 Hmotnost cca 81,77 kg
Viz D.1.1.2.5 - zámečnické vvýrobky</t>
  </si>
  <si>
    <t>Poznámka k položce:_x000D_
Měrná jednotka 1 kus ocelové konstrukce vypouštěcího boxu vtoku</t>
  </si>
  <si>
    <t>SO02-05_04</t>
  </si>
  <si>
    <t>(Z07) Kruhový průchod do vtoku DN800 dl. 600mm, vč. povrchové úpravy - žárové zinkování</t>
  </si>
  <si>
    <t>-1841442376</t>
  </si>
  <si>
    <t>Kruhový průchod do vtoku DN800 dl. 600mm
 - dodávka ocelové konstrukce průchodu (Ocelová trubka ø813/10mm. Ocelový plech ø1200/10mm. Ocelová příruba DN800. Zaslepovací ocelová příruba DN800. Šrouby M30. Včetně těsnění.)
 - montáž ocelové konstrukce průchodu 
 - povrchová úprava - žárové zinkování
 Hmotnost cca 484,80 kg
Viz D.1.1.2.5 - zámečnické vvýrobky</t>
  </si>
  <si>
    <t>Poznámka k položce:_x000D_
Měrná jednotka 1 kus ocelové konstrukce průchodu</t>
  </si>
  <si>
    <t>SO02-05_05</t>
  </si>
  <si>
    <t>(Z10) Ocelová jeřábová dráha kladkostroje 5t dl. 16,7 m, vč. povrchové úpravy - žárové zinkování</t>
  </si>
  <si>
    <t>-1984924235</t>
  </si>
  <si>
    <t>(Z10) Ocelová jeřábová dráha kladkostroje 5t dl. 16,7 m
 - dodávka ocelové jeřábové dráhy 5t, z válcovaného profilu HEB300 a plechu, vč. kotvení 
 - montáž ocelové konstrukce jeřábu 
 - povrchová úprava - žárové zinkování
 Hmotnost cca 2228,85 kg
Viz D.1.1.2.5 - zámečnické vvýrobky</t>
  </si>
  <si>
    <t xml:space="preserve">Poznámka k položce:_x000D_
Měrná jednotka 1 kus ocelové jeřábové dráhy </t>
  </si>
  <si>
    <t>SO02-05_06.1</t>
  </si>
  <si>
    <t>1285309743</t>
  </si>
  <si>
    <t>(P01) Poklop ocelový s rámem 300x300 mm, vč. povrchové úpravy - žárové zinkování
 - uzamykrelný ocelový poklop s rámem 300x300 mm
 - povrchová úprava - žárové zinkování
Hmotnost cca 12,41 kg
Viz D.1.1.2.5 - zámečnické vvýrobky</t>
  </si>
  <si>
    <t>SO02-05_06.2</t>
  </si>
  <si>
    <t>(P03) Poklop ocelový s rámem 800x800 mm, vč. povrchové úpravy - žárové zinkování</t>
  </si>
  <si>
    <t>-327340152</t>
  </si>
  <si>
    <t>(P03) Poklop ocelový s rámem 800x800 mm, vč. povrchové úpravy - žárové zinkování
 - ocelový poklop s rámem 800x800 mm
 - povrchová úprava - žárové zinkování
Hmotnost cca 45,47 kg
Viz D.1.1.2.5 - zámečnické vvýrobky</t>
  </si>
  <si>
    <t>SO02-05_06.3</t>
  </si>
  <si>
    <t>(P04) Poklop ocelový s rámem 1000x1000 mm, vč. povrchové úpravy - žárové zinkování</t>
  </si>
  <si>
    <t>1249874148</t>
  </si>
  <si>
    <t>(P04) Poklop ocelový s rámem 1000x1000 mm, vč. povrchové úpravy - žárové zinkování
 - ocelový poklop s rámem 1000x1000 mm
 - povrchová úprava - žárové zinkování
Hmotnost cca 64,24 kg
Viz D.1.1.2.5 - zámečnické vvýrobky</t>
  </si>
  <si>
    <t>SO02-05_06.4</t>
  </si>
  <si>
    <t>(P05) Poklop ocelový s rámem 1800x1000 mm, vč. povrchové úpravy - žárové zinkování</t>
  </si>
  <si>
    <t>-1853681283</t>
  </si>
  <si>
    <t>(P05) Poklop ocelový s rámem 1800x1000 mm, vč. povrchové úpravy - žárové zinkování
 - ocelový poklop s rámem 1800x1000 mm
 - povrchová úprava - žárové zinkování
Hmotnost cca 104,84 kg
Viz D.1.1.2.5 - zámečnické vvýrobky</t>
  </si>
  <si>
    <t>SO02-05_06.5</t>
  </si>
  <si>
    <t>(P06) Poklop ocelový s rámem 2000x1200 mm, vč. povrchové úpravy - žárové zinkování</t>
  </si>
  <si>
    <t>370787449</t>
  </si>
  <si>
    <t>(P06) Poklop ocelový s rámem 2000x1200 mm, vč. povrchové úpravy - žárové zinkování
 - ocelový poklop s rámem 2000x1200 mm
 - povrchová úprava - žárové zinkování
Hmotnost cca 133,03 kg
Viz D.1.1.2.5 - zámečnické vvýrobky</t>
  </si>
  <si>
    <t>SO02-05_06.6</t>
  </si>
  <si>
    <t>(P07) Poklop ocelový 1500x1000 mm, vč. povrchové úpravy - žárové zinkování</t>
  </si>
  <si>
    <t>-1334555694</t>
  </si>
  <si>
    <t>(P07) Poklop ocelový 1500x1000 mm, vč. povrchové úpravy - žárové zinkování
 - ocelový poklop 1500x1000 mm
 - povrchová úprava - žárové zinkování
Hmotnost cca 335,0 kg
Viz D.1.1.2.5 - zámečnické vvýrobky</t>
  </si>
  <si>
    <t>SO02-05_06.7</t>
  </si>
  <si>
    <t>(P08) Poklop ocelový 6000x3500 mm, vč. povrchové úpravy - žárové zinkování</t>
  </si>
  <si>
    <t>1776775614</t>
  </si>
  <si>
    <t>(P08) Poklop ocelový 6000x3500 mm, vč. povrchové úpravy - žárové zinkování
 - ocelový poklop 6000x3500 mm
 - povrchová úprava - žárové zinkování
Hmotnost cca 5223,0 kg
Viz D.1.1.2.5 - zámečnické vvýrobky</t>
  </si>
  <si>
    <t>SO02-05_06.8</t>
  </si>
  <si>
    <t>(P09) Poklop ocelový 3850x1800 mm, vč. povrchové úpravy - žárové zinkování</t>
  </si>
  <si>
    <t>1902222272</t>
  </si>
  <si>
    <t>(P09) Poklop ocelový 3850x1800 mm, vč. povrchové úpravy - žárové zinkování
 - ocelový poklop 3850x1800 mm
 - povrchová úprava - žárové zinkování
Hmotnost cca 1783,0 kg
Viz D.1.1.2.5 - zámečnické vvýrobky</t>
  </si>
  <si>
    <t>SO02-05_06.9</t>
  </si>
  <si>
    <t>(P10) Poklop ocelový 3950x1050 mm, vč. povrchové úpravy - žárové zinkování</t>
  </si>
  <si>
    <t>-1730755535</t>
  </si>
  <si>
    <t>(P10) Poklop ocelový 3950x1050 mm, vč. povrchové úpravy - žárové zinkování
 - ocelový poklop 3950x1050 mm
 - povrchová úprava - žárové zinkování
Hmotnost cca 1047,0 kg
Viz D.1.1.2.5 - zámečnické vvýrobky</t>
  </si>
  <si>
    <t>SO02-05_06.10</t>
  </si>
  <si>
    <t>(P11) Poklop ocelový 3875x1950 mm, vč. povrchové úpravy - žárové zinkování</t>
  </si>
  <si>
    <t>974324696</t>
  </si>
  <si>
    <t>(P11) Poklop ocelový 3875x1950 mm, vč. povrchové úpravy - žárové zinkování
 - ocelový poklop 3875x1950 mm
 - povrchová úprava - žárové zinkování
Hmotnost cca 1904,0 kg
Viz D.1.1.2.5 - zámečnické vvýrobky</t>
  </si>
  <si>
    <t>SO02-05_06.11</t>
  </si>
  <si>
    <t>(P12) Poklopy nad TG 3680x1980mm a 3680x2190mm, vč. povrchové úpravy - žárové zinkování</t>
  </si>
  <si>
    <t>740299</t>
  </si>
  <si>
    <t>(P12) Poklopy nad TG 3680x1980mm a 3680x2190mm, vč. povrchové úpravy - žárové zinkování
 - ocelové poklopy nad TG 3680x1980mm a 3680x2190mm
 - povrchová úprava - žárové zinkování
Hmotnost cca 3955,78 kg
Viz D.1.1.2.5 - zámečnické vvýrobky</t>
  </si>
  <si>
    <t>SO02-05_06.12</t>
  </si>
  <si>
    <t>(P14) Vodotěsný, pojízdný, tlakový poklop 1200x1500 mm - šroubovaný, vč. povrchové úpravy - žárové zinkování</t>
  </si>
  <si>
    <t>1033896400</t>
  </si>
  <si>
    <t>(P14) Vodotěsný, pojízdný, tlakový poklop 1200x1500 mm - šroubovaný, vč. povrchové úpravy
 - Vodotěsný, pojízdný, tlakový poklop 1200x1500 mm, vč. kotvení
 - povrchová úprava - žárové zinkování
Hmotnost cca 545,0 kg
Viz D.1.1.2.5 - zámečnické vvýrobky</t>
  </si>
  <si>
    <t>SO02-05_07.1</t>
  </si>
  <si>
    <t>(R01) Ocelový rám s krytem 900x1900 mm, vč. povrchové úpravy - žárové zinkování</t>
  </si>
  <si>
    <t>-2059513936</t>
  </si>
  <si>
    <t>(R01) Ocelový rám s krytem 900x1900 mm, vč. povrchové úpravy - žárové zinkování
 - ocelový rám s krytem 900x1900 mm, vč. kotvení
 - povrchová úprava - žárové zinkování
Hmotnost cca 83,95 kg
Viz D.1.1.2.5 - zámečnické vvýrobky</t>
  </si>
  <si>
    <t>Poznámka k položce:_x000D_
Měrná jednotka 1 kus rámu odpovídajícího typu.</t>
  </si>
  <si>
    <t>SO02-05_07.2</t>
  </si>
  <si>
    <t>(R02) Pororošt s ocelovým rámem 1200x2000mm, vč. povrchové úpravy - žárové zinkování</t>
  </si>
  <si>
    <t>-198304774</t>
  </si>
  <si>
    <t>(R02) Pororošt s ocelovým rámem 1200x2000mm, vč. povrchové úpravy - žárové zinkování
 - pororošt s ocelovým rámem 1200x2000mm, vč. kotvení
 - povrchová úprava - žárové zinkování
Hmotnost cca 203,34 kg
Viz D.1.1.2.5 - zámečnické vvýrobky</t>
  </si>
  <si>
    <t>Poznámka k položce:_x000D_
Měrná jednotka 1 kus pororoštu odpovídajícího typu.</t>
  </si>
  <si>
    <t>SO02-05_07.3</t>
  </si>
  <si>
    <t>(R03) Pororošt s ocelovým rámem 3200x1280m, vč. povrchové úpravy - žárové zinkování</t>
  </si>
  <si>
    <t>596328079</t>
  </si>
  <si>
    <t>(R03) Pororošt s ocelovým rámem 3200x1280m, vč. povrchové úpravy - žárové zinkování
 - pororošt s ocelovým rámem 3200x1280m, vč. kotvení
 - povrchová úprava - žárové zinkování
Hmotnost cca 280,57 kg
Viz D.1.1.2.5 - zámečnické vvýrobky</t>
  </si>
  <si>
    <t>SO02-05_07.4</t>
  </si>
  <si>
    <t>(R04) Pororošt s ocelovým rámem 1445x2000mm, vč. povrchové úpravy - žárové zinkování</t>
  </si>
  <si>
    <t>-1977931708</t>
  </si>
  <si>
    <t>(R04) Pororošt s ocelovým rámem 1445x2000mm, vč. povrchové úpravy - žárové zinkování
 - pororošt s ocelovým rámem 1445x2000mm, vč. kotvení
 - povrchová úprava - žárové zinkování
Hmotnost cca 130,02 kg
Viz D.1.1.2.5 - zámečnické vvýrobky</t>
  </si>
  <si>
    <t>SO02-05_07.5</t>
  </si>
  <si>
    <t>(R05) Ocelová podpěra pororoštu dl. 2000mm, vč. povrchové úpravy - žárové zinkování</t>
  </si>
  <si>
    <t>-997685704</t>
  </si>
  <si>
    <t>(R05) Ocelová podpěra pororoštu dl. 2000mm, 
 - ocelová podpěra pororoštu dl. 2000mm z válcovaného profilu IPE 200 a plechů, vč. kotvení
 - povrchová úprava - žárové zinkování
Hmotnost cca 52,51 kg
Viz D.1.1.2.5 - zámečnické vvýrobky</t>
  </si>
  <si>
    <t>Poznámka k položce:_x000D_
Měrná jednotka 1 kus ocelové podpěry odpovídajícího typu.</t>
  </si>
  <si>
    <t>SO02-05_07.6</t>
  </si>
  <si>
    <t>(R06) Ocelová podpěra pororoštu dl. 2000mm, vč. povrchové úpravy - žárové zinkování</t>
  </si>
  <si>
    <t>662816164</t>
  </si>
  <si>
    <t>(R06) Ocelová podpěra pororoštu dl. 2000mm, 
 - ocelová podpěra pororoštu dl. 2000mm z válcovaného profilu U 200 a plechů, vč. kotvení
 - povrchová úprava - žárové zinkování
Hmotnost cca 54,99 kg
Viz D.1.1.2.5 - zámečnické vvýrobky</t>
  </si>
  <si>
    <t>SO02-05_07.7</t>
  </si>
  <si>
    <t>(R07) Rám tlakového poklopu 1500x1000mm, vč. povrchové úpravy - žárové zinkování</t>
  </si>
  <si>
    <t>319238837</t>
  </si>
  <si>
    <t>(R07) Rám tlakového poklopu 1500x1000mm, vč. povrchové úpravy - žárové zinkování
 - rám tlakového poklopu 1500x1000mm z válcovaného profilu HEB 120 a pásovin, vč. kotvení
 - povrchová úprava - žárové zinkování
Hmotnost cca 131,0 kg
Viz D.1.1.2.5 - zámečnické vvýrobky</t>
  </si>
  <si>
    <t>Poznámka k položce:_x000D_
Měrná jednotka 1 kus rámu poklopu odpovídajícího typu.</t>
  </si>
  <si>
    <t>SO02-05_07.8</t>
  </si>
  <si>
    <t>(R08) Rám tlakového poklopu 6000x3500mm, vč. povrchové úpravy - žárové zinkování</t>
  </si>
  <si>
    <t>-902978927</t>
  </si>
  <si>
    <t>(R08) Rám tlakového poklopu 6000x3500mm
 - rám tlakového poklopu 6000x3500mm z válcovaného profilu HEB 180 a pásovin, vč. kotvení
 - povrchová úprava - žárové zinkování
Hmotnost cca 561,0 kg
Viz D.1.1.2.5 - zámečnické vvýrobky</t>
  </si>
  <si>
    <t>SO02-05_07.9</t>
  </si>
  <si>
    <t>(R09) Rám poklopu hradidel savky 7700x1800mm, vč. povrchové úpravy - žárové zinkování</t>
  </si>
  <si>
    <t>-1789568231</t>
  </si>
  <si>
    <t>(R10) Rám poklopu hradidel savky 7700x1800mm
 - rám poklopu hradidel savky 7700x1800mm z válcovaných L profilů a pásovin, vč. kotvení
 - povrchová úprava - žárové zinkování
Hmotnost cca 520,0 kg
Viz D.1.1.2.5 - zámečnické vvýrobky</t>
  </si>
  <si>
    <t>SO02-05_07.10</t>
  </si>
  <si>
    <t>(R10) Rám poklopu drážky hradidel vtoku 7900x1050mm, vč. povrchové úpravy - žárové zinkování</t>
  </si>
  <si>
    <t>-389722916</t>
  </si>
  <si>
    <t>(R10) Rám poklopu drážky hradidel vtoku 7900x1050mm,
 - rám poklopu drážky hradidel vtoku 7900x1050mm z válcovaných L profilů a pásovin, vč. kotvení
 - povrchová úprava - žárové zinkování
Hmotnost cca 492,0 kg
Viz D.1.1.2.5 - zámečnické vvýrobky</t>
  </si>
  <si>
    <t>SO02-05_07.11</t>
  </si>
  <si>
    <t>(R11) Rám poklopu skládky hradidel vtoku 7750x1950mm, vč. povrchové úpravy - žárové zinkování</t>
  </si>
  <si>
    <t>1036592833</t>
  </si>
  <si>
    <t>(R11) Rám poklopu skládky hradidel vtoku 7750x1950mm
 - rám poklopu skládky hradidel vtoku 7750x1950mm z válcovaných L profilů a pásovin, vč. kotvení
 - povrchová úprava - žárové zinkování
Hmotnost cca 531,0 kg
Viz D.1.1.2.5 - zámečnické vvýrobky</t>
  </si>
  <si>
    <t>SO02-05_07.12</t>
  </si>
  <si>
    <t>(R12) Ocelový aretační rám poklopu nad TG 6400x3700mm, vč. povrchové úpravy - žárové zinkování</t>
  </si>
  <si>
    <t>333155120</t>
  </si>
  <si>
    <t>(R12) Ocelový aretační rám poklopu nad TG 6400x3700mm,
 -Ocelový aretační rám poklopu nad TG 6400x3700mm, z válcovaných L profilů, vč. kotvení
 - povrchová úprava - žárové zinkování
Hmotnost cca 247,980 kg
Viz D.1.1.2.5 - zámečnické vvýrobky</t>
  </si>
  <si>
    <t>SO02-05_07.13</t>
  </si>
  <si>
    <t>(R13) Ocelový dosedací rám poklopu nad TG 6100x3400mm, vč. povrchové úpravy - žárové zinkování</t>
  </si>
  <si>
    <t>1739902093</t>
  </si>
  <si>
    <t>(R13) Ocelový dosedací rám poklopu nad TG 6100x3400mm
 - Ocelový dosedací rám poklopu nad TG 6100x3400mm, z válcovaných L profilů a potrubí 44,5/6,3, vč. kotvení
 - povrchová úprava - žárové zinkování
Hmotnost cca 408,64 kg
Viz D.1.1.2.5 - zámečnické vvýrobky</t>
  </si>
  <si>
    <t>SO02-05_07.14</t>
  </si>
  <si>
    <t>(R14) Ocelový rám a kryt pod trafo T1, vč. povrchové úpravy - žárové zinkování</t>
  </si>
  <si>
    <t>-369710226</t>
  </si>
  <si>
    <t>(R14) Ocelový rám a kryt pod trafo T1
 - Ocelový rám a kryt pod trafo T1, plechu a z válcovaného L profilu, vč. kotvení
 - povrchová úprava - žárové zinkování
Hmotnost cca 155,62 kg
Viz D.1.1.2.5 - zámečnické vvýrobky</t>
  </si>
  <si>
    <t>Poznámka k položce:_x000D_
Měrná jednotka 1 kus rámu a krytu odpovídajícího typu.</t>
  </si>
  <si>
    <t>SO02-05_07.15</t>
  </si>
  <si>
    <t>(R15) Ocelový rám a kryt pod trafo T2, vč. povrchové úpravy - žárové zinkování</t>
  </si>
  <si>
    <t>-1408348575</t>
  </si>
  <si>
    <t>(R15) Ocelový rám a kryt pod trafo T2
 - Ocelový rám a kryt pod trafo T2, plechu a z válcovaného L profilu, vč. kotvení
 - povrchová úprava - žárové zinkování
Hmotnost cca 232,3 kg
Viz D.1.1.2.5 - zámečnické vvýrobky</t>
  </si>
  <si>
    <t>SO02-05_07.16</t>
  </si>
  <si>
    <t>(R16) Ocelový rám pod rozvaděče VN1, vč. povrchové úpravy - žárové zinkování</t>
  </si>
  <si>
    <t>1207210129</t>
  </si>
  <si>
    <t>(R16) Ocelový rám pod rozvaděče VN1
 - Ocelový rám pod rozvaděče VN1 z válcovaného profilu U80, vč. kotvení
 - povrchová úprava - žárové zinkování
Hmotnost cca 80,64 kg
Viz D.1.1.2.5 - zámečnické vvýrobky</t>
  </si>
  <si>
    <t>SO02-05_07.17</t>
  </si>
  <si>
    <t>(R17) Ocelový rám pod rozvaděče VN2, vč. povrchové úpravy - žárové zinkování</t>
  </si>
  <si>
    <t>1455876669</t>
  </si>
  <si>
    <t>(R17) Ocelový rám pod rozvaděče VN2
 - Ocelový rám pod rozvaděče VN2 z válcovaného profilu U80, vč. kotvení
 - povrchová úprava - žárové zinkování
Hmotnost cca 65,8 kg
Viz D.1.1.2.5 - zámečnické vvýrobky</t>
  </si>
  <si>
    <t>SO02-05_07.18</t>
  </si>
  <si>
    <t>(R18) Ocelový rám s kryty pod rozvaděče NN1, vč. povrchové úpravy - žárové zinkování</t>
  </si>
  <si>
    <t>-2015333115</t>
  </si>
  <si>
    <t>(R18) Ocelový rám s kryty pod rozvaděče NN1
 - Ocelový rám s kryty pod rozvaděče NN1 z válcovaného profilu U65, plechu a L profilu, vč. kotvení
 - povrchová úprava - žárové zinkování
Hmotnost cca 248,89 kg
Viz D.1.1.2.5 - zámečnické vvýrobky</t>
  </si>
  <si>
    <t>SO02-05_07.19</t>
  </si>
  <si>
    <t>(R19) Ocelový rám s kryty pod rozvaděče NN2, vč. povrchové úpravy - žárové zinkování</t>
  </si>
  <si>
    <t>-1137506174</t>
  </si>
  <si>
    <t>(R19) Ocelový rám s kryty pod rozvaděče NN2
 - Ocelový rám s kryty pod rozvaděče NN2 z válcovaného profilu U65, plechu a L profilu, vč. kotvení
 - povrchová úprava - žárové zinkování
Hmotnost cca 272,28 kg
Viz D.1.1.2.5 - zámečnické vvýrobky</t>
  </si>
  <si>
    <t>SO02-05_08.1</t>
  </si>
  <si>
    <t>-342387286</t>
  </si>
  <si>
    <t>SO02-05_08.2</t>
  </si>
  <si>
    <t>(L01-B) Venkovní ocelový žebřík bez ochranného koše, včetně kotvení, vč. povrchové úpravy - žárové zinkování</t>
  </si>
  <si>
    <t>766655730</t>
  </si>
  <si>
    <t>(L01-B) Venkovní ocelový žebřík bez ochranného koše
 - venkovní ocelový žebřík bez ochranného koše, včetně kotvení
 - povrchová úprava - žárové zinkování
Hmotnost cca 53,73 kg
Viz D.1.1.2.5 - zámečnické vvýrobky</t>
  </si>
  <si>
    <t>SO02-05_08.3</t>
  </si>
  <si>
    <t>(L01-D) Vnitřní ocelový žebřík bez ochranného koše, včetně kotvení, vč. povrchové úpravy - žárové zinkování</t>
  </si>
  <si>
    <t>-881258130</t>
  </si>
  <si>
    <t>(L01-D) Vnitřní ocelový žebřík bez ochranného koše
 - vnitřní ocelový žebřík bez ochranného koše, včetně kotvení
 - povrchová úprava - žárové zinkování
Hmotnost cca 25,87 kg
Viz D.1.1.2.5 - zámečnické vvýrobky</t>
  </si>
  <si>
    <t>SO02-05_08.4</t>
  </si>
  <si>
    <t>(L01-E) Vnitřní ocelový žebřík bez ochranného koše, včetně kotvení, vč. povrchové úpravy - žárové zinkování</t>
  </si>
  <si>
    <t>1009353622</t>
  </si>
  <si>
    <t>(L01-E) Vnitřní ocelový žebřík bez ochranného koše
 - vnitřní ocelový žebřík bez ochranného koše, včetně kotvení
 - povrchová úprava - žárové zinkování
Hmotnost cca 77,1 kg
Viz D.1.1.2.5 - zámečnické vvýrobky</t>
  </si>
  <si>
    <t>SO02-05_08.5</t>
  </si>
  <si>
    <t>(L01-F) Vnitřní ocelový žebřík bez ochranného koše, včetně kotvení, vč. povrchové úpravy - žárové zinkování</t>
  </si>
  <si>
    <t>-586860697</t>
  </si>
  <si>
    <t>(L01-F) Vnitřní ocelový žebřík bez ochranného koše
 - vnitřní ocelový žebřík bez ochranného koše, včetně kotvení
 - povrchová úprava - žárové zinkování
Hmotnost cca 69,08 kg
Viz D.1.1.2.5 - zámečnické vvýrobky</t>
  </si>
  <si>
    <t>SO02-05_08.6</t>
  </si>
  <si>
    <t>(L03) Vnitřní ocelový žebřík bez ochranného koše, včetně kotvení, vč. povrchové úpravy - žárové zinkování</t>
  </si>
  <si>
    <t>1170773315</t>
  </si>
  <si>
    <t>(L03) Vnitřní ocelový žebřík bez ochranného koše
 - vnitřní ocelový žebřík bez ochranného koše, včetně kotvení
 - povrchová úprava - žárové zinkování
Hmotnost cca 199,55 kg
Viz D.1.1.2.5 - zámečnické vvýrobky</t>
  </si>
  <si>
    <t>SO02-05_08.7</t>
  </si>
  <si>
    <t>(L04) Vnitřní ocelový žebřík bez ochranného koše, včetně kotvení, vč. povrchové úpravy - žárové zinkování</t>
  </si>
  <si>
    <t>-786566755</t>
  </si>
  <si>
    <t>(L04) Vnitřní ocelový žebřík bez ochranného koše
 - vnitřní ocelový žebřík bez ochranného koše, včetně kotvení
 - povrchová úprava - žárové zinkování
Hmotnost cca 139,52 kg
Viz D.1.1.2.5 - zámečnické vvýrobky</t>
  </si>
  <si>
    <t>SO02-05_08.8</t>
  </si>
  <si>
    <t>(L02) Venkovní ocelový žebřík bez ochranného koše s ukloněným madlem, včetně kotvení, vč. povrchové úpravy - žárové zinkování</t>
  </si>
  <si>
    <t>-1158961929</t>
  </si>
  <si>
    <t>(L02) Venkovní ocelový žebřík bez ochranného koše s ukloněným madlem, včetně kotvení,
 - venkovní ocelový žebřík bez ochranného koše s ukloněným madlem, včetně kotvení
 - povrchová úprava - žárové zinkování
Hmotnost cca 52,61 kg
Viz D.1.1.2.5 - zámečnické vvýrobky</t>
  </si>
  <si>
    <t>SO02-05_09.1</t>
  </si>
  <si>
    <t>Venkovní ocelové trubkové rámové zábradlí pevné, vč. povrchové úpravy - žárové zinkování</t>
  </si>
  <si>
    <t>-675472144</t>
  </si>
  <si>
    <t>Venkovní ocelové trubkové rámové zábradlí pevné, vč. povrchové úpravy - žárové zinkování
 - dodávka zábradlí s patkami pro montáž do betonu, vč. kotevního materiálu
 - montáž do betonové konstrukce
Hmotnost cca 593,03 kg</t>
  </si>
  <si>
    <t>1,0*2 "ks, ZE 06"</t>
  </si>
  <si>
    <t>2,0*8 "ks, ZE 08"</t>
  </si>
  <si>
    <t>2,5*4 "ks, ZE 10"</t>
  </si>
  <si>
    <t>3,0*1 "ks, ZE 12"</t>
  </si>
  <si>
    <t>3,2*1 "ks, ZE 13"</t>
  </si>
  <si>
    <t>SO02-05_09.2</t>
  </si>
  <si>
    <t>Vnitřní ocelové trubkové rámové zábradlí pevné, vč. povrchové úpravy - žárové zinkování</t>
  </si>
  <si>
    <t>1217829585</t>
  </si>
  <si>
    <t>Vnitřní ocelové trubkové rámové zábradlí pevné, vč. povrchové úpravy - žárové zinkování
 - dodávka zábradlí s patkami pro montáž do betonu, vč. kotevního materiálu
 - montáž do betonové konstrukce
Hmotnost cca 658,48 kg</t>
  </si>
  <si>
    <t>33,35*1 "ks, ZI 02"</t>
  </si>
  <si>
    <t>19,4*1 "ks, ZI 03"</t>
  </si>
  <si>
    <t>SO02-05_09.3</t>
  </si>
  <si>
    <t xml:space="preserve">Řetízek jednostraně odnímatelný, včetně uchycení k zábradlí </t>
  </si>
  <si>
    <t>937657808</t>
  </si>
  <si>
    <t>Řetízek jednostraně odnímatelný, včetně uchycení k zábradlí 
 - dodávka řetízku jednostraně odnímatelného s povrchovou úpravou, včetně uchycení k zábradlí 
 - montáž řetízku jednostraně odnímatelného</t>
  </si>
  <si>
    <t>Poznámka k položce:_x000D_
Měrná jednotka 1 ks řetízku jednostraně odnímatelného</t>
  </si>
  <si>
    <t>1*3 "ZI04"</t>
  </si>
  <si>
    <t>SO02-05_10</t>
  </si>
  <si>
    <t>2045970665</t>
  </si>
  <si>
    <t xml:space="preserve">(NV-P02) Poklop ocelový s protiskluzným povrchem 760x760 mm, vč. povrchové úpravy - žárové zinkování + nátěrový systém
 - uzamykrelný ocelový vodotěsný poklop 760x760 mm
 - poklop bude vybaven zámkem, pantem a plynovými vzpěrami
 - poklop bude vodotěsný a pro zatížení 40 t.
 - povrchová úprava - žárové zinkování + nátěrový systém
</t>
  </si>
  <si>
    <t>SO02-05_11</t>
  </si>
  <si>
    <t>Demontovatelné zábradlí ve strojovně vč. okopového plechu - dodávka a montáž</t>
  </si>
  <si>
    <t>303434814</t>
  </si>
  <si>
    <t xml:space="preserve">Demontovatelné zábradlí ve strojovně vč. okopového plechu - dodávka a montáž
- zábradlí ve strojovně při sundání montážního poklopu
- dodávka a montáž
- demontáž a uložení do skladu </t>
  </si>
  <si>
    <t xml:space="preserve">Poznámka k položce:_x000D_
Měrná jednotka 1 m2 demontovatelného zábradlí </t>
  </si>
  <si>
    <t>19,5</t>
  </si>
  <si>
    <t>SO02-06</t>
  </si>
  <si>
    <t>SO02-06_01</t>
  </si>
  <si>
    <t>Dodávka a montáž elastomerového mostního ložiska: 150x200x30mm (všesměrné)</t>
  </si>
  <si>
    <t>1108161376</t>
  </si>
  <si>
    <t>Dodávka a montáž elastomerového mostního ložiska: 150x200x30mm (všesměrné)
- včetně podkladní malty</t>
  </si>
  <si>
    <t>SO02-06_02</t>
  </si>
  <si>
    <t>Dodávka a montáž elastomerového mostního ložiska: 300x400x30mm (pevné)</t>
  </si>
  <si>
    <t>728760518</t>
  </si>
  <si>
    <t>Dodávka a montáž elastomerového mostního ložiska: 300x400x30mm (pevné)
- včetně podkladní malty</t>
  </si>
  <si>
    <t>SO02-06_03</t>
  </si>
  <si>
    <t>Dodávka a montáž elastomerového mostního ložiska: 300x400x30mm (všesměrné)</t>
  </si>
  <si>
    <t>996686927</t>
  </si>
  <si>
    <t>Dodávka a montáž elastomerového mostního ložiska: 300x400x30mm (všesměrné)
- včetně podkladní malty</t>
  </si>
  <si>
    <t>SO02-06_04</t>
  </si>
  <si>
    <t>Odvodňovací žlab bez spádu dna s odtokem DN 100, vč. mřížky, délky 1,0 m</t>
  </si>
  <si>
    <t>-411054236</t>
  </si>
  <si>
    <t>Odvodňovací žlab bez spádu dna s odtokem, světlé šířky 100 mm, výšky 100 mm, délky 1000 mm, vč. mřížky
 - osazení prvků odvodňovacího žlabu bez spádu s odtokem DN 100
 - dodávka prvků odvodňovacího žlabu bez spádu s odtokem DN 100, světlé šířky 100 mm, výšky 100 mm, délky 1000 mm, vč. mřížky
 - betonové lože a boční opěra z betonu C25/30</t>
  </si>
  <si>
    <t>"Viz výkaz nakupovaných výrobků"13"ks"*1,0</t>
  </si>
  <si>
    <t>SO02-06_05</t>
  </si>
  <si>
    <t>Odvodňovací žlab bez spádu dna, vč. mřížky</t>
  </si>
  <si>
    <t>-2000743620</t>
  </si>
  <si>
    <t>Odvodňovací žlab bez spádu dna, světlé šířky 100 mm, výšky 100 mm, vč. mřížky
 - osazení prvků odvodňovacího žlabu bez spádu
 - dodávka prvků odvodňovacího žlabu bez spádu, světlé šířky 100 mm, výšky 100 mm, vč. mřížky
 - betonové lože a boční opěra z betonu C25/30</t>
  </si>
  <si>
    <t>Poznámka k položce:_x000D_
Měrná jednotka 1 m délky hotového žlabu.</t>
  </si>
  <si>
    <t>Viz výkaz nakupovaných výrobků</t>
  </si>
  <si>
    <t>0,43+1,97+5,17+5,02+4,13+4,28+1,72+0,68+5,8+0,8+8,1+1,1+2,0+6,1+1,47+1,93+3,57+0,99+3,84+10,06+5,79+0,6+3,79+8,1+10,5+5,8+4,49+3,1+3,0+5,4+2,2</t>
  </si>
  <si>
    <t>SO02-06_07</t>
  </si>
  <si>
    <t>-1052846886</t>
  </si>
  <si>
    <t>4,05*28+2,6*7+3,5*7</t>
  </si>
  <si>
    <t>SO02-06_08.1</t>
  </si>
  <si>
    <t>-929246281</t>
  </si>
  <si>
    <t>166,3*1,2</t>
  </si>
  <si>
    <t>SO02-06_08.2</t>
  </si>
  <si>
    <t>-946399826</t>
  </si>
  <si>
    <t>131,70</t>
  </si>
  <si>
    <t>SO02-06_08.3</t>
  </si>
  <si>
    <t>1572469907</t>
  </si>
  <si>
    <t>14,2*1,2</t>
  </si>
  <si>
    <t>SO02-06_08.4</t>
  </si>
  <si>
    <t>88983307</t>
  </si>
  <si>
    <t>4,2*1,2</t>
  </si>
  <si>
    <t>SO02-06_08.5</t>
  </si>
  <si>
    <t>-1675605822</t>
  </si>
  <si>
    <t>30,5*1,2</t>
  </si>
  <si>
    <t>SO02-06_09</t>
  </si>
  <si>
    <t>Dodatečné vlepování betonářské výztuže prům. 20 mm, délky 0,8 m</t>
  </si>
  <si>
    <t>-1616816218</t>
  </si>
  <si>
    <t>20*2*6,66 -0,4"zaokrouhlení na celé ks"</t>
  </si>
  <si>
    <t>SO02-06_10</t>
  </si>
  <si>
    <t>Dodatečné vlepování betonářské výztuže prům. 12 mm, délky 0,6 m</t>
  </si>
  <si>
    <t>163568860</t>
  </si>
  <si>
    <t>162 "rybí přechod"</t>
  </si>
  <si>
    <t>SO02-06_11.1</t>
  </si>
  <si>
    <t>-705088267</t>
  </si>
  <si>
    <t>SO02-06_11.2</t>
  </si>
  <si>
    <t>Potrubí PVC-KG DN110 vč. tvarovek - dodávka a montáž</t>
  </si>
  <si>
    <t>-234611051</t>
  </si>
  <si>
    <t>Potrubí PVC-KG DN110 vč. tvarovek - dodávka a montáž
 - dodávka a montáž potrubí
 - dodávka a montáž potřebných tvarovek
Osazeno v betonové konstrukci.</t>
  </si>
  <si>
    <t>Poznámka k položce:_x000D_
Měrná jednotka 1 m trasy potrubí._x000D_
Ztratné je třeba započítat do jednotkové ceny.</t>
  </si>
  <si>
    <t>Odvod prosáklé vody</t>
  </si>
  <si>
    <t>94,0*1,2</t>
  </si>
  <si>
    <t>SO02-06_11.3</t>
  </si>
  <si>
    <t>Potrubí PVC-KG DN125 vč. tvarovek - dodávka a montáž</t>
  </si>
  <si>
    <t>1990828864</t>
  </si>
  <si>
    <t>Potrubí PVC-KG DN125 vč. tvarovek - dodávka a montáž
 - dodávka a montáž potrubí
 - dodávka a montáž potřebných tvarovek
Osazeno v betonové konstrukci.</t>
  </si>
  <si>
    <t>Odvodnění kabelové šachty</t>
  </si>
  <si>
    <t>1,0</t>
  </si>
  <si>
    <t>SO02-06_11.4</t>
  </si>
  <si>
    <t>Potrubí PVC-KG DN160 vč. tvarovek - dodávka a montáž</t>
  </si>
  <si>
    <t>-422410879</t>
  </si>
  <si>
    <t>Potrubí PVC-KG DN160 vč. tvarovek - dodávka a montáž
 - dodávka a montáž potrubí
 - dodávka a montáž potřebných tvarovek
Osazeno v betonové konstrukci.</t>
  </si>
  <si>
    <t>2,2*1,2</t>
  </si>
  <si>
    <t>SO02-06_11.5</t>
  </si>
  <si>
    <t>Potrubí PVC-KG DN200 vč. tvarovek - dodávka a montáž</t>
  </si>
  <si>
    <t>174487852</t>
  </si>
  <si>
    <t>Potrubí PVC-KG DN200 vč. tvarovek - dodávka a montáž
 - dodávka a montáž potrubí
 - dodávka a montáž potřebných tvarovek
Osazeno v betonové konstrukci.</t>
  </si>
  <si>
    <t>Poznámka k položce:_x000D_
Měrná jednotka 1 m trasy potrubí.._x000D_
Ztratné je třeba započítat do jednotkové ceny.</t>
  </si>
  <si>
    <t>Svodné potrubí prosáklé vody</t>
  </si>
  <si>
    <t>13,6*1,2</t>
  </si>
  <si>
    <t>Rozvod vzduchu</t>
  </si>
  <si>
    <t>10,8*1,2</t>
  </si>
  <si>
    <t>SO02-06_11.6</t>
  </si>
  <si>
    <t>Potrubí PVC-KG DN315 vč. tvarovek - dodávka a montáž</t>
  </si>
  <si>
    <t>-419974401</t>
  </si>
  <si>
    <t>Potrubí PVC-KG DN300 vč. tvarovek - dodávka a montáž
 - dodávka a montáž potrubí
 - dodávka a montáž potřebných tvarovek
Osazeno v betonové konstrukci.</t>
  </si>
  <si>
    <t>Potrubí vábící vody rybochodu</t>
  </si>
  <si>
    <t>280</t>
  </si>
  <si>
    <t>SO02-06.12.1</t>
  </si>
  <si>
    <t>Nerezové potrubí DN 150 tl. 3 mm vč. tvarovek - dodávka a montáž</t>
  </si>
  <si>
    <t>1303606763</t>
  </si>
  <si>
    <t>Nerezové potrubí DN 150 tl. 3 mm vč. tvarovek - dodávka a montáž
 - dodávka a montáž potrubí
 - dodávka a montáž potřebných tvarovek
Osazeno v betonové konstrukci.</t>
  </si>
  <si>
    <t>Potrubí zavzdušnění</t>
  </si>
  <si>
    <t>20,3*1,2</t>
  </si>
  <si>
    <t>SO02-06.12.2</t>
  </si>
  <si>
    <t>Nerezové potrubí DN 300 tl. 3 mm vč. tvarovek - dodávka a montáž</t>
  </si>
  <si>
    <t>-973388265</t>
  </si>
  <si>
    <t>Nerezové potrubí DN 300 tl. 3 mm vč. tvarovek - dodávka a montáž
 - dodávka a montáž potrubí
 - dodávka a montáž potřebných tvarovek
Osazeno v betonové konstrukci.</t>
  </si>
  <si>
    <t>Potrubí vábícího proudu</t>
  </si>
  <si>
    <t>6,9*1,2</t>
  </si>
  <si>
    <t>SO02-06_13.1</t>
  </si>
  <si>
    <t>Modulární vodotěsná kabelová průchodka prům. 150 mm - dodávka a montáž</t>
  </si>
  <si>
    <t>-1985094146</t>
  </si>
  <si>
    <t>SO02-06_13.2</t>
  </si>
  <si>
    <t>Modulární vodotěsná kabelová průchodka prům. 200 mm - dodávka a montáž</t>
  </si>
  <si>
    <t>1098422447</t>
  </si>
  <si>
    <t>SO02-07</t>
  </si>
  <si>
    <t>SO02-07_01</t>
  </si>
  <si>
    <t>1905391022</t>
  </si>
  <si>
    <t>Těžké podpěrné prostorové lešení 
 - montáž, pronájem a demontáž lešení</t>
  </si>
  <si>
    <t>39,93 "sklad"</t>
  </si>
  <si>
    <t>54,45"trafo T2"</t>
  </si>
  <si>
    <t>50,08 "rozvodna VN"</t>
  </si>
  <si>
    <t>57,42 "rozvodna NN"</t>
  </si>
  <si>
    <t>61,25 "Trafo T1</t>
  </si>
  <si>
    <t>494,05 "strojovna"</t>
  </si>
  <si>
    <t>12,6*2,0*5,2 + 6,8*1,75*5,2 "lavky rybochodu"</t>
  </si>
  <si>
    <t>SO02-07_02</t>
  </si>
  <si>
    <t>276754262</t>
  </si>
  <si>
    <t>41*5,0</t>
  </si>
  <si>
    <t>SO02-08</t>
  </si>
  <si>
    <t>Stavební elektroinstalace</t>
  </si>
  <si>
    <t>128</t>
  </si>
  <si>
    <t>SO02-08_01</t>
  </si>
  <si>
    <t>Rozvaděč RS1</t>
  </si>
  <si>
    <t>175367913</t>
  </si>
  <si>
    <t>Rozvaděč RS1
Skříňový rozvaděč oceloplechový, cca 2-pole šxvxh 80x220x50 cm na podstavci min. 5cm, přívod a vývody spodem, vnitřní osvětlení a temperování, jednokřídlé dveře, trojbodový zámek. 
Krytí IP54/20
Soustavy napětí: 3 PEN ~50Hz 230/400 V TN-C
 3 N PE ~50Hz 230/400 V TN-C-S
 		2 = 110V IT
 2 = 24V PELV (SELV)
Povrchová úprava: prášková technologie, barevný odstín RAL 7032
Krytí IP54, In = 100 A
Přívod i vývody spodem do kabelového kanálu
Ovládací a signalizační přístroje a dotykový ovládací panel budou umístěny ve dveřích rozvaděče
Základní orientační náplň, zejména:
1 sada - Jističový trojfázový přívod 400V/100A
1 sada - Jističový dvoupólový přívod 110V
1 sada - Přepěťová ochrana stupně SPD2 (C), 3p, 230/275V AC s vyměnitelným moduly 
1 sada - Panelový analyzátor elektrických veličin (multimetr) s vestavěnou datovou komunikací RS485 (Ethernet), napěťové předjištění
1 sada - MTP 100/5A, 5 VA
1 sada - Jističové vývody pro stavební elektroinstalaci objektu MVE, proudové chrániče s nadrpoudovou ochrannou pro napájení obvodů osvětlení
1 sada - Motorové tykačové vývody s motorovým spouštěčem pro ventilátory vzduchotechniky, 
2 sada - Vývod s frekvenčním měničem 15kW pro napájení ventilátorů větrání strojovny, datová Ethernet komunikace s PLC, pojistky pro jištění polovodičů, stykač 32A, AC3
1 sada - Ovládací obvody s ovládacímí a signalizačními prvky na dveřích rozvaděče, jističe ovládacích obvodů, pomocná relé, časová relé, přepínače volby režimu M-0-Aut, přepínač letního a zimního provozu a pod.
1 sada - Jističové spínané vývody pro servopohony klapek vzduchotechniky, včetně ovládacích obvodů s ovládacímí a signalizačními prvky na dveřích rozvaděče, pomocná relé, přepínače volby režimu M-0-Aut, přepínač letního a zimního provozu a pod.
1 sada - Obvody zálohovaného napětí 24V=, stabilizované napájecí zdroje 110/24V, pojistkové řadové svorky, včetně pojistek 
1 sada - Přepěťové ochrany (galvanické oddělovače) pro analogové linky 4-20 mA 
1 sada - Propojení vstupů a výstupů vzd. na PLC
1 sada - Řadové svorky
1 sada - Sběrnice N, PE, propojovací lišty
1 sada - Další potřebné zařízení potřebné pro správnou funkci rozvaděče
2 sada - Osvětlení skříně, včetně koncového spínače otevření dveří
2 sada - Temperování skříně, včetně hygrostatu
1 sada - Ostatní materiál, jako jsou svorkový, propojovací, nosný a úložný materiál, průchodky atd.
Součástí dodávky rozvaděče RS1 je i dodávka a osazení automatu PLC a ovládacího panelu včetně sw 
1 sada – programovatelný automat (PLC) – volně programovatelný automat včetně programového vybavení pro kompletní řízení a monitorování vzduchotechniky a stav. elektroinstalace
Kompletní sestava programovatelného automatu PLC sestaveného z následujících částí:
CPU s dostatečnou operační pamětí s vestavěnými komunikačními porty (ethernet, RS485, RS232, USB), napájení 24V
moduly analogových výstupů vstupů, 0(4)-20mA, ±10 V
moduly digitálních vstupů, 16DI, 24V
moduly digitálních výstupů, 8DO, 24V
1 sada - Grafický barevný ovládací terminál s dotykovou obrazovkou, pro základní monitorování a ovládání vzduchotechniky, rozhraní – Ethernet, napájení 24V, velikost min. 10“, vestavěný do dveří rozvaděče
Kompletní aplikační programové vybavení pro:
- Řízení a monitorování soustrojí vzduchotechniky a rozvaděče RS1
- komunikace s ovládacím panelem ve dveřích rozvaděče přes Ethernet rozhraní, řízení a monitorování vzduchotechniky, základní vizualizace
- Komunikace s ostatními uzly ŘS přes Ethernet rozhraní
- Komunikace s multimetrem – analyzátorem sítě v RS1 (RS485)
- Komunikace s FM přes Ethernet rozhraní
1 ks - Průmyslový ethernet switch, napájení 24V, manažovatelný, min. 6x fast ethernet port</t>
  </si>
  <si>
    <t>129</t>
  </si>
  <si>
    <t>SO02-08_02</t>
  </si>
  <si>
    <t>Montáž rozvaděče RS1</t>
  </si>
  <si>
    <t>-1466126374</t>
  </si>
  <si>
    <t>Montáž rozvaděče RS1
montáž rozvaděče, včetně usazení, připojení přívodních a vývodových kabelů
oživení a nastavení jednotlivých prvků, kontrola funkčnosti zařízení připojených na rozvaděče</t>
  </si>
  <si>
    <t>130</t>
  </si>
  <si>
    <t>SO02-08_03</t>
  </si>
  <si>
    <t>Snímač teploty vnitřní</t>
  </si>
  <si>
    <t>1192107125</t>
  </si>
  <si>
    <t>Snímač teploty vnitřní 
Snímač teploty odporový prostorový s převodníkem, měřicí rozsah 0-50°C, 4-20mA, IP65, včetně upevnění na stěnu, kompletní instalace a připojení</t>
  </si>
  <si>
    <t>131</t>
  </si>
  <si>
    <t>SO02-08_04</t>
  </si>
  <si>
    <t>Snímač teploty venkovní</t>
  </si>
  <si>
    <t>-1794916291</t>
  </si>
  <si>
    <t>Snímač teploty venkovní
Snímač teploty odporový prostorový s převodníkem, měřicí rozsah -30 až 70°C, 4-20mA, IP65, včetně upevnění na stěnu, kompletní instalace a připojení</t>
  </si>
  <si>
    <t>132</t>
  </si>
  <si>
    <t>SO02-08_05</t>
  </si>
  <si>
    <t>Interiérové vestavné LED svídidlo 27W, do podhledu 600x600mm, IP40/20 cca 3160 lm, 4000 K, životnost modulů min. 70000h</t>
  </si>
  <si>
    <t>73770547</t>
  </si>
  <si>
    <t>Interiérové vestavné LED svídidlo 27W, do podhledu 600x600mm, IP40/20
cca 3160 lm, 4000 K, životnost modulů min. 70000h, např. Barbet nebo podobný
montáž do podhledu, kompletní instalace a připojení</t>
  </si>
  <si>
    <t>133</t>
  </si>
  <si>
    <t>SO02-08_06</t>
  </si>
  <si>
    <t>Průmyslový LED světlomet pro osvětlení hal, 77W, IP65 cca 10200 lm, 4000 K, životnost modulů 80000h</t>
  </si>
  <si>
    <t>950428533</t>
  </si>
  <si>
    <t>Průmyslový LED světlomet pro osvětlení hal, 77W, IP65
cca 10200 lm, 4000 K, životnost modulů 80000h, např. typ HBO nebo podobný
montáž na stěnu případně strop, kompletní instalace a připojení</t>
  </si>
  <si>
    <t>134</t>
  </si>
  <si>
    <t>SO02-08_07</t>
  </si>
  <si>
    <t>Prachotěsné průmyslové LED svítidlo 33W, IP66 cca 4400lm</t>
  </si>
  <si>
    <t>1957181374</t>
  </si>
  <si>
    <t>Prachotěsné průmyslové LED svítidlo 33W, IP66
cca 4400lm (rozměrový ekvivalent zářivkového svítidla 2x36 W), 4000 K, životnost LED modulů 70000h, průběžná montáž, např. EXTRA-LED nebo podobné
montáž na stěnu případně strop, kompletní instalace a připojení</t>
  </si>
  <si>
    <t>135</t>
  </si>
  <si>
    <t>SO02-08_08</t>
  </si>
  <si>
    <t>Prachotěsné průmyslové LED svítidlo 20W, IP 66 cca 2500lm 4000 K, životnost LED modulů 70000h</t>
  </si>
  <si>
    <t>-1450217615</t>
  </si>
  <si>
    <t>Prachotěsné průmyslové LED svítidlo 20W, IP 66
cca 2500lm 4000 K, životnost LED modulů 70000h, průběžná montáž, 
např. POINTER-LED nebo podobné
montáž na stěnu případně strop, kompletní instalace a připojení</t>
  </si>
  <si>
    <t>136</t>
  </si>
  <si>
    <t>SO02-08_09</t>
  </si>
  <si>
    <t>Průmyslové nouzové svítidlo 1x7W, 230V, záloha 1h, min. IP65 včetně světelného zdroje, životnost LED modulů  50000h</t>
  </si>
  <si>
    <t>-1048428044</t>
  </si>
  <si>
    <t>Průmyslové nouzové svítidlo 1x7W, 230V, záloha 1h, min. IP65
včetně světelného zdroje, životnost LED modulů 50000h, montáž na stěnu
Součástí je kompletní instalace a připojení</t>
  </si>
  <si>
    <t>137</t>
  </si>
  <si>
    <t>SO02-08_10</t>
  </si>
  <si>
    <t>Venkovní LED reflektor, 100W, IP65 cca 15000lm, 4000 K, životnost LED modulů  70000h</t>
  </si>
  <si>
    <t>-1367267083</t>
  </si>
  <si>
    <t>Venkovní LED reflektor, 100W, IP65
cca 15000lm, 4000 K, životnost LED modulů 70000h, montáž na stěnu
Součástí je kompletní instalace a připojení</t>
  </si>
  <si>
    <t>138</t>
  </si>
  <si>
    <t>SO02-08_11</t>
  </si>
  <si>
    <t>Přímotopný konvektor 2.0kW s vestavěným elektronickým termostatem, 230V, IP24</t>
  </si>
  <si>
    <t>-457917092</t>
  </si>
  <si>
    <t xml:space="preserve">Přímotopný konvektor 2.0kW s vestavěným elektronickým termostatem,
230V, IP24, třída ochrany II, upevnění na stěnu
Součástí je kompletní instalace a připojení
</t>
  </si>
  <si>
    <t>139</t>
  </si>
  <si>
    <t>SO02-08_12</t>
  </si>
  <si>
    <t>Typová zásuvková skříň s proudovým chráničem 30mA, Zásuvky 1x 400V/32A/5p, 2x230V/16A, IP 44</t>
  </si>
  <si>
    <t>352869159</t>
  </si>
  <si>
    <t>Typová zásuvková skříň s proudovým chráničem 30mA, 
Zásuvky 1x 400V/32A/5p, 2x230V/16A, IP 44, jištěno jističi
Součástí je kompletní instalace a připojení</t>
  </si>
  <si>
    <t>140</t>
  </si>
  <si>
    <t>SO02-08_13</t>
  </si>
  <si>
    <t>Ovladače osvětlení, tlačítkové ovladače vzduchotechniky</t>
  </si>
  <si>
    <t>-285534496</t>
  </si>
  <si>
    <t>Ovladače osvětlení, tlačítkové ovladače vzduchotechniky 
Montáž a připojení</t>
  </si>
  <si>
    <t>141</t>
  </si>
  <si>
    <t>SO02-08_14</t>
  </si>
  <si>
    <t>Pomocná nerezová konstrukce pro upevnění svítidla LED 33W šikmo na stěnu, případně strop, montáž konstrukce</t>
  </si>
  <si>
    <t>1690148255</t>
  </si>
  <si>
    <t>142</t>
  </si>
  <si>
    <t>SO02-08_15</t>
  </si>
  <si>
    <t>Plastová svorkovnicová skříň, krabicová rozvodka. Plastová skříň, min. IP54 s řadovou svorkovnicí do 2.5 mm2</t>
  </si>
  <si>
    <t>-1533277477</t>
  </si>
  <si>
    <t>Plastová svorkovnicová skříň, krabicová rozvodka
Plastová skříň, min. IP54 s řadovou svorkovnicí do 2.5 mm2,
4 x kabelová průchodka 
Součástí je montáž i připojení</t>
  </si>
  <si>
    <t>143</t>
  </si>
  <si>
    <t>SO02-08_16</t>
  </si>
  <si>
    <t>Kabeláž napájecí (nn a mn) a signalizační</t>
  </si>
  <si>
    <t>-381401595</t>
  </si>
  <si>
    <t xml:space="preserve">Kabeláž napájecí (nn a mn) a signalizační 
Kompletní kabeláž stavební elektroinstalace v prostoru MVE
kabely CYKY, JYTY a podobně
dodávka a montáž kabelů, včetně ukončení a připojení, označení štítky
</t>
  </si>
  <si>
    <t>SO02-08_17</t>
  </si>
  <si>
    <t>Materiál kabelových tras</t>
  </si>
  <si>
    <t>348996841</t>
  </si>
  <si>
    <t>Materiál kabelových tras
kabelová trasy tvořené z kabelových žlabů (drátěných) 62.5x50mm a 125x100 mm uložených horizontálně na ocelových výložnících - vše v provedení žárový zinek
Plastové elektroinstalační trubky včetně upevnění pomocí příchytek
V kabelové chodbě budou pro kabelové vedená využity trasy PS 02
Dodávka a montáž uvedeného materiálu</t>
  </si>
  <si>
    <t>145</t>
  </si>
  <si>
    <t>SO02-08_18</t>
  </si>
  <si>
    <t>Uzemnění a pospojování</t>
  </si>
  <si>
    <t>-547871162</t>
  </si>
  <si>
    <t>Uzemnění a pospojování
materiál pro uzemnění a pospojování zejména:
ekvipotenciální svorkovnice s krytem, uzemňovací vedení FeZn 30x4, včetně podpěr např. na zeď a potřebných svorek, vodiče pro pospojování CYA 25 mm2 a CYA6 mm2 včetně ukončení,
připojení na vývodové destičky základového zemniče nerezovým šroubem
vzájemné propojení venkovních částí kovových zábradlí, např. pásky 4x30 délky do 200 mm s dvojicí otvorů ∅18, žárově zinkováno, připevnění pod upevňovací šrouby stojin zábradlí
uzemňovací nerezové vedení 10 V4A podél vtokové a výtokové zdi - cca 200 m
dodávka a montáž uvedeného materiálu</t>
  </si>
  <si>
    <t>146</t>
  </si>
  <si>
    <t>SO02-08_19</t>
  </si>
  <si>
    <t>Systém ochrany před bleskem LPS (hromosvod)</t>
  </si>
  <si>
    <t>1734416411</t>
  </si>
  <si>
    <t>Systém ochrany před bleskem LPS (hromosvod)
Systém LPS na horní stavbě MVE, jímací a svodové vedení FeZn ø8, typové podpěry, typové svorky na propojení vedení, zkušební svorky
připojení na vývodové destičky základového zemniče</t>
  </si>
  <si>
    <t>147</t>
  </si>
  <si>
    <t>SO02-08_20</t>
  </si>
  <si>
    <t>Ostatní drobný instalační materiál (hmoždinky, vruty, stahovacích pásky, kabelové štítky, apod)_x000D_
dodávka a montáž uvedeného materiálu</t>
  </si>
  <si>
    <t>-1025483035</t>
  </si>
  <si>
    <t>Ostatní drobný instalační materiál (hmoždinky, vruty, stahovacích pásky, kabelové štítky, apod)
dodávka a montáž uvedeného materiálu</t>
  </si>
  <si>
    <t>148</t>
  </si>
  <si>
    <t>SO02-08_21</t>
  </si>
  <si>
    <t>Systém PZTS (EZS)</t>
  </si>
  <si>
    <t>-594197373</t>
  </si>
  <si>
    <t>Systém PZTS (EZS)
Poplachový zabezpečovací a tísňový systém MVE, obsahující zejména např:
1 ks - Ústředna PZTS, kompaktní, pro drátové čidla, 
s poplachovým výstupem, zdrojem a záložním akumulátorem, přepěťové ochrany, poplachový výstup pro připojení na ŘS
1 ks - Přístupová klávesnice, podsvětlený displej 2x20 znaků, vstup / výstup
1 ks - Venkovní zálohovaná siréna 110dB/1m, červený maják, se záložním akumulátorem
4 ks - Duální prostorový PIR+MW pohybový detektor, dosah 12m, kombinovaná zrcadlová optika s klouzavým ohniskem doplněná mikrovlnným systémem, kontakt NC, schválení NBÚ-D, montážní konzola
4 ks - Optický detektor kouře s paticí a s automatickou resetací a dorovnáváním citlivosti, NO/NC relé, napájení 10-15Vss, LED signalizující poplach, zaprášení a poruchu detektoru, programovatelná citlivost, dosah poloměr 6 m, IP43, certifikát NBÚ pro připojení na systémy PZTS
4 ks - Magnetický kontakt na vstupní dveře a poklopy, zodolněné provedení, 
pracovní mezera 30mm
3 ks - Kryt požárních hlásičů - komora pro vzduchotechniku, pro detektor kouře
1 kpl - Plastové elektroinstalační lišty a trubky
1 kpl - Propojovací kabeláž systému PZTS
1 kpl - Nastavení ústředny systému 
1 kpl - Drobný instalační materiál
Dodávka, montáž, nastavení a úprava systému</t>
  </si>
  <si>
    <t>149</t>
  </si>
  <si>
    <t>SO02-08_22</t>
  </si>
  <si>
    <t>Základový zemnič objektu MVE</t>
  </si>
  <si>
    <t>2013629777</t>
  </si>
  <si>
    <t xml:space="preserve">Základový zemnič objektu MVE
1 sada - propojení ocelové armatury v betonu stavby strojovny MVE a vtokového objektu pro vytvoření klecové sítě cca 2x2m, propojení bude zajištěno svařováním 
s délkou svarů min. 50mm
cca 50 ks - Zemnící bod - vývod z armování železobetonu pomocí typového připojovacího nerezového dílu (zemnící destičky)
Propojení zemniče na stávající uzemnění jezu a MVE Klecany
</t>
  </si>
  <si>
    <t>150</t>
  </si>
  <si>
    <t>SO02-08_23</t>
  </si>
  <si>
    <t>Realizační dodavatelská dokumentace</t>
  </si>
  <si>
    <t>730266263</t>
  </si>
  <si>
    <t>151</t>
  </si>
  <si>
    <t>SO02-08_24</t>
  </si>
  <si>
    <t>Oživení, uvedení do provozu</t>
  </si>
  <si>
    <t>1521038992</t>
  </si>
  <si>
    <t>152</t>
  </si>
  <si>
    <t>SO02-08_25</t>
  </si>
  <si>
    <t>Výchozí revize elektrické instalace, včetně vypracování revizní zprávy</t>
  </si>
  <si>
    <t>-78393889</t>
  </si>
  <si>
    <t>153</t>
  </si>
  <si>
    <t>SO02-08_26</t>
  </si>
  <si>
    <t>Výchozí revize hromosvodu (LPS), měření odporů uzemnění, včetně vypracování revizní zprávy</t>
  </si>
  <si>
    <t>1528972075</t>
  </si>
  <si>
    <t>SO02-09</t>
  </si>
  <si>
    <t>Vzduchotechnika</t>
  </si>
  <si>
    <t>SO02-09.1</t>
  </si>
  <si>
    <t>Vzduchotechnika - Příslušenství</t>
  </si>
  <si>
    <t>154</t>
  </si>
  <si>
    <t>SO03-03.1_01</t>
  </si>
  <si>
    <t>Klapka uzavírací čtyřhranná těsná 800x710mm se servopohonem vč. koncového spínače</t>
  </si>
  <si>
    <t>-245402485</t>
  </si>
  <si>
    <t>Poznámka k položce:_x000D_
Měrná jednotka 1 ks dodávky a montáže VZT příslušenství daného typu</t>
  </si>
  <si>
    <t xml:space="preserve">2 "Odvod vzduchu -Generátor" </t>
  </si>
  <si>
    <t>155</t>
  </si>
  <si>
    <t>SO03-03.1_02</t>
  </si>
  <si>
    <t>Klapka uzavírací čtyřhranná těsná 1000x450mm se servopohonem vč. koncového spínače</t>
  </si>
  <si>
    <t>-1701944927</t>
  </si>
  <si>
    <t xml:space="preserve">1 "Odvod vzduchu -Generátor" </t>
  </si>
  <si>
    <t>156</t>
  </si>
  <si>
    <t>SO03-03.1_03</t>
  </si>
  <si>
    <t>Pružná vložka čtyřhranná 1000x450mm k zamezení přenosu vibrací, šumu a hluku.</t>
  </si>
  <si>
    <t>-748919494</t>
  </si>
  <si>
    <t>157</t>
  </si>
  <si>
    <t>SO03-03.1_04</t>
  </si>
  <si>
    <t>Klapka uzavírací čtyřhranná těsná 1000x800mm se servopohonem vč. koncového spínače</t>
  </si>
  <si>
    <t>120863332</t>
  </si>
  <si>
    <t>158</t>
  </si>
  <si>
    <t>SO03-03.1_05</t>
  </si>
  <si>
    <t>Tlumící kulisová vložka 100x900mm, dl. 1000mm k utlumení hluku z ventilátoru</t>
  </si>
  <si>
    <t>-1447502923</t>
  </si>
  <si>
    <t>159</t>
  </si>
  <si>
    <t>SO03-03.1_06</t>
  </si>
  <si>
    <t>Tlumící vložka ø630mm, dl. 170mm k zamezení přenosu vibrací a chvění ventilátoru</t>
  </si>
  <si>
    <t>1520308097</t>
  </si>
  <si>
    <t>160</t>
  </si>
  <si>
    <t>SO03-03.1_07</t>
  </si>
  <si>
    <t>Pružná vložka kruhová ø630m k zamezení přenosu vibrací, šumu a hluku.</t>
  </si>
  <si>
    <t>926509547</t>
  </si>
  <si>
    <t xml:space="preserve">2 "Odvod vzduchu - Trafo T1" </t>
  </si>
  <si>
    <t>161</t>
  </si>
  <si>
    <t>SO03-03.1_08</t>
  </si>
  <si>
    <t>Klapka regulační čtyřhranná 400x315mm s ručním ovládáním</t>
  </si>
  <si>
    <t>-1593673662</t>
  </si>
  <si>
    <t xml:space="preserve">1 "Odvod vzduchu - Trafo T2, Royvodna NN, VN, sklad" </t>
  </si>
  <si>
    <t>162</t>
  </si>
  <si>
    <t>SO03-03.1_09</t>
  </si>
  <si>
    <t>Pružná vložka čtyřhranná 700x400mm IAE 355 k zamezení přenosu vibrací, šumu a hluku</t>
  </si>
  <si>
    <t>-536899234</t>
  </si>
  <si>
    <t xml:space="preserve">2 "Odvod vzduchu - Trafo T2, Royvodna NN, VN, sklad" </t>
  </si>
  <si>
    <t>163</t>
  </si>
  <si>
    <t>SO03-03.1_10</t>
  </si>
  <si>
    <t>Klapka regulační čtyřhranná 700x400mm s ručním ovládáním</t>
  </si>
  <si>
    <t>682079862</t>
  </si>
  <si>
    <t>164</t>
  </si>
  <si>
    <t>SO03-03.1_11</t>
  </si>
  <si>
    <t>Klapka regulační kruhová ø200mm s ručním ovládáním</t>
  </si>
  <si>
    <t>-146229323</t>
  </si>
  <si>
    <t>165</t>
  </si>
  <si>
    <t>SO03-03.1_12</t>
  </si>
  <si>
    <t>Klapka regulační kruhová ø250mm s ručním ovládáním</t>
  </si>
  <si>
    <t>-453407576</t>
  </si>
  <si>
    <t>166</t>
  </si>
  <si>
    <t>SO03-03.1_13</t>
  </si>
  <si>
    <t>Klapka uzavírac čtyřhrannáí těsná 630x630mm se servopohonem vč. koncového spínače</t>
  </si>
  <si>
    <t>262421095</t>
  </si>
  <si>
    <t>1 "Přívod vzduchu - MVE"</t>
  </si>
  <si>
    <t>167</t>
  </si>
  <si>
    <t>SO03-03.1_14</t>
  </si>
  <si>
    <t>Klapka uzavírac čtyřhrannáí těsná 800x630mm se servopohonem vč. koncového spínače</t>
  </si>
  <si>
    <t>2018786089</t>
  </si>
  <si>
    <t>2 "Přívod vzduchu - MVE"</t>
  </si>
  <si>
    <t>168</t>
  </si>
  <si>
    <t>SO03-03.1_15</t>
  </si>
  <si>
    <t>1105086321</t>
  </si>
  <si>
    <t>169</t>
  </si>
  <si>
    <t>SO03-03.1_16</t>
  </si>
  <si>
    <t>-62657170</t>
  </si>
  <si>
    <t>170</t>
  </si>
  <si>
    <t>SO03-03.1_17</t>
  </si>
  <si>
    <t>Filtr v plášti profilu 1250x900mm, dl. 700mm s bočním vyjímaním vložek. Třída filtrace "A"</t>
  </si>
  <si>
    <t>1167129655</t>
  </si>
  <si>
    <t>171</t>
  </si>
  <si>
    <t>SO03-03.1_18</t>
  </si>
  <si>
    <t>1167720216</t>
  </si>
  <si>
    <t>SO02-09.2</t>
  </si>
  <si>
    <t>Vzduchotechnika - Potrubí</t>
  </si>
  <si>
    <t>172</t>
  </si>
  <si>
    <t>SO03-03.2_01</t>
  </si>
  <si>
    <t>Hranaté potrubí 500x400 mm - pozinkované</t>
  </si>
  <si>
    <t>580607622</t>
  </si>
  <si>
    <t>Poznámka k položce:_x000D_
Měrná jednotka dodávky a montáže 1 m potrubí daného typu</t>
  </si>
  <si>
    <t>18,83  "propojení přívod - odvod"</t>
  </si>
  <si>
    <t>173</t>
  </si>
  <si>
    <t>SO03-03.2_02</t>
  </si>
  <si>
    <t>Hranaté potrubí 800x630 mm - pozinkované</t>
  </si>
  <si>
    <t>763594641</t>
  </si>
  <si>
    <t>0,05 "Odvod strojovna"</t>
  </si>
  <si>
    <t xml:space="preserve">0,54 "Přívod vzduchu - MVE" </t>
  </si>
  <si>
    <t xml:space="preserve">0,16  "Přívod vzduchu - MVE" </t>
  </si>
  <si>
    <t>174</t>
  </si>
  <si>
    <t>SO03-03.2_03</t>
  </si>
  <si>
    <t>Hranaté potrubí 630x1000 mm - pozinkované</t>
  </si>
  <si>
    <t>1778870938</t>
  </si>
  <si>
    <t>2,08 "Odvod vzduchu - Generátor"</t>
  </si>
  <si>
    <t>175</t>
  </si>
  <si>
    <t>SO03-03.2_04</t>
  </si>
  <si>
    <t>Hranaté potrubí 800x1000 mm - pozinkované</t>
  </si>
  <si>
    <t>-1721370166</t>
  </si>
  <si>
    <t xml:space="preserve">14,6 "Odvod vzduchu - Generátor" </t>
  </si>
  <si>
    <t xml:space="preserve">7,12  "Přívod vzduchu - MVE" </t>
  </si>
  <si>
    <t xml:space="preserve">0,025  "Přívod vzduchu - MVE" </t>
  </si>
  <si>
    <t xml:space="preserve">0,025 "Odvod vzduchu -Generátor" </t>
  </si>
  <si>
    <t>176</t>
  </si>
  <si>
    <t>SO03-03.2_05</t>
  </si>
  <si>
    <t>Hranaté potrubí 900x1250 mm - pozinkované</t>
  </si>
  <si>
    <t>-910724493</t>
  </si>
  <si>
    <t xml:space="preserve">0,7 "Odvod vzduchu - Generátor" </t>
  </si>
  <si>
    <t>177</t>
  </si>
  <si>
    <t>SO03-03.2_06</t>
  </si>
  <si>
    <t>Hranaté potrubí 1000x630 mm - pozinkované</t>
  </si>
  <si>
    <t>-543227612</t>
  </si>
  <si>
    <t xml:space="preserve">0,89 "Odvod vzduchu - Generátor" </t>
  </si>
  <si>
    <t xml:space="preserve">0,25"Odvod vzduchu -Generátor" </t>
  </si>
  <si>
    <t>178</t>
  </si>
  <si>
    <t>SO03-03.2_07</t>
  </si>
  <si>
    <t>Hranaté potrubí 1000x800 mm - pozinkované</t>
  </si>
  <si>
    <t>1962603529</t>
  </si>
  <si>
    <t xml:space="preserve">0,15 "Odvod vzduchu - Generátor" </t>
  </si>
  <si>
    <t xml:space="preserve">0,05  "Přívod vzduchu - MVE" </t>
  </si>
  <si>
    <t>179</t>
  </si>
  <si>
    <t>SO03-03.2_08</t>
  </si>
  <si>
    <t>Hranaté potrubí 1250x1800 mm - pozinkované</t>
  </si>
  <si>
    <t>1086073976</t>
  </si>
  <si>
    <t xml:space="preserve">0,5 "Odvod vzduchu - Generátor" </t>
  </si>
  <si>
    <t xml:space="preserve">0,5 "Přívod vzduchu - MVE" </t>
  </si>
  <si>
    <t>180</t>
  </si>
  <si>
    <t>SO03-03.2_09</t>
  </si>
  <si>
    <t>Kulaté potrubí D 630 mm - pozinkované</t>
  </si>
  <si>
    <t>-1426356773</t>
  </si>
  <si>
    <t xml:space="preserve">3,16 "Odvod vzduchu - Trafo T1" </t>
  </si>
  <si>
    <t>181</t>
  </si>
  <si>
    <t>SO03-03.2_10</t>
  </si>
  <si>
    <t>Hranaté potrubí 1000x400 mm - pozinkované</t>
  </si>
  <si>
    <t>787399905</t>
  </si>
  <si>
    <t xml:space="preserve">0,42 "Odvod vzduchu - Trafo T1" </t>
  </si>
  <si>
    <t>182</t>
  </si>
  <si>
    <t>SO03-03.2_11</t>
  </si>
  <si>
    <t>Kulaté potrubí D 200 mm - pozinkované</t>
  </si>
  <si>
    <t>2017776425</t>
  </si>
  <si>
    <t xml:space="preserve">2,25 "Odvod vzduchu - Trafo T2, Royvodna NN, VN, sklad" </t>
  </si>
  <si>
    <t xml:space="preserve">0,1  "Odvod vzduchu - Trafo T2, Royvodna NN, VN, sklad" </t>
  </si>
  <si>
    <t>183</t>
  </si>
  <si>
    <t>SO03-03.2_12</t>
  </si>
  <si>
    <t>Kulaté potrubí D 250 mm - pozinkované</t>
  </si>
  <si>
    <t>-2136870240</t>
  </si>
  <si>
    <t xml:space="preserve">0,55 "Odvod vzduchu - Trafo T2, Royvodna NN, VN, sklad" </t>
  </si>
  <si>
    <t xml:space="preserve">0,95 "Přívod vzduchu -Schodišťový prostor" </t>
  </si>
  <si>
    <t>184</t>
  </si>
  <si>
    <t>SO03-03.2_13</t>
  </si>
  <si>
    <t>Hranaté potrubí 400x315 mm - pozinkované</t>
  </si>
  <si>
    <t>192925107</t>
  </si>
  <si>
    <t xml:space="preserve">0,15 "Odvod vzduchu - Trafo T2, Royvodna NN, VN, sklad" </t>
  </si>
  <si>
    <t>185</t>
  </si>
  <si>
    <t>SO03-03.2_14</t>
  </si>
  <si>
    <t>Hranaté potrubí 700x400 mm - pozinkované</t>
  </si>
  <si>
    <t>994601110</t>
  </si>
  <si>
    <t xml:space="preserve">10,9 "Odvod vzduchu - Trafo T2, Royvodna NN, VN, sklad" </t>
  </si>
  <si>
    <t>186</t>
  </si>
  <si>
    <t>SO03-03.2_15</t>
  </si>
  <si>
    <t>Přechod hranatého potrubí 800x1000 mm na kulaté D 630 mm - pozinkované</t>
  </si>
  <si>
    <t>-1728285431</t>
  </si>
  <si>
    <t>Poznámka k položce:_x000D_
Měrná jednotka 1 ks dodávky a montáže potrubí daného typu</t>
  </si>
  <si>
    <t xml:space="preserve">2  "Odvod vzduchu -Generátor" </t>
  </si>
  <si>
    <t xml:space="preserve">2 "Přívod vzduchu - MVE" </t>
  </si>
  <si>
    <t>187</t>
  </si>
  <si>
    <t>SO03-03.2_16</t>
  </si>
  <si>
    <t>Přechod hranatého potrubí 1000x400 mm na kulaté D 630 mm - pozinkované</t>
  </si>
  <si>
    <t>1190852990</t>
  </si>
  <si>
    <t xml:space="preserve">1 "Odvod vzduchu -Trafo T1" </t>
  </si>
  <si>
    <t>188</t>
  </si>
  <si>
    <t>SO03-03.2_17</t>
  </si>
  <si>
    <t>Přechod hranatého potrubí 630x1000 mm na 450x1000 mm - pozinkované</t>
  </si>
  <si>
    <t>1686593146</t>
  </si>
  <si>
    <t>189</t>
  </si>
  <si>
    <t>SO03-03.2_18</t>
  </si>
  <si>
    <t>Pravoúhlý L-přechod hranatého potrubí 1800x1250 mm na 900x1250 mm - pozinkované</t>
  </si>
  <si>
    <t>-1386087691</t>
  </si>
  <si>
    <t>Pravoúhlý L-přechod hranatého potrubí 1800x1250 mm na 900x1250 mm - pozinkované (délky 1,9 m)</t>
  </si>
  <si>
    <t xml:space="preserve">1 "Přívod vzduchu - MVE" </t>
  </si>
  <si>
    <t>190</t>
  </si>
  <si>
    <t>SO03-03.2_19</t>
  </si>
  <si>
    <t>Přechod hranatého potrubí 900x1250 mm na 800x1000 mm - pozinkované</t>
  </si>
  <si>
    <t>-1686231069</t>
  </si>
  <si>
    <t>191</t>
  </si>
  <si>
    <t>SO03-03.2_20</t>
  </si>
  <si>
    <t>Přechod hranatého potrubí 1000x800 mm na 800x1000 mm - VZT kanál</t>
  </si>
  <si>
    <t>674642252</t>
  </si>
  <si>
    <t>Poznámka k položce:_x000D_
Měrná jednotka 1 ks dodávky a montáže VZT kanálu dle možností zhotovitele</t>
  </si>
  <si>
    <t>192</t>
  </si>
  <si>
    <t>SO03-03.2_21</t>
  </si>
  <si>
    <t>Koleno 45° hranatého potrubí 630x1000 mm - pozinkované</t>
  </si>
  <si>
    <t>1681126460</t>
  </si>
  <si>
    <t xml:space="preserve">2"Odvod vzduchu -Generátor" </t>
  </si>
  <si>
    <t>193</t>
  </si>
  <si>
    <t>SO03-03.2_22</t>
  </si>
  <si>
    <t>Koleno 90° hranatého potrubí 800x1000 mm - pozinkované</t>
  </si>
  <si>
    <t>1152950887</t>
  </si>
  <si>
    <t xml:space="preserve">1"Přívod vzduchu - MVE" </t>
  </si>
  <si>
    <t>194</t>
  </si>
  <si>
    <t>SO03-03.2_23</t>
  </si>
  <si>
    <t>Koleno 90° hranatého potrubí 1000x800 mm - pozinkované</t>
  </si>
  <si>
    <t>1134637133</t>
  </si>
  <si>
    <t xml:space="preserve">3 "Odvod vzduchu -Generátor" </t>
  </si>
  <si>
    <t>195</t>
  </si>
  <si>
    <t>SO03-03.2_24</t>
  </si>
  <si>
    <t>Hranaté koleno 90° hranatého potrubí 315x400 mm - pozinkované</t>
  </si>
  <si>
    <t>1866701138</t>
  </si>
  <si>
    <t xml:space="preserve">1  "Odvod vzduchu - Trafo T2, Royvodna NN, VN, sklad" </t>
  </si>
  <si>
    <t>196</t>
  </si>
  <si>
    <t>SO03-03.2_25</t>
  </si>
  <si>
    <t>-1695720305</t>
  </si>
  <si>
    <t xml:space="preserve">0,05 "Odvod vzduchu - Trafo T2, Royvodna NN, VN, sklad" </t>
  </si>
  <si>
    <t>197</t>
  </si>
  <si>
    <t>SO03-03.2_26</t>
  </si>
  <si>
    <t>Hranaté potrubí 400x400 mm - pozinkované</t>
  </si>
  <si>
    <t>1471724941</t>
  </si>
  <si>
    <t xml:space="preserve">0,025  "Odvod vzduchu - Trafo T2, Royvodna NN, VN, sklad" </t>
  </si>
  <si>
    <t>198</t>
  </si>
  <si>
    <t>SO03-03.2_27</t>
  </si>
  <si>
    <t>Hranaté potrubí 710x800 mm - pozinkované</t>
  </si>
  <si>
    <t>-878598615</t>
  </si>
  <si>
    <t xml:space="preserve">0,05*2"ks" "Odvod vzduchu -Generátor" </t>
  </si>
  <si>
    <t>SO02-09.3</t>
  </si>
  <si>
    <t>Vzduchotechnika - Výustky</t>
  </si>
  <si>
    <t>199</t>
  </si>
  <si>
    <t>SO03-03.3_01</t>
  </si>
  <si>
    <t>Ochranná mřížka kruhového potrubí ø150mm</t>
  </si>
  <si>
    <t>281739158</t>
  </si>
  <si>
    <t>Poznámka k položce:_x000D_
Měrná jednotka 1 ks dodávky a montáže mřířky daného typu</t>
  </si>
  <si>
    <t>200</t>
  </si>
  <si>
    <t>SO03-03.3_02</t>
  </si>
  <si>
    <t>Ochranná mřížka čtyřhranného potrubí 800x710mm</t>
  </si>
  <si>
    <t>-1928708204</t>
  </si>
  <si>
    <t xml:space="preserve">Poznámka k položce:_x000D_
Měrná jednotka 1 ks dodávky a montáže mřířky daného typu_x000D_
</t>
  </si>
  <si>
    <t>201</t>
  </si>
  <si>
    <t>SO03-03.3_03</t>
  </si>
  <si>
    <t>Ocelová ochranná mřížka 1000x800mm</t>
  </si>
  <si>
    <t>-1562207586</t>
  </si>
  <si>
    <t>202</t>
  </si>
  <si>
    <t>SO03-03.3_04</t>
  </si>
  <si>
    <t>Protihluková žaluzie čtyřhranného potrubí 1250x1800mm</t>
  </si>
  <si>
    <t>-1270606162</t>
  </si>
  <si>
    <t>Poznámka k položce:_x000D_
Měrná jednotka 1 ks dodávky a montáže protihlukové žaluzie daného typu</t>
  </si>
  <si>
    <t>203</t>
  </si>
  <si>
    <t>SO03-03.3_05</t>
  </si>
  <si>
    <t>Ochranná mřížka čtyřhranného potrubí 1000x400mm SMU-20</t>
  </si>
  <si>
    <t>-1552935272</t>
  </si>
  <si>
    <t>204</t>
  </si>
  <si>
    <t>SO03-03.3_06</t>
  </si>
  <si>
    <t>Ochranná mřížka kruhového potrubí ø630mm</t>
  </si>
  <si>
    <t>-1954274263</t>
  </si>
  <si>
    <t>205</t>
  </si>
  <si>
    <t>SO03-03.3_07</t>
  </si>
  <si>
    <t>Ochranná mřížka čtyřhranného potrubí 400x315mm</t>
  </si>
  <si>
    <t>1737675619</t>
  </si>
  <si>
    <t>206</t>
  </si>
  <si>
    <t>SO03-03.3_08</t>
  </si>
  <si>
    <t>Ochranná mřížka čtyřhranného potrubí 400x400mm</t>
  </si>
  <si>
    <t>-727004235</t>
  </si>
  <si>
    <t>207</t>
  </si>
  <si>
    <t>SO03-03.3_09</t>
  </si>
  <si>
    <t>Vířivá vyústka 460x460 s připojením DN 200</t>
  </si>
  <si>
    <t>-1730783367</t>
  </si>
  <si>
    <t>Poznámka k položce:_x000D_
Měrná jednotka 1 ks dodávky a montáže výustky daného typu</t>
  </si>
  <si>
    <t>208</t>
  </si>
  <si>
    <t>SO03-03.3_10</t>
  </si>
  <si>
    <t>Vířivá vyústka 560x560 s připojením DN 250</t>
  </si>
  <si>
    <t>1662453196</t>
  </si>
  <si>
    <t>209</t>
  </si>
  <si>
    <t>SO03-03.3_11</t>
  </si>
  <si>
    <t>Ochranná mřížka čtyřhranného potrubí 700x400mm SMU-20</t>
  </si>
  <si>
    <t>-430121880</t>
  </si>
  <si>
    <t>210</t>
  </si>
  <si>
    <t>SO03-03.3_12</t>
  </si>
  <si>
    <t>Ocelová ochranná mřížka 600x200mm</t>
  </si>
  <si>
    <t>-1426357983</t>
  </si>
  <si>
    <t xml:space="preserve">2"Přívod vzduchu - MVE" </t>
  </si>
  <si>
    <t>211</t>
  </si>
  <si>
    <t>SO03-03.3_13</t>
  </si>
  <si>
    <t xml:space="preserve">Vzduchotechnický kanál 600x200mm - Přívod vzduchu sklad  </t>
  </si>
  <si>
    <t>1123012823</t>
  </si>
  <si>
    <t xml:space="preserve">Vzduchotechnický kanál 600x200mm - Přívod vzduchu sklad </t>
  </si>
  <si>
    <t>212</t>
  </si>
  <si>
    <t>SO03-03.3_14</t>
  </si>
  <si>
    <t xml:space="preserve">Vzduchotechnický kanál 600x400 - Přívod vzduchu trafo T2, rozvodna NN, VN, sklad  </t>
  </si>
  <si>
    <t>-788442519</t>
  </si>
  <si>
    <t xml:space="preserve">Vzduchotechnický kanál 600x400 - Přívod vzduchu trafo T2, rozvodna NN, VN, sklad </t>
  </si>
  <si>
    <t>213</t>
  </si>
  <si>
    <t>SO03-03.3_15</t>
  </si>
  <si>
    <t>Ocelová ochranná mřížka 600x400mm</t>
  </si>
  <si>
    <t>1397076581</t>
  </si>
  <si>
    <t>214</t>
  </si>
  <si>
    <t>SO03-03.3_16</t>
  </si>
  <si>
    <t xml:space="preserve">Vzduchotechnický kanál 600x400mm - Přívod vzduchu rozvodna VN </t>
  </si>
  <si>
    <t>-1595882208</t>
  </si>
  <si>
    <t>215</t>
  </si>
  <si>
    <t>SO03-03.3_17</t>
  </si>
  <si>
    <t>Ochranná mřížka čtyřhranného potrubí 600x400mm</t>
  </si>
  <si>
    <t>1553455165</t>
  </si>
  <si>
    <t>216</t>
  </si>
  <si>
    <t>SO03-03.3_18</t>
  </si>
  <si>
    <t>Ocelová ochranná mřížka 600x600mm</t>
  </si>
  <si>
    <t>1102863754</t>
  </si>
  <si>
    <t>217</t>
  </si>
  <si>
    <t>SO03-03.3_19</t>
  </si>
  <si>
    <t>Ochranná mřížka čtyřhranného potrubí 630x630mm</t>
  </si>
  <si>
    <t>1667924321</t>
  </si>
  <si>
    <t>218</t>
  </si>
  <si>
    <t>SO03-03.3_20</t>
  </si>
  <si>
    <t>Ochranná mřížka čtyřhranného potrubí 800x630mm</t>
  </si>
  <si>
    <t>-1588632405</t>
  </si>
  <si>
    <t>219</t>
  </si>
  <si>
    <t>SO03-03.3_21</t>
  </si>
  <si>
    <t xml:space="preserve">Vzduchotechnický kanál 1000/800/630 x 800/630/630 mm - Přívod vzduchu strojovny   </t>
  </si>
  <si>
    <t>-1561195295</t>
  </si>
  <si>
    <t xml:space="preserve">Vzduchotechnický kanál 1000/800/630 x 800/630/630 mm - Přívod vzduchu strojovny </t>
  </si>
  <si>
    <t>220</t>
  </si>
  <si>
    <t>SO03-03.3_22</t>
  </si>
  <si>
    <t xml:space="preserve">Vzduchotechnický kanál 1000x400/840mm - Přívod vzduchu Trafo T1  </t>
  </si>
  <si>
    <t>1793457137</t>
  </si>
  <si>
    <t xml:space="preserve">Vzduchotechnický kanál 1000x400/840mm - Přívod vzduchu Trafo T1 </t>
  </si>
  <si>
    <t>221</t>
  </si>
  <si>
    <t>SO03-03.3_23</t>
  </si>
  <si>
    <t>-1033424660</t>
  </si>
  <si>
    <t>222</t>
  </si>
  <si>
    <t>SO03-03.3_24</t>
  </si>
  <si>
    <t>Ocelová ochranná mřížka 1000x840mm</t>
  </si>
  <si>
    <t>838223625</t>
  </si>
  <si>
    <t>223</t>
  </si>
  <si>
    <t>SO03-03.3_25</t>
  </si>
  <si>
    <t>189351258</t>
  </si>
  <si>
    <t>224</t>
  </si>
  <si>
    <t>SO03-03.3_26</t>
  </si>
  <si>
    <t>Ochranná mřížka kruhového potrubí ø250mm</t>
  </si>
  <si>
    <t>973611588</t>
  </si>
  <si>
    <t xml:space="preserve">1"Přívod vzduchu - Schodišťový prostor" </t>
  </si>
  <si>
    <t>SO02-09.4</t>
  </si>
  <si>
    <t>Vzduchotechnika - zařízení</t>
  </si>
  <si>
    <t>225</t>
  </si>
  <si>
    <t>SO03-03.4_01</t>
  </si>
  <si>
    <t>Axiální potrubní ventilátor kruhový ø630mm TCBT/4-630L</t>
  </si>
  <si>
    <t>-1489589941</t>
  </si>
  <si>
    <t>Poznámka k položce:_x000D_
Měrná jednotka 1 ks dodávky a montáže VZT zařízení daného typu</t>
  </si>
  <si>
    <t>226</t>
  </si>
  <si>
    <t>SO03-03.4_02</t>
  </si>
  <si>
    <t>Malý axiální ventilátor kruhový ø250mm HV 230A</t>
  </si>
  <si>
    <t>-1223574759</t>
  </si>
  <si>
    <t xml:space="preserve">2 "Přívod vzduchu -větrání schodiště" </t>
  </si>
  <si>
    <t>227</t>
  </si>
  <si>
    <t>SO03-03.4_03</t>
  </si>
  <si>
    <t>Axiální potrubní ventilátor kruhový ø630mm AXCPV 630-9-2 s natočením lopatek 20°</t>
  </si>
  <si>
    <t>1367115506</t>
  </si>
  <si>
    <t xml:space="preserve">1 "Přívod vzduchu -MVE" </t>
  </si>
  <si>
    <t>228</t>
  </si>
  <si>
    <t>SO03-03.4_04</t>
  </si>
  <si>
    <t>Radiální ventilátor do čtyřhranného potrubí 700x400mm ILT/6-355</t>
  </si>
  <si>
    <t>-1667810641</t>
  </si>
  <si>
    <t xml:space="preserve">1 "Odvod vzduchu - Trafo T2, Royvodna NN, VN" </t>
  </si>
  <si>
    <t>131,791</t>
  </si>
  <si>
    <t>bed_rov</t>
  </si>
  <si>
    <t>bednění rovninné</t>
  </si>
  <si>
    <t>602,938999999999</t>
  </si>
  <si>
    <t>Bed_valc</t>
  </si>
  <si>
    <t>bednění válcově zakřivené</t>
  </si>
  <si>
    <t>24,573</t>
  </si>
  <si>
    <t>SO 03 - MVE – horní stavba</t>
  </si>
  <si>
    <t>SO03-02 - Výplně otvorů</t>
  </si>
  <si>
    <t>SO03-03 - Úprava povrchů</t>
  </si>
  <si>
    <t>SO03-04 - Zámečnické výrobky</t>
  </si>
  <si>
    <t>SO03-05 - Ostatní</t>
  </si>
  <si>
    <t xml:space="preserve">    SO03-06 - Lešení a podpěrné konstrukce</t>
  </si>
  <si>
    <t>SO03-01_01.1</t>
  </si>
  <si>
    <t>187767344</t>
  </si>
  <si>
    <t>"Blok 03-001" 22,767 "m3"</t>
  </si>
  <si>
    <t>"Blok 03-002" 30,108 "m3"</t>
  </si>
  <si>
    <t>"Blok 03-003" 25,84 "m3"</t>
  </si>
  <si>
    <t>"Blok 03-004" 27,092 "m3"</t>
  </si>
  <si>
    <t>"Blok 03-005" 4,68 "m3"</t>
  </si>
  <si>
    <t>"Blok 03-005" 6,086 "m3"</t>
  </si>
  <si>
    <t>"Blok 03-005" 5,861 "m3"</t>
  </si>
  <si>
    <t>"Blok 03-005" 2,786 "m3"</t>
  </si>
  <si>
    <t>"Blok 03-005" 0,528 "m3"</t>
  </si>
  <si>
    <t>"Blok 03-005" 0,02 "m3"</t>
  </si>
  <si>
    <t>Podesty</t>
  </si>
  <si>
    <t>0,825*2,2*0,235*2 "ks"</t>
  </si>
  <si>
    <t>0,985*2,2*0,235 *3 "ks"</t>
  </si>
  <si>
    <t>1,1*2,2*0,235 *2 "ks"</t>
  </si>
  <si>
    <t>MVE KI</t>
  </si>
  <si>
    <t>2,505 "atika"</t>
  </si>
  <si>
    <t>SO03-01_01.2</t>
  </si>
  <si>
    <t>Konstrukce prefabrikovaného betonu odlehčeného LC30/33</t>
  </si>
  <si>
    <t>429148442</t>
  </si>
  <si>
    <t xml:space="preserve">Konstrukce betonu odlehčeného LC30/33
</t>
  </si>
  <si>
    <t xml:space="preserve">Poznámka k položce:_x000D_
Měrná jednotka 1 m3 betonové konstrukce._x000D_
</t>
  </si>
  <si>
    <t>"Blok 03.2-001" 0,266 "m3"</t>
  </si>
  <si>
    <t>"Blok 03.2-002" 0,271 "m3"</t>
  </si>
  <si>
    <t>"Blok 03.2-003" 0,262 "m3"</t>
  </si>
  <si>
    <t>"Blok 03.2-004" 0,262 "m3"</t>
  </si>
  <si>
    <t>SO03-01_01.3</t>
  </si>
  <si>
    <t>740104274</t>
  </si>
  <si>
    <t>0,669 "zálivka tlakových dveří"</t>
  </si>
  <si>
    <t>SO03-01_02.1</t>
  </si>
  <si>
    <t>Dodávka a montáž prefabrikovaného schodišťového ramene délky 2,0 m</t>
  </si>
  <si>
    <t>85774162</t>
  </si>
  <si>
    <t>SO03-01_02.2</t>
  </si>
  <si>
    <t>Dodávka a montáž prefabrikovaného schodišťového ramene délky 3,0 m</t>
  </si>
  <si>
    <t>1714254028</t>
  </si>
  <si>
    <t>Dodávka a montáž prefabrikovaného schodišťového ramene délky 3,0 m, šířky 1,05 m a s 9 stupni.</t>
  </si>
  <si>
    <t>SO03-01_02.3</t>
  </si>
  <si>
    <t>Dodávka a montáž prefabrikovaného schodišťového ramene délky 3,3 m</t>
  </si>
  <si>
    <t>-529719339</t>
  </si>
  <si>
    <t>Dodávka a montáž prefabrikovaného schodišťového ramene délky 3,3 m, šířky 1,05 m a s 10 stupni.</t>
  </si>
  <si>
    <t>SO03-01_03.1</t>
  </si>
  <si>
    <t>-2089487953</t>
  </si>
  <si>
    <t>Horní stavba</t>
  </si>
  <si>
    <t>"Blok 03-001" 14,08 "m2"</t>
  </si>
  <si>
    <t>"Blok 03-001" 19,84 "m2"</t>
  </si>
  <si>
    <t>"Blok 03-001" 10,54 "m2"</t>
  </si>
  <si>
    <t>"Blok 03-001" 2,35 "m2"</t>
  </si>
  <si>
    <t>"Blok 03-001" 0,5 "m2"</t>
  </si>
  <si>
    <t>"Blok 03-001" 23,04 "m2"</t>
  </si>
  <si>
    <t>"Blok 03-001" 5,44 "m2"</t>
  </si>
  <si>
    <t>"Blok 03-001" 20,48 "m2"</t>
  </si>
  <si>
    <t>"Blok 03-002" 39,68 "m2"</t>
  </si>
  <si>
    <t>"Blok 03-002" 14,08 "m2"</t>
  </si>
  <si>
    <t>"Blok 03-002" 46,08 "m2"</t>
  </si>
  <si>
    <t>"Blok 03-002" 20,48 "m2"</t>
  </si>
  <si>
    <t>"Blok 03-002" 0,5 "m2"</t>
  </si>
  <si>
    <t>"Blok 03-002" 1,92 "m2"</t>
  </si>
  <si>
    <t>"Blok 03-002" 1,6 "m2"</t>
  </si>
  <si>
    <t>"Blok 03-003" 42,16 "m2"</t>
  </si>
  <si>
    <t>"Blok 03-003" 14,96 "m2"</t>
  </si>
  <si>
    <t>"Blok 03-003" 2 "m2"</t>
  </si>
  <si>
    <t>"Blok 03-003" 0,5 "m2"</t>
  </si>
  <si>
    <t>"Blok 03-003" 3,6 "m2"</t>
  </si>
  <si>
    <t>"Blok 03-003" 2,5 "m2"</t>
  </si>
  <si>
    <t>"Blok 03-003" 48,96 "m2"</t>
  </si>
  <si>
    <t>"Blok 03-003" 21,76 "m2"</t>
  </si>
  <si>
    <t>"Blok 03-004" 73,45 "m2"</t>
  </si>
  <si>
    <t>"Blok 03-004" 1,548 "m2"</t>
  </si>
  <si>
    <t>"Blok 03-004" 4,2375 "m2"</t>
  </si>
  <si>
    <t>"Blok 03-004" 1,56 "m2"</t>
  </si>
  <si>
    <t>"Blok 03-004" 3,8775 "m2"</t>
  </si>
  <si>
    <t>"Blok 03-004" 0,387 "m2"</t>
  </si>
  <si>
    <t>"Blok 03-004" 0,36 "m2"</t>
  </si>
  <si>
    <t>"Blok 03-004" 1,977 "m2"</t>
  </si>
  <si>
    <t>"Blok 03-004" 2,88 "m2"</t>
  </si>
  <si>
    <t>"Blok 03-004" 1,28 "m2"</t>
  </si>
  <si>
    <t>"Blok 03-005" 13,8 "m2"</t>
  </si>
  <si>
    <t>"Blok 03-005" 39,675 "m2"</t>
  </si>
  <si>
    <t>"Blok 03-005" 21,1875 "m2"</t>
  </si>
  <si>
    <t>"Blok 03-005" 7,8 "m2"</t>
  </si>
  <si>
    <t>"Blok 03-005" 9,735 "m2"</t>
  </si>
  <si>
    <t>"Blok 03-005" 19,3875 "m2"</t>
  </si>
  <si>
    <t>"Blok 03-005" 1,935 "m2"</t>
  </si>
  <si>
    <t>"Blok 03-005" 0,9 "m2"</t>
  </si>
  <si>
    <t>"Blok 03-005" 0,3 "m2"</t>
  </si>
  <si>
    <t>"Blok 03-005" 3,87 "m2"</t>
  </si>
  <si>
    <t>"Blok Velín" 1,8368 "m2"</t>
  </si>
  <si>
    <t>"Blok Velín" 1,1808 "m2"</t>
  </si>
  <si>
    <t>"Blok Velín" 0,656 "m2"</t>
  </si>
  <si>
    <t>"Blok Velín" 0,82 "m2"</t>
  </si>
  <si>
    <t>"Blok Velín" 1,836 "m2"</t>
  </si>
  <si>
    <t>"Blok Velín" 0,704 "m2"</t>
  </si>
  <si>
    <t>"Blok Velín" 0,408 "m2"</t>
  </si>
  <si>
    <t>"Blok Velín" 1,008 "m2"</t>
  </si>
  <si>
    <t>"Blok Velín" 2,2176 "m2"</t>
  </si>
  <si>
    <t>Schodiště -podesty</t>
  </si>
  <si>
    <t>"Blok SI04" 3,025 "m2"</t>
  </si>
  <si>
    <t>"Blok SI04" 0,55 "m2"</t>
  </si>
  <si>
    <t>"Blok SI04" 2,772 "m2"</t>
  </si>
  <si>
    <t>"Blok SI05" 2,42 "m2"</t>
  </si>
  <si>
    <t>"Blok SI05" 0,55 "m2"</t>
  </si>
  <si>
    <t>"Blok SI06" 2,772 "m2"</t>
  </si>
  <si>
    <t>"Blok SI06" 0,55 "m2"</t>
  </si>
  <si>
    <t>"Blok SI06" 2,42 "m2"</t>
  </si>
  <si>
    <t>"Blok SI06" 1,815 "m2"</t>
  </si>
  <si>
    <t>"Blok Velín" 0,376 "m2"</t>
  </si>
  <si>
    <t>SO03-01_03.2</t>
  </si>
  <si>
    <t>-928630175</t>
  </si>
  <si>
    <t>SO03-01_04.1</t>
  </si>
  <si>
    <t>-135216161</t>
  </si>
  <si>
    <t>"Blok 03-001" 1,7 "m2"</t>
  </si>
  <si>
    <t>"Blok 03-001" 3,2 "m2"</t>
  </si>
  <si>
    <t>"Blok 03-002" 6,4 "m2"</t>
  </si>
  <si>
    <t>"Blok 03-003" 6,8 "m2"</t>
  </si>
  <si>
    <t>"Blok 03-003" 5,65 "m2"</t>
  </si>
  <si>
    <t>"Blok 03-004" 0,4 "m2"</t>
  </si>
  <si>
    <t>"Blok 03-005" 0,423 "m2"</t>
  </si>
  <si>
    <t>SO03-01_04.2</t>
  </si>
  <si>
    <t>-1215212176</t>
  </si>
  <si>
    <t>SO03-01_06</t>
  </si>
  <si>
    <t>-260826192</t>
  </si>
  <si>
    <t>C3037*210 "kg/m3" /1000</t>
  </si>
  <si>
    <t>SO03-01_06.2</t>
  </si>
  <si>
    <t>-1535307349</t>
  </si>
  <si>
    <t>7,5+4,4+13,3 "podesty"</t>
  </si>
  <si>
    <t>SO03-01_07.2</t>
  </si>
  <si>
    <t>-171455081</t>
  </si>
  <si>
    <t>Vodorovné pracovní spáry</t>
  </si>
  <si>
    <t>18,77</t>
  </si>
  <si>
    <t>SO03-01_10.1</t>
  </si>
  <si>
    <t>Zdivo z pórobetonových tvárnic tl. 120 mm</t>
  </si>
  <si>
    <t>2071636223</t>
  </si>
  <si>
    <t>Poznámka k položce:_x000D_
Měrná jednotka 1 m2 pórobetonových tvárnic daného typu</t>
  </si>
  <si>
    <t>4,91 "ZD04 - nadezdívka atiky"</t>
  </si>
  <si>
    <t>SO03-01_10.2</t>
  </si>
  <si>
    <t>Zdivo z pórobetonových tvárnic tl. 150 mm</t>
  </si>
  <si>
    <t>-53712815</t>
  </si>
  <si>
    <t>0,41 "ZD02 - vyzdění pod chrličem"</t>
  </si>
  <si>
    <t>0,41 "ZD03 - vyzdění pod chrličem"</t>
  </si>
  <si>
    <t>SO03-01_10.3</t>
  </si>
  <si>
    <t>Zdivo z pórobetonových tvárnic tl. 250 mm</t>
  </si>
  <si>
    <t>1855379246</t>
  </si>
  <si>
    <t>1,05 "ZD02 - Nový věnec světlíku Velínu"</t>
  </si>
  <si>
    <t>SO03-02</t>
  </si>
  <si>
    <t>SO03-02_01</t>
  </si>
  <si>
    <t>(DE04) Dveře exteriérové hliníkové 900x1970 mm, vč. rámu - dodávka a montáž</t>
  </si>
  <si>
    <t>1103571168</t>
  </si>
  <si>
    <t>Poznámka k položce:_x000D_
Měrná jednotka 1 ks dveří odpovídajícího typu</t>
  </si>
  <si>
    <t>SO03-02_02</t>
  </si>
  <si>
    <t>(O01) Dvoukřídlé okno s příčníkem, otevíravé ø1800 mm, vč. rámu - dodávka a montáž</t>
  </si>
  <si>
    <t>-138553753</t>
  </si>
  <si>
    <t>(O01) Dvoukřídlé okno s příčníkem, otevíravé ø1800 mm, vč. rámu a parapetu - dodávka a montáž</t>
  </si>
  <si>
    <t>Poznámka k položce:_x000D_
Měrná jednotka 1 ks okna odpovídajícího typu</t>
  </si>
  <si>
    <t>SO03-02_03</t>
  </si>
  <si>
    <t>(DE01) Vodotěsné tlakové dveře 1000 x 2100 mm, s rámem včetně pákového mechanismu a těsnění - dodávka a montáž</t>
  </si>
  <si>
    <t>-436867512</t>
  </si>
  <si>
    <t>SO03-02_04</t>
  </si>
  <si>
    <t>Ocelové tlakové dveře, vč. zárubně 700x2100 mm - dodávka a montáž</t>
  </si>
  <si>
    <t>-428340732</t>
  </si>
  <si>
    <t>SO03-03</t>
  </si>
  <si>
    <t>Úprava povrchů</t>
  </si>
  <si>
    <t>SO03-03_01.1</t>
  </si>
  <si>
    <t>-1312999507</t>
  </si>
  <si>
    <t>SO03-03_01.2</t>
  </si>
  <si>
    <t>161958352</t>
  </si>
  <si>
    <t>6,01</t>
  </si>
  <si>
    <t>SO03-03_02</t>
  </si>
  <si>
    <t>1067119285</t>
  </si>
  <si>
    <t>173,08+9,77</t>
  </si>
  <si>
    <t>SO03-03_03</t>
  </si>
  <si>
    <t>Nátěr vnějších stěn a stropů na akrylátové bázi (nátěr pohledového betonu)</t>
  </si>
  <si>
    <t>261779759</t>
  </si>
  <si>
    <t>53,76+44,95+87,37</t>
  </si>
  <si>
    <t>57,25 "žlutá malba"</t>
  </si>
  <si>
    <t>33,7*1,8*2+6,35*1,8 "atika"</t>
  </si>
  <si>
    <t>SO03-04</t>
  </si>
  <si>
    <t>SO03-04_04.1</t>
  </si>
  <si>
    <t>-1380144337</t>
  </si>
  <si>
    <t>Venkovní ocelové trubkové rámové zábradlí pevné, vč. povrchové úpravy - žárové zinkování
 - dodávka zábradlí s patkami pro montáž do betonu, vč. kotevního materiálu
 - montáž do betonové konstrukce
Hmotnost cca 561,47 kg</t>
  </si>
  <si>
    <t>1,0*1 "ks, ZE 06"</t>
  </si>
  <si>
    <t>2,0*1 "ks, ZE 08"</t>
  </si>
  <si>
    <t>8,9*1 "ks, ZE 14"</t>
  </si>
  <si>
    <t>19,3*1 "ks, ZE 15"</t>
  </si>
  <si>
    <t>SO03-04_04.2</t>
  </si>
  <si>
    <t>158143511</t>
  </si>
  <si>
    <t>Vnitřní ocelové trubkové rámové zábradlí pevné, vč. povrchové úpravy - žárové zinkování
 - dodávka zábradlí s patkami pro montáž do betonu, vč. kotevního materiálu
 - montáž do betonové konstrukce
Hmotnost cca 394,03 kg</t>
  </si>
  <si>
    <t>42,75*1 "ks, ZI 01"</t>
  </si>
  <si>
    <t>SO03-04_04.3</t>
  </si>
  <si>
    <t>(Z11) Konstrukce k uzavření střešní konstrukce, vč. povrchové úpravy - žárové zinkování</t>
  </si>
  <si>
    <t>-2088167385</t>
  </si>
  <si>
    <t>(Z11) Konstrukce k uzavření střešní konstrukce
 - Konstrukce k uzavření stávající střechy velínu, vč. kotevního materiálu
 - montáž ke stávající kci. velínu
 - povrchová úprava - žárové zinkování
Hmotnost cca 112,59 kg
- dřevotřísková deska (cca 8,3 m2)</t>
  </si>
  <si>
    <t>Poznámka k položce:_x000D_
Měrná jednotka 1 ks konstrukce daného typu</t>
  </si>
  <si>
    <t>Viz příloha D.1.1.2.5.58</t>
  </si>
  <si>
    <t>SO03-04_04.4</t>
  </si>
  <si>
    <t>(Z10) Ocelová jeřábová dráha kladkostroje 5t, vč. povrchové úpravy - žárové zinkování</t>
  </si>
  <si>
    <t>155800133</t>
  </si>
  <si>
    <t>(Z10) Ocelová jeřábová dráha kladkostroje 5t
 - Konstrukce ocelové jeřábové dráhy
 - montáž ocelové jeřábové dráhy
 - povrchová úprava - žárové zinkování
Hmotnost cca 2228,85 kg</t>
  </si>
  <si>
    <t>Viz výkaz zámečnických výrobků</t>
  </si>
  <si>
    <t>SO03-04_04.5</t>
  </si>
  <si>
    <t>(Z08) Venkovní ocelové pororoštové schodiště š. 1000mm, vč. povrchové úpravy - žárové zinkování</t>
  </si>
  <si>
    <t>1988366260</t>
  </si>
  <si>
    <t>(Z08) Venkovní ocelové pororoštové schodiště š. 1000mm
 - Konstrukce venkovního schodiště, vč. kotvení
 - montáž venkovního schodiště
 - povrchová úprava - žárové zinkování
Hmotnost cca 1184,36 kg</t>
  </si>
  <si>
    <t>SO03-04_04.6</t>
  </si>
  <si>
    <t>(Z09) Venkovní ocelová pororoštová lávka š. 1000mm a 1200mm, vč. povrchové úpravy - žárové zinkování</t>
  </si>
  <si>
    <t>479416191</t>
  </si>
  <si>
    <t>(Z08) Venkovní ocelová pororoštová lávka š. 1000mm a 1200mm
 - Konstrukce venkovní lávky, vč. kotvení
 - montáž venkovní lávky
 - povrchová úprava - žárové zinkování
Hmotnost cca 1473,85 kg</t>
  </si>
  <si>
    <t>SO03-04_05</t>
  </si>
  <si>
    <t>Ocelové výztuhy konstrukce střechy z HEB160 - dodávka a montáž</t>
  </si>
  <si>
    <t>1503997758</t>
  </si>
  <si>
    <t>"HEB160" 13,6*42,6 * 2 "ks"</t>
  </si>
  <si>
    <t>SO03-05</t>
  </si>
  <si>
    <t>SO03-05_01.1</t>
  </si>
  <si>
    <t>Zřízení nové střešní konstrukce skladby S1</t>
  </si>
  <si>
    <t>-848884553</t>
  </si>
  <si>
    <t xml:space="preserve">Zřízení nové střešní konstrukce - dodávka a montáž
- hydroizolace SBS modifikovaný pás s břidlicovým posypem, tl. 5,3 mm
- hydroizolace SBS modifikovaný pás s břidlicovým posypem, tl. 4,5 mm
- Tepelná izolace střechy EPS 100S spídové klíny (min tl. 80 mm) tl. 200 mm
- parozábrana hydroizolace SBS modifikovaný pás tl. 3,5 mm
- asfaltový penetrační nátěr
</t>
  </si>
  <si>
    <t>Poznámka k položce:_x000D_
Měrná jednotka 1 m2 střešní konstrukce</t>
  </si>
  <si>
    <t>144,11</t>
  </si>
  <si>
    <t>SO03-05_01.2</t>
  </si>
  <si>
    <t>Zřízení nové střešní konstrukce skladby S2</t>
  </si>
  <si>
    <t>1469856968</t>
  </si>
  <si>
    <t xml:space="preserve">Zřízení nové střešní konstrukce - dodávka a montáž
- hydroizolace SBS modifikovaný pás s břidlicovým posypem, tl. 5,3 mm
- hydroizolace SBS modifikovaný pás s břidlicovým posypem, tl. 4,5 mm
- Tepelná izolace střechy EPS 100S tl. 20 mm
- parozábrana hydroizolace SBS modifikovaný pás tl. 3,5 mm
- asfaltový penetrační nátěr
</t>
  </si>
  <si>
    <t>3,75</t>
  </si>
  <si>
    <t>SO03-05_02</t>
  </si>
  <si>
    <t>Zaatikový pozinkovaný odvodňovací žlab - dodávka a montáž</t>
  </si>
  <si>
    <t>-1584417840</t>
  </si>
  <si>
    <t>Zaatikový pozinkovaný odvodňovací žlab - dodávka a montáž
- vč. propojovacího potrubí DN 80 (2x 0,29 m)</t>
  </si>
  <si>
    <t xml:space="preserve">Poznámka k položce:_x000D_
Měrná jednotka 1 m odvodňovacího žlabu </t>
  </si>
  <si>
    <t>4,1+5,2+11,3</t>
  </si>
  <si>
    <t>SO03-05_03</t>
  </si>
  <si>
    <t>Střešní světlík 1000x1000 mm - dodávka a montáž</t>
  </si>
  <si>
    <t>-1311455916</t>
  </si>
  <si>
    <t xml:space="preserve">Poznámka k položce:_x000D_
Měrná jednotka 1 ks střesního světlíku </t>
  </si>
  <si>
    <t>SO03-05_05</t>
  </si>
  <si>
    <t>Protipožární ocelová revizní dvířka 900x1100 mm - dodávka a montáž</t>
  </si>
  <si>
    <t>152482406</t>
  </si>
  <si>
    <t>Poznámka k položce:_x000D_
Měrná jednotka 1 ks dveří revizních dvířek odpovídajícího typu</t>
  </si>
  <si>
    <t>SO03-05_06</t>
  </si>
  <si>
    <t>271340855</t>
  </si>
  <si>
    <t>39,80*1,2</t>
  </si>
  <si>
    <t>SO03-06</t>
  </si>
  <si>
    <t>SO03-06_01</t>
  </si>
  <si>
    <t>Těžké podpěrné prostorové lešení s podlahami</t>
  </si>
  <si>
    <t>504213933</t>
  </si>
  <si>
    <t>Těžké podpěrné prostorové lešení s podlahami
 - montáž, pronájem a demontáž lešení</t>
  </si>
  <si>
    <t>35,62"m2"*10,0 "nad vstupní lávkou"</t>
  </si>
  <si>
    <t>SO03-06_02</t>
  </si>
  <si>
    <t>-878599232</t>
  </si>
  <si>
    <t>10*(7,2+3,2*2)</t>
  </si>
  <si>
    <t>8,5*7,2</t>
  </si>
  <si>
    <t>11,8*1,0*2</t>
  </si>
  <si>
    <t>716,75</t>
  </si>
  <si>
    <t>213,505</t>
  </si>
  <si>
    <t>519,2</t>
  </si>
  <si>
    <t>182,2</t>
  </si>
  <si>
    <t>SO 04 - Výtokový objekt</t>
  </si>
  <si>
    <t>SO04-00 - Podkladní betony</t>
  </si>
  <si>
    <t>SO04-01 - Betonové konstrukce</t>
  </si>
  <si>
    <t>SO04-02 - Opevnění koryta</t>
  </si>
  <si>
    <t>SO04-03 - Provizorní hrazení a stavidlové uzávěry</t>
  </si>
  <si>
    <t>SO04-04 - Zámečnické výrobky</t>
  </si>
  <si>
    <t>SO04-05 - Ostatní</t>
  </si>
  <si>
    <t>SO04-06 - Lešení a podpěrné konstrukce</t>
  </si>
  <si>
    <t>SO04-00</t>
  </si>
  <si>
    <t>SO04-00_01</t>
  </si>
  <si>
    <t>-1200072519</t>
  </si>
  <si>
    <t>44,15 "rybochod"</t>
  </si>
  <si>
    <t>SO04-01</t>
  </si>
  <si>
    <t>SO04-01_01</t>
  </si>
  <si>
    <t>1636352849</t>
  </si>
  <si>
    <t>265,22+6,48 "výtoková deska"</t>
  </si>
  <si>
    <t>64,83+4,06 "ŽB stěna"</t>
  </si>
  <si>
    <t>126,38 "dělící pilíř"</t>
  </si>
  <si>
    <t>40,74 "ŽB deska rybochodu"</t>
  </si>
  <si>
    <t>39,96+7,71 "ŽB stěna 04-007"</t>
  </si>
  <si>
    <t>63,47 "Dělící pilíř 04-101"</t>
  </si>
  <si>
    <t>44,88 "04-105 dno rybochodu"</t>
  </si>
  <si>
    <t>1,69+1,76+1,82+1,7+1,95+2,02 "přepážky rybochodu 04-231 až 04-236"</t>
  </si>
  <si>
    <t>9,79+14,66+11,75+5,88 "ŽB věnec 1000x700mm 04-301 až 04-306"</t>
  </si>
  <si>
    <t>SO04-01_02.1</t>
  </si>
  <si>
    <t>-250239150</t>
  </si>
  <si>
    <t>Výtok</t>
  </si>
  <si>
    <t>"Blok 004" 6,5 "m2"</t>
  </si>
  <si>
    <t>"Blok 101" 45,4 "m2"</t>
  </si>
  <si>
    <t>"Blok 102" 5,3 "m2"</t>
  </si>
  <si>
    <t>"Blok 103" 4,4 "m2"</t>
  </si>
  <si>
    <t>"Blok 105" 3,2 "m2"</t>
  </si>
  <si>
    <t>"Blok 301" 2,8 "m2"</t>
  </si>
  <si>
    <t>"Blok 302" 8,5 "m2"</t>
  </si>
  <si>
    <t>"Blok 303" 4,7 "m2"</t>
  </si>
  <si>
    <t>"Blok 001" 12,3 "m2"</t>
  </si>
  <si>
    <t>"Blok 002" 5,9 "m2"</t>
  </si>
  <si>
    <t>"Blok 003" 8,4 "m2"</t>
  </si>
  <si>
    <t>"Blok 102" 1,4 "m2"</t>
  </si>
  <si>
    <t>"Blok 103" 1,6 "m2"</t>
  </si>
  <si>
    <t>"Blok 104" 1,5 "m2"</t>
  </si>
  <si>
    <t>"Blok 105" 1,6 "m2"</t>
  </si>
  <si>
    <t>"Blok 203" 1,4 "m2"</t>
  </si>
  <si>
    <t>"Blok 301" 0,7 "m2"</t>
  </si>
  <si>
    <t>"Blok 303" 0,7 "m2"</t>
  </si>
  <si>
    <t>"Přepážka č.1" 17,205 "m2"</t>
  </si>
  <si>
    <t>"Přepážka č.2" 16,65 "m2"</t>
  </si>
  <si>
    <t>"Přepážka č.3" 16,095 "m2"</t>
  </si>
  <si>
    <t>"Přepážka č.4" 15,54 "m2"</t>
  </si>
  <si>
    <t>"Přepážka č.5" 14,985 "m2"</t>
  </si>
  <si>
    <t>"Přepážka č.6" 14,43 "m2"</t>
  </si>
  <si>
    <t>SO04-01_02.2</t>
  </si>
  <si>
    <t>-2101235896</t>
  </si>
  <si>
    <t>SO04-01_04.1</t>
  </si>
  <si>
    <t>1249098218</t>
  </si>
  <si>
    <t>"Blok 002" 35,7 "m2"</t>
  </si>
  <si>
    <t>"Blok 102" 47,8 "m2"</t>
  </si>
  <si>
    <t>"Blok 103" 44,7 "m2"</t>
  </si>
  <si>
    <t>"Blok 104" 77,6 "m2"</t>
  </si>
  <si>
    <t>"Blok 105" 16,4 "m2"</t>
  </si>
  <si>
    <t>"Blok 201" 7,7 "m2"</t>
  </si>
  <si>
    <t>"Blok 202" 7,3 "m2"</t>
  </si>
  <si>
    <t>"Blok 203" 51,1 "m2"</t>
  </si>
  <si>
    <t>"Blok 204" 83 "m2"</t>
  </si>
  <si>
    <t>"Blok 205" 75 "m2"</t>
  </si>
  <si>
    <t>"Blok 301" 19,8 "m2"</t>
  </si>
  <si>
    <t>"Blok 302" 29,6 "m2"</t>
  </si>
  <si>
    <t>"Blok 303" 23,5 "m2"</t>
  </si>
  <si>
    <t>SO04-01_04.2</t>
  </si>
  <si>
    <t>-525227125</t>
  </si>
  <si>
    <t>SO04-01_04.3</t>
  </si>
  <si>
    <t>-2090364711</t>
  </si>
  <si>
    <t>"Blok 002" 7,75 "m2"</t>
  </si>
  <si>
    <t>"Blok 101" 129,85 "m2"</t>
  </si>
  <si>
    <t>"Blok 105" 35,3 "m2"</t>
  </si>
  <si>
    <t>"Blok 203" 5,7 "m2"</t>
  </si>
  <si>
    <t>"Blok 204" 3,1 "m2"</t>
  </si>
  <si>
    <t>"Blok 302" 0,5 "m2"</t>
  </si>
  <si>
    <t>SO04-01_04.4</t>
  </si>
  <si>
    <t>-2076722240</t>
  </si>
  <si>
    <t>SO04-01_05</t>
  </si>
  <si>
    <t>-342935144</t>
  </si>
  <si>
    <t>SO04-01_05.2</t>
  </si>
  <si>
    <t>-1613266050</t>
  </si>
  <si>
    <t>17,1</t>
  </si>
  <si>
    <t>SO04-01_06.1</t>
  </si>
  <si>
    <t>-1144112816</t>
  </si>
  <si>
    <t>10,24</t>
  </si>
  <si>
    <t>SO04-01_06.2</t>
  </si>
  <si>
    <t>-1308255030</t>
  </si>
  <si>
    <t>3,5+24,12</t>
  </si>
  <si>
    <t>SO04-02</t>
  </si>
  <si>
    <t>SO04-02_01</t>
  </si>
  <si>
    <t>-135062374</t>
  </si>
  <si>
    <t>33,75 "záhozová pata"</t>
  </si>
  <si>
    <t>88,13 "zához říčního dna"</t>
  </si>
  <si>
    <t>SO04-02_02</t>
  </si>
  <si>
    <t>1530467846</t>
  </si>
  <si>
    <t>6,80 "záhozová pata"</t>
  </si>
  <si>
    <t>22,22 "zához říčního dna"</t>
  </si>
  <si>
    <t>SO04-02_03</t>
  </si>
  <si>
    <t>548882269</t>
  </si>
  <si>
    <t>9,46</t>
  </si>
  <si>
    <t>SO04-02_04</t>
  </si>
  <si>
    <t>1717906191</t>
  </si>
  <si>
    <t>0,01"m3/ks - Kamen do rybího přechodu" *111 "ks"</t>
  </si>
  <si>
    <t>0,06"m3/ks - Soliterni kamen do rybího přechodu" *12"ks"</t>
  </si>
  <si>
    <t>SO04-02_05</t>
  </si>
  <si>
    <t>-20950185</t>
  </si>
  <si>
    <t>4,77</t>
  </si>
  <si>
    <t>SO04-03</t>
  </si>
  <si>
    <t>SO04-03_01.1</t>
  </si>
  <si>
    <t>(PH03) Boční vedení a dosedací práh provizorního hrazení, vč. povrchové úpravy - žárové zinkování + nátěrový systém</t>
  </si>
  <si>
    <t>-1520353901</t>
  </si>
  <si>
    <t xml:space="preserve">Boční vedení a dosedací práh provizorního hrazení,
vč. povrchové úpravy - žárové zinkování + nátěsový systém
 - dodávka a montáž ocelové konstrukce bočního vedení
 - dodávka a montáž ocelové konstrukce dosedacího prahu
Předpokládaná hmotnost cca 122,07 kg 
Dosedací práh provizorního hrazení UPE 160 dl. 1,5 m 
Drážka provizorniho hrazení UPE 160 dl. 3,1 m x 2 ks
</t>
  </si>
  <si>
    <t>SO04-03_01.2</t>
  </si>
  <si>
    <t>(PH04) Boční vedení a dosedací práh provizorního hrazení, vč. povrchové úpravy - žárové zinkování + nátěrový systém</t>
  </si>
  <si>
    <t>183060184</t>
  </si>
  <si>
    <t xml:space="preserve">Boční vedení a dosedací práh provizorního hrazení,
vč. povrchové úpravy - žárové zinkování + nátěsový systém
 - dodávka a montáž ocelové konstrukce bočního vedení
 - dodávka a montáž ocelové konstrukce dosedacího prahu
Předpokládaná hmotnost cca 145,92 kg 
Dosedací práh provizorního hrazení UPE 160 dl. 2,2 m 
Drážka provizorniho hrazení UPE 160 dl. 3,5 m x 2 ks
</t>
  </si>
  <si>
    <t>SO04-03_02.1</t>
  </si>
  <si>
    <t>Hrazení z dubových hranolů tl. 140 mm rozměru 1,6x1,4 m</t>
  </si>
  <si>
    <t>-261161377</t>
  </si>
  <si>
    <t xml:space="preserve">Hrazení z dubových hranolů rozměrů hrazené plochy 1,6x1,4 m
 - hubové hranoly v. 200 x š. 140 mm ... 7 kusu </t>
  </si>
  <si>
    <t>7*0,2*1,6</t>
  </si>
  <si>
    <t>SO04-03_02.2</t>
  </si>
  <si>
    <t>-860446636</t>
  </si>
  <si>
    <t xml:space="preserve">Hrazení z dubových hranolů rozměrů hrazené plochy 2,3x1,8 m
 - hubové hranoly v. 200 x š. 140 mm ... 9 kusu 
</t>
  </si>
  <si>
    <t>SO04-04</t>
  </si>
  <si>
    <t>SO04-04_01.1</t>
  </si>
  <si>
    <t>(R20) Pororoštová podesta s ocelovým rámem 2000x2150mm, vč. povrchové úpravy - žárové zinkování</t>
  </si>
  <si>
    <t>1308949118</t>
  </si>
  <si>
    <t>(R20) Pororoštová podesta s ocelovým rámem 2000x2150mm vč. kotev pro osazení do betonu
 - povrchová úprava - žárové zinkování
Předpokládaná hmotnost cca 439,32 kg</t>
  </si>
  <si>
    <t>Poznámka k položce:_x000D_
Měrná jednotka 1 kus podesty.</t>
  </si>
  <si>
    <t>SO04-04_02.1</t>
  </si>
  <si>
    <t>1607886341</t>
  </si>
  <si>
    <t>2 "Poklop kabelové šachty"</t>
  </si>
  <si>
    <t>SO04-04_02.2</t>
  </si>
  <si>
    <t>(L02) Ocelový žebřík bez ochranného koše a s ukloněným madlem, včetně kotvení, vč. povrchové úpravy - žárové zinkování + nátěrový systém</t>
  </si>
  <si>
    <t>606902743</t>
  </si>
  <si>
    <t>(L02) Ocelový žebřík bez ochranného koše a s ukloněným madlem
 - ocelový žebřík bez ochranného koše a s ukloněným madlem
 - kotvení do betonové kce.
 - povrchová úprava - žárové zinkování + nátěrový systém
Předpokládaná hmotnost cca 62,82 kg</t>
  </si>
  <si>
    <t>SO04-05</t>
  </si>
  <si>
    <t>SO04-05_01.1</t>
  </si>
  <si>
    <t>-1857020215</t>
  </si>
  <si>
    <t>5,8*1,2</t>
  </si>
  <si>
    <t>SO04-05_01.2</t>
  </si>
  <si>
    <t>984239789</t>
  </si>
  <si>
    <t>59,3*1,2</t>
  </si>
  <si>
    <t>SO04-05_02</t>
  </si>
  <si>
    <t>1788469723</t>
  </si>
  <si>
    <t>4,95*20,7+5,45*30,8</t>
  </si>
  <si>
    <t>SO04-05_03</t>
  </si>
  <si>
    <t>Dodatečné vlepování betonářské výztuže délky 0,8 m</t>
  </si>
  <si>
    <t>-636380320</t>
  </si>
  <si>
    <t>77*2*4</t>
  </si>
  <si>
    <t>50"m2"*9"ks/m2"</t>
  </si>
  <si>
    <t>SO04-05_04</t>
  </si>
  <si>
    <t>Dodatečné vlepování betonářské výztuže délky 0,6 m</t>
  </si>
  <si>
    <t>-1250987382</t>
  </si>
  <si>
    <t>126 "rybí přechod"</t>
  </si>
  <si>
    <t>SO04-05_05</t>
  </si>
  <si>
    <t>1032806098</t>
  </si>
  <si>
    <t>SO04-06</t>
  </si>
  <si>
    <t>SO04-06_02</t>
  </si>
  <si>
    <t>1998612559</t>
  </si>
  <si>
    <t>7,5*61,4</t>
  </si>
  <si>
    <t>ohumusovani</t>
  </si>
  <si>
    <t>2983,77</t>
  </si>
  <si>
    <t>26,01</t>
  </si>
  <si>
    <t>45,296</t>
  </si>
  <si>
    <t>SO 05 - Venkovní úpravy</t>
  </si>
  <si>
    <t>SO05-01 - Povrchové úpravy terénu</t>
  </si>
  <si>
    <t>SO05-02 - Komunikace a zpevněné plochy</t>
  </si>
  <si>
    <t>SO05-03 - Opevnění koryta</t>
  </si>
  <si>
    <t>SO05-04 - Betonové konstrukce</t>
  </si>
  <si>
    <t>SO05-06 - Podkladní betony</t>
  </si>
  <si>
    <t>SO05-07 - Zámečnické výrobky</t>
  </si>
  <si>
    <t>SO05-08 - Ostatní</t>
  </si>
  <si>
    <t>SO05-01</t>
  </si>
  <si>
    <t>Povrchové úpravy terénu</t>
  </si>
  <si>
    <t>SO05-01_01</t>
  </si>
  <si>
    <t>Úprava pláně bez zhutnění v tř. 1-3</t>
  </si>
  <si>
    <t>-1396428722</t>
  </si>
  <si>
    <t>Poznámka k položce:_x000D_
Měrná jednotka 1 m2.</t>
  </si>
  <si>
    <t>SO05-01_02</t>
  </si>
  <si>
    <t>Ohumusování a osetí v rovině</t>
  </si>
  <si>
    <t>-791916195</t>
  </si>
  <si>
    <t>Ohumusování a osetí v rovině
 - ohumusování a osetí v rovině v tl. 150 mm
 - naložení a přemístění humusu z mezideponie
 - založení trávníku vč. dodávky travní směsi
 - ošetřování a zalévání trávníku do předání objednateli</t>
  </si>
  <si>
    <t>682,63+1990,39+310,75</t>
  </si>
  <si>
    <t>SO05-02</t>
  </si>
  <si>
    <t>Komunikace a zpevněné plochy</t>
  </si>
  <si>
    <t>SO05-02_01</t>
  </si>
  <si>
    <t>Úprava pláně se zhutněním v tř. 1-3</t>
  </si>
  <si>
    <t>-39496837</t>
  </si>
  <si>
    <t>123,5+358,13+151,11+178,39</t>
  </si>
  <si>
    <t>SO05-02_02.1</t>
  </si>
  <si>
    <t>Komunikační zpevnění - zámková dlažba do 3,5 t</t>
  </si>
  <si>
    <t>-1741814542</t>
  </si>
  <si>
    <t>Komunikační zpevnění - zámková dlažba do 3,5 t
 - položení zámkové dlažby (pojížděné)
 - dodávka zámkové dlažby I tl. 80 mm
 - lože dlažby z kameniva tl. 40 mm
 - štěrkopískový podsyp tl. 250 mm</t>
  </si>
  <si>
    <t>Poznámka k položce:_x000D_
Měrná jednotka 1 m2 zpevněné plochy.</t>
  </si>
  <si>
    <t>123,5</t>
  </si>
  <si>
    <t>SO05-02_02.2</t>
  </si>
  <si>
    <t>Komunikační zpevnění - zámková dlažba nad 3,5 t</t>
  </si>
  <si>
    <t>1551386586</t>
  </si>
  <si>
    <t xml:space="preserve">Komunikační zpevnění - zámková dlažba nad 3,5 t
 - položení zámkové dlažby (pojížděné)
 - dodávka zámkové dlažby I tl. 80 mm
 - lože dlažby z kameniva tl. 40 mm
 - štěrkopískový podsyp tl. 150 mm
 - štěrkopískový podsyp tl. 150 mm
</t>
  </si>
  <si>
    <t>16,57+341,56</t>
  </si>
  <si>
    <t>SO05-02_02.3</t>
  </si>
  <si>
    <t>Komunikační zpevnění - zámková dlažba na beton nad 3,5 t</t>
  </si>
  <si>
    <t>-2072277072</t>
  </si>
  <si>
    <t>Komunikační zpevnění - zámková dlažba na beton nad 3,5 t
 - položení zámkové dlažby (pojížděné)
 - dodávka zámkové dlažby I tl. 80 mm
 - lože dlažby z kameniva tl. 40 mm
 - štěrkopískový podsyp střední tl. 100 mm
 - asfaltový penetrační nátěr 
 - parozábrana hydroizolace</t>
  </si>
  <si>
    <t>151,11</t>
  </si>
  <si>
    <t>SO05-02_03.1</t>
  </si>
  <si>
    <t>Komunikační zpevnění - asfaltová vozovka</t>
  </si>
  <si>
    <t>-1745716504</t>
  </si>
  <si>
    <t>Komunikační zpevnění - asfaltová vozovka
 - asfaltový beton - obrusná vrstva ACO tl. 40 mm
 - spojovací postřik
 - asfaltový beton - ložní vrstva ACL 60 mm
 - asfaltový beton - podkladní vrstva ACP 50 mm
 - infiltrační postřik
 - mechanicky zpevněné kamenivo 0-32 mm tl. 170 mm
 - podklad ze štěrkodrti tl. 250 mm</t>
  </si>
  <si>
    <t>171,62</t>
  </si>
  <si>
    <t>SO05-02_03.2</t>
  </si>
  <si>
    <t>Oprava komunikačního zpevnění - asfaltová vozovka</t>
  </si>
  <si>
    <t>1753295811</t>
  </si>
  <si>
    <t xml:space="preserve">Komunikační zpevnění - asfaltová vozovka
 - asfaltový beton - obrusná vrstva ACO tl. 40 mm
 - spojovací postřik
 - asfaltový beton - ložní vrstva ACL 60 mm
 - infiltrační postřik
</t>
  </si>
  <si>
    <t>1653,5</t>
  </si>
  <si>
    <t>SO05-02_04</t>
  </si>
  <si>
    <t>Silniční obrubník 1000x100x300 mm</t>
  </si>
  <si>
    <t>1950013985</t>
  </si>
  <si>
    <t>Silniční obrubník 
 - osazení obrubníku
 - dodávka silničního obrubníku1000x100x300 mm
 - betonové lože a boční opěra z betonu C25/30</t>
  </si>
  <si>
    <t>Poznámka k položce:_x000D_
Měrná jednotka 1 m délky hotové obruby.</t>
  </si>
  <si>
    <t>77,4+55,85+31,25+16,8+61,6</t>
  </si>
  <si>
    <t>SO05-02_05</t>
  </si>
  <si>
    <t>Odvodňovací žlab se spádem dna světlé šířky 150 mm, vč. mříže D400</t>
  </si>
  <si>
    <t>-673549594</t>
  </si>
  <si>
    <t>Odvodňovací žlab se spádem dna světlé šířky150 mm vč. mřížky
 - osazení prvků odvodňovacího žlabu se spádem
 - dodávka prvků odvodňovacího žlabu se spádem světlé šířky150 mm
 - betonové lože a boční opěra z betonu C25/30</t>
  </si>
  <si>
    <t>1 "ks, odvodňovací vpust" *0,5 "m"</t>
  </si>
  <si>
    <t>28 "ks, odvodňovací žlab" *1,0 "m"</t>
  </si>
  <si>
    <t>1 "ks, odvodňovací žlab" *0,5 "m"</t>
  </si>
  <si>
    <t>1 "ks, odvodňovací žlab s odtokem" *1,0 "m"</t>
  </si>
  <si>
    <t>SO05-02_06</t>
  </si>
  <si>
    <t>Vtoková mříž 500 x 524 mm, se svislým odtokem DN400</t>
  </si>
  <si>
    <t>1355574635</t>
  </si>
  <si>
    <t xml:space="preserve">Vtoková mříž 500 x 524 mm, se svislým odtokem DN400
 - osazení vtokové mříže
 - dodávka vtokové mříže 500 x 524 mm, se svislým odtokem DN400
</t>
  </si>
  <si>
    <t>Poznámka k položce:_x000D_
Měrná jednotka 1 ks vtokové mříže</t>
  </si>
  <si>
    <t>SO05-03</t>
  </si>
  <si>
    <t>SO05-03_01</t>
  </si>
  <si>
    <t>Svahování v zářezu v tř. 1-3</t>
  </si>
  <si>
    <t>-1679475238</t>
  </si>
  <si>
    <t>174,05+12,97+38,51</t>
  </si>
  <si>
    <t>SO05-03_02</t>
  </si>
  <si>
    <t xml:space="preserve">Dlažba z lomového kamene tl. 300 mm na MC s vyspárováním </t>
  </si>
  <si>
    <t>1925437510</t>
  </si>
  <si>
    <t>Dlažba z lomového kamene tl. 300 mm na MC s vyspárováním
 - dlažba z lomového kamene tl.300 mm
 vč. dodávky kamene pro dlažbu
 - podkladní beton C25/30 FX3 tl. 200 mm
 - lože ze štěrkopísku tl. 100 mm</t>
  </si>
  <si>
    <t>Poznámka k položce:_x000D_
Měrná jednotka 1 m2 plochy dlažby.</t>
  </si>
  <si>
    <t>174,05+38,51</t>
  </si>
  <si>
    <t>SO05-03_03</t>
  </si>
  <si>
    <t>Dlažba z lomového kamene tl. 300 mm na MC s vyspárováním</t>
  </si>
  <si>
    <t>-1643104680</t>
  </si>
  <si>
    <t>Dlažba z lomového kamene tl. 300 mm na MC s vyspárováním
 - dlažba z lomového kamene tl.300 mm
 vč. dodávky kamene pro dlažbu
 - podkladní beton C25/30 FX3 tl. 200 mm</t>
  </si>
  <si>
    <t>12,97</t>
  </si>
  <si>
    <t>SO05-04</t>
  </si>
  <si>
    <t>SO05-04_01</t>
  </si>
  <si>
    <t>538220235</t>
  </si>
  <si>
    <t>8,73 "Blok 05-001"</t>
  </si>
  <si>
    <t>7,25 "Blok 05-002"</t>
  </si>
  <si>
    <t>1,19 "Blok 05-003"</t>
  </si>
  <si>
    <t>5,09 "Blok 05-004"</t>
  </si>
  <si>
    <t>2,55 "Blok SE04"</t>
  </si>
  <si>
    <t>1,20 "Blok SE04.1"</t>
  </si>
  <si>
    <t>SO05-04_02</t>
  </si>
  <si>
    <t>-51780509</t>
  </si>
  <si>
    <t>0,42*(0,7*2+3,3)</t>
  </si>
  <si>
    <t>0,42*(4,15+4,4+2,55+2,5+1,6+1,9)</t>
  </si>
  <si>
    <t>0,2*(1,6*2+0,9)</t>
  </si>
  <si>
    <t>0,42*(20,1+0,37+1,3+2,95+3,5+2,4+1,4+1,0+0,5+2,3+12,1+11,8+12,1+1,4*2+3,0+3,7)</t>
  </si>
  <si>
    <t>0,22*(1,5+3,8)</t>
  </si>
  <si>
    <t>SO05-04_03</t>
  </si>
  <si>
    <t>1823553783</t>
  </si>
  <si>
    <t>SO05-04_05</t>
  </si>
  <si>
    <t>314071415</t>
  </si>
  <si>
    <t>C3037*120"kg/m3"/1000</t>
  </si>
  <si>
    <t>SO05-04_06</t>
  </si>
  <si>
    <t>-1894009097</t>
  </si>
  <si>
    <t>1,17</t>
  </si>
  <si>
    <t>SO05-06</t>
  </si>
  <si>
    <t>SO05-06_01</t>
  </si>
  <si>
    <t>-485211768</t>
  </si>
  <si>
    <t>0,87</t>
  </si>
  <si>
    <t>SO05-07</t>
  </si>
  <si>
    <t>SO05-07_01.1</t>
  </si>
  <si>
    <t>(B03) Dvoukřídlá brána z ocelových rámových dílců výšky 2,0 m dl. 4,0m vč. povrchové úpravy - žárové zinkování</t>
  </si>
  <si>
    <t>410835496</t>
  </si>
  <si>
    <t>(B03) Dvoukřídlá brána z ocelových rámových dílců výšky 2,0 m dl. 4,0 m
vč. povrchové úpravy - žárové zinkování
 - dodávka brány s patkami pro montáž do betonu, vč. kotevního materiálu
 - montáž do betonové konstrukce</t>
  </si>
  <si>
    <t>Poznámka k položce:_x000D_
Měrná jednotka 1 ks dvoukřídlé brány.</t>
  </si>
  <si>
    <t>SO05-07_01.2</t>
  </si>
  <si>
    <t>(B02) Jednokřídlá brána z ocelových rámových dílců výšky 2,0 m dl. 1,0m vč. povrchové úpravy - žárové zinkování</t>
  </si>
  <si>
    <t>-1506921125</t>
  </si>
  <si>
    <t>(B02) Jednokřídlá brána z ocelových rámových dílců výšky 2,0 m dl. 1,0 m
vč. povrchové úpravy - žárové zinkování
 - dodávka brány s patkami pro montáž do betonu, vč. kotevního materiálu
 - montáž do betonové konstrukce</t>
  </si>
  <si>
    <t>Poznámka k položce:_x000D_
Měrná jednotka 1 ks jednokřídlé brány.</t>
  </si>
  <si>
    <t>SO05-07_01.3</t>
  </si>
  <si>
    <t>(B01) Posuvná brána z ocelových rámových dílců výšky 2,0 m dl. 6,0m vč. povrchové úpravy - žárové zinkování</t>
  </si>
  <si>
    <t>1911141365</t>
  </si>
  <si>
    <t>(B01) Posuvná brána z ocelových rámových dílců výšky 2,0 m dl. 6,0 m
vč. povrchové úpravy - žárové zinkování
 - dodávka brány s patkami pro montáž do betonu, vč. kotevního materiálu
 - montáž do betonové konstrukce</t>
  </si>
  <si>
    <t>Poznámka k položce:_x000D_
Měrná jednotka 1 ks posuvné brány</t>
  </si>
  <si>
    <t>SO05-07_01.4</t>
  </si>
  <si>
    <t>(B01) Posuvná brána z ocelových rámových dílců výšky 2,0 m dl. 12,0m vč. povrchové úpravy - žárové zinkování</t>
  </si>
  <si>
    <t>-1212715404</t>
  </si>
  <si>
    <t>(B01) Posuvná brána z ocelových rámových dílců výšky 2,0 m dl. 12,0 m
vč. povrchové úpravy - žárové zinkování
 - dodávka brány s patkami pro montáž do betonu, vč. kotevního materiálu
 - montáž do betonové konstrukce</t>
  </si>
  <si>
    <t>SO05-07_03</t>
  </si>
  <si>
    <t>Plot z ocelových profilů výšky 2,0 m, vč. povrchové úpravy - žárové zinkování</t>
  </si>
  <si>
    <t>1334499389</t>
  </si>
  <si>
    <t>Plot z ocelových profilů výšky 2,0 m, vč. povrchové úpravy - žárové zinkování
 - dodávka oplocení s patkami pro montáž do betonu, vč. kotevního materiálu
 - montáž do betonové konstrukce</t>
  </si>
  <si>
    <t>Poznámka k položce:_x000D_
Měrná jednotka 1 m délky oplocení.</t>
  </si>
  <si>
    <t>2,0*75 "ks, ZE 01"</t>
  </si>
  <si>
    <t>2,75*1 "ks, ZE 02"</t>
  </si>
  <si>
    <t>2,0*9 "ks, ZE 03"</t>
  </si>
  <si>
    <t>SO05-07_07</t>
  </si>
  <si>
    <t>(R21) Pororoštový schod s ocelovým rámem 200x1500 mm</t>
  </si>
  <si>
    <t>234164760</t>
  </si>
  <si>
    <t>(R21) Pororoštový schod s ocelovým rámem 200x1500 mm
 - dodávka pororoštového schodu, vč. kotevního materiálu, vč. povrchové úpravy
 - montáž pororoštového schodu</t>
  </si>
  <si>
    <t>Poznámka k položce:_x000D_
Měrná jednotka 1 ks pororoštového schodu.</t>
  </si>
  <si>
    <t>SO05-07_09</t>
  </si>
  <si>
    <t>Vnitřní ocelový žebřík bez ochranného koše dl. 3,7 m</t>
  </si>
  <si>
    <t>371623496</t>
  </si>
  <si>
    <t>Vnitřní ocelový žebřík bez ochranného koše délky 3,7 m, včetně kotvení
 - dodávka vnitřního ocelového žebříku s povrchovou úpravou, vč. kotevního materiálu
 - montáž vnitřního ocelového žebříku
Hmotnost cca 59,93 kg</t>
  </si>
  <si>
    <t>Poznámka k položce:_x000D_
Měrná jednotka 1 ks vnitřního ocelového žebříku</t>
  </si>
  <si>
    <t>žebřík elektrošachty K2</t>
  </si>
  <si>
    <t>SO05-07_10</t>
  </si>
  <si>
    <t>Vnitřní ocelový žebřík bez ochranného koše dl. 3,2 m</t>
  </si>
  <si>
    <t>695703343</t>
  </si>
  <si>
    <t>Vnitřní ocelový žebřík bez ochranného koše délky 3,2 m, včetně kotvení
 - dodávka vnitřního ocelového žebříku s povrchovou úpravou, vč. kotevního materiálu
 - montáž vnitřního ocelového žebříku
Hmotnost cca 53,73 kg</t>
  </si>
  <si>
    <t>žebřík elektrošachty K3</t>
  </si>
  <si>
    <t>SO05-08</t>
  </si>
  <si>
    <t>SO05-08_01.1</t>
  </si>
  <si>
    <t>-545851780</t>
  </si>
  <si>
    <t>Potrubí PVC-KG DN160 vč. tvarovek - dodávka a montáž
 - dodávka a montáž potrubí
 - dodávka a montáž potřebných tvarovek</t>
  </si>
  <si>
    <t>Odvodnění</t>
  </si>
  <si>
    <t>16,2*1,2</t>
  </si>
  <si>
    <t>SO05-08_01.2</t>
  </si>
  <si>
    <t>Potrubí PVC-KG DN250 vč. tvarovek - dodávka a montáž</t>
  </si>
  <si>
    <t>1461922991</t>
  </si>
  <si>
    <t>Potrubí PVC-KG DN250 vč. tvarovek - dodávka a montáž
 - dodávka a montáž potrubí
 - dodávka a montáž potřebných tvarovek</t>
  </si>
  <si>
    <t>8,1*1,2</t>
  </si>
  <si>
    <t>SO05-08_01.3</t>
  </si>
  <si>
    <t>Potrubí PVC-KG DN400 vč. tvarovek - dodávka a montáž</t>
  </si>
  <si>
    <t>-1760662098</t>
  </si>
  <si>
    <t>Odvodnění jímky shrabků MVE Klecany I</t>
  </si>
  <si>
    <t>SO05-08_02.1</t>
  </si>
  <si>
    <t>Trasa odvodňovacího potrubí DN160 v terénu (výkop, podsyp a obsyp)</t>
  </si>
  <si>
    <t>609396932</t>
  </si>
  <si>
    <t>Poznámka k položce:_x000D_
Měrná jednotka 1 m trasy potrubí.</t>
  </si>
  <si>
    <t>SO05-08_02.2</t>
  </si>
  <si>
    <t>Trasa odvodňovacího potrubí DN250 v terénu (výkop, podsyp a obsyp)</t>
  </si>
  <si>
    <t>1722425964</t>
  </si>
  <si>
    <t>SO05-08_02.3</t>
  </si>
  <si>
    <t>Trasa odvodňovacího potrubí DN400 v terénu (výkop, podsyp a obsyp)</t>
  </si>
  <si>
    <t>-934872927</t>
  </si>
  <si>
    <t>SO05-08_03</t>
  </si>
  <si>
    <t>Napojení stávajícího limnigrafu - dodávka a montáž ocelového potrubí 324/8 mm dl. 4,0 m</t>
  </si>
  <si>
    <t>978262769</t>
  </si>
  <si>
    <t>Napojení stávajícího limnigrafu - dodávka a montáž ocelového potrubí 324/8 mm dl. 4,0 m
 - napojení na stávající limnigraf
 - dodávka a montáž ocelového potrubí 324/8 mm dl. 4,0 m
 - vyřezání otvoru ve štětové stěně (vyústění potrubí)</t>
  </si>
  <si>
    <t>SO05-08_04.1</t>
  </si>
  <si>
    <t>109264258</t>
  </si>
  <si>
    <t>14,5*1,2</t>
  </si>
  <si>
    <t>SO05-08_04.2</t>
  </si>
  <si>
    <t>-2137169983</t>
  </si>
  <si>
    <t>83,0*1,2</t>
  </si>
  <si>
    <t>SO05-08_04.3</t>
  </si>
  <si>
    <t>1824288838</t>
  </si>
  <si>
    <t>25,4*1,2</t>
  </si>
  <si>
    <t>SO05-08_05.1</t>
  </si>
  <si>
    <t>Zřízení dočasného stání plavide pro plavidla provozu - dodávka a montáž</t>
  </si>
  <si>
    <t>-1973912866</t>
  </si>
  <si>
    <t xml:space="preserve">Zřízení dočasného stání plavide pro plavidla provozu - dodávka a montáž
- štětovnice VL604 (9,0* 26,0 m)
- násyp
- plech 7,0*12,0 </t>
  </si>
  <si>
    <t xml:space="preserve">Poznámka k položce:_x000D_
Měrná jednotka 1 kompletního zřízení dočasného stání plavidel </t>
  </si>
  <si>
    <t>SO05-08_05.2</t>
  </si>
  <si>
    <t xml:space="preserve">Odstranění dočasného stání plavide pro plavidla provozu, vč. odklizení </t>
  </si>
  <si>
    <t>2063790166</t>
  </si>
  <si>
    <t xml:space="preserve">Poznámka k položce:_x000D_
Měrná jednotka 1 kompletního odstranění dočasného stání plavidel </t>
  </si>
  <si>
    <t>SO05-08_06.1</t>
  </si>
  <si>
    <t>Zřízení dočasného stání pro malá plavidla - dodávka a montáž</t>
  </si>
  <si>
    <t>305839154</t>
  </si>
  <si>
    <t>Zřízení dočasného stání plavide pro plavidla provozu - dodávka a montáž
- štětovnice VL604 (4 ks x 6,0 m + 1 ks x 3,0 m + plech 0,6 x 12,0 m tl. 8 mm)</t>
  </si>
  <si>
    <t>Poznámka k položce:_x000D_
Měrná jednotka 1 kompletního zřízení dočasného stání pro malá plavidla</t>
  </si>
  <si>
    <t>SO05-08_06.2</t>
  </si>
  <si>
    <t xml:space="preserve">Odstranění dočasného stání pro malá plavidla, vč. odklizení </t>
  </si>
  <si>
    <t>-335144178</t>
  </si>
  <si>
    <t>Poznámka k položce:_x000D_
Měrná jednotka 1 kompletního odstranění dočasného stání pro malá plavidla</t>
  </si>
  <si>
    <t>SO05-08_07.1</t>
  </si>
  <si>
    <t>Zřízení dočasné dalby - dodávka a montáž</t>
  </si>
  <si>
    <t>1320112173</t>
  </si>
  <si>
    <t xml:space="preserve">Zřízení dočasné dalby - dodávka a montáž
- štětovnice VL604 (2 ks x 9,0 m)
- plech </t>
  </si>
  <si>
    <t xml:space="preserve">Poznámka k položce:_x000D_
Měrná jednotka 1 kompletního zřízení dočasné dalby_x000D_
</t>
  </si>
  <si>
    <t>SO05-08_07.2</t>
  </si>
  <si>
    <t>Odstranění dočasné dalby, vč. odklizení</t>
  </si>
  <si>
    <t>-1647399754</t>
  </si>
  <si>
    <t xml:space="preserve">Odstranění dočasné dalby, vč. odklizení
</t>
  </si>
  <si>
    <t xml:space="preserve">Poznámka k položce:_x000D_
Měrná jednotka 1 kompletního odstranění dočasné dalby_x000D_
</t>
  </si>
  <si>
    <t>SO05-08_08.1</t>
  </si>
  <si>
    <t>Zřízení dočasného oplocení parkování - dodávka a montáž</t>
  </si>
  <si>
    <t>-1745616116</t>
  </si>
  <si>
    <t>Zřízení dočasného oplocení parkování - dodávka a montáž
- oplocení výšky min 1,8 m 
- 1x vjezdová brána šířky min 3,0 m 
(celkové délky cca 61,3 m)</t>
  </si>
  <si>
    <t xml:space="preserve">Poznámka k položce:_x000D_
Měrná jednotka 1 kompletního zřízení dočasného oplocení parkování_x000D_
</t>
  </si>
  <si>
    <t>SO05-08_08.2</t>
  </si>
  <si>
    <t>Odstranění dočasného oplocení parkování , vč. odklizení</t>
  </si>
  <si>
    <t>1317341190</t>
  </si>
  <si>
    <t>Odstranění dočasného oplocení parkování , vč. odklizení
(celkové délky cca 61,3 m)</t>
  </si>
  <si>
    <t xml:space="preserve">Poznámka k položce:_x000D_
Měrná jednotka 1 kompletního odstranění dočasného oplocení parkování_x000D_
</t>
  </si>
  <si>
    <t>rýha</t>
  </si>
  <si>
    <t>výkop rýhy</t>
  </si>
  <si>
    <t>1264,77</t>
  </si>
  <si>
    <t>výkop</t>
  </si>
  <si>
    <t>114,724</t>
  </si>
  <si>
    <t>pazeni</t>
  </si>
  <si>
    <t>pažení výkopu</t>
  </si>
  <si>
    <t>1603,48</t>
  </si>
  <si>
    <t>694,732</t>
  </si>
  <si>
    <t>20,469</t>
  </si>
  <si>
    <t>8,5</t>
  </si>
  <si>
    <t>Část 2 - Přeložky inženýrských sítí</t>
  </si>
  <si>
    <t>SO 06 - Přeložky inženýrských sítí</t>
  </si>
  <si>
    <t>DSO 06.1 - Přeložka výtlaku kalovodu z ČOV Praha</t>
  </si>
  <si>
    <t>DSO 06.1_01 - Zemní práce</t>
  </si>
  <si>
    <t>DSO06.1-02 - Podkladní betony</t>
  </si>
  <si>
    <t>DSO06.1-03 - Betonové konstrukce</t>
  </si>
  <si>
    <t>DSO 06.1-04 - Trubní vedení a armatury</t>
  </si>
  <si>
    <t>DSO 06.1-05 - Bourané konstrukce</t>
  </si>
  <si>
    <t>DSO06.1-06 - Zámečnické výrobky</t>
  </si>
  <si>
    <t>DSO06.1-07 - Ostatní</t>
  </si>
  <si>
    <t>DSO 06.1_01</t>
  </si>
  <si>
    <t>DSO06.1_01_01</t>
  </si>
  <si>
    <t>Hloubení zapažených rýh - těžitelnost 3. a 4.</t>
  </si>
  <si>
    <t>542145483</t>
  </si>
  <si>
    <t>Hloubení zapažených rýh - těžitelnost 3 a 4
 - hloubený zapažených rýh v tř. 3 a 4
 - svislé přemístění zeminy
 - naložení na dopravní prostředek</t>
  </si>
  <si>
    <t>1200,43+64,34</t>
  </si>
  <si>
    <t>DSO06.1_01_02</t>
  </si>
  <si>
    <t>Hloubení zapažených jam - těžitelnost 3. a 4.</t>
  </si>
  <si>
    <t>528023756</t>
  </si>
  <si>
    <t>5,8*4,6*4,3 "výkop pro šachtu Š1"</t>
  </si>
  <si>
    <t>DSO06.1_01_03.1</t>
  </si>
  <si>
    <t xml:space="preserve">Zřízení pažení a rozepření stěn </t>
  </si>
  <si>
    <t>-906980454</t>
  </si>
  <si>
    <t>Zřízení pažení a rozepření stěn
 - zřízení pažení
 - rozepření stěn</t>
  </si>
  <si>
    <t>Poznámka k položce:_x000D_
Měrná jednotka 1 m2 zřízení pažení vč. rozepření</t>
  </si>
  <si>
    <t>Rýha kalovodu</t>
  </si>
  <si>
    <t>762,0 *2</t>
  </si>
  <si>
    <t>Šachta Š1</t>
  </si>
  <si>
    <t xml:space="preserve">5,8*4,3*2"ks"+4,6*4,3*2"ks" </t>
  </si>
  <si>
    <t>-1,66*3,0*2 "plocha rýhy potrubí"</t>
  </si>
  <si>
    <t>DSO06.1_01_03.2</t>
  </si>
  <si>
    <t xml:space="preserve">Odstranění pažení a rozepření stěn </t>
  </si>
  <si>
    <t>608274461</t>
  </si>
  <si>
    <t>Odstranění pažení a rozepření stěn
 - odstranění pažení
 - odstranění rozepření stěn</t>
  </si>
  <si>
    <t>Poznámka k položce:_x000D_
Měrná jednotka 1 m2 odstranění pažení vč. rozepření</t>
  </si>
  <si>
    <t>DSO06.1_01_04</t>
  </si>
  <si>
    <t>1161196424</t>
  </si>
  <si>
    <t>DSO06.1_01_05</t>
  </si>
  <si>
    <t>352721239</t>
  </si>
  <si>
    <t>výkop+rýha</t>
  </si>
  <si>
    <t>DSO06.1_01_06</t>
  </si>
  <si>
    <t>829209698</t>
  </si>
  <si>
    <t>Zásyp se zhutněním vč. přemístění z MD
 - zásyp se zhutněním
 - přemístění zeminy po suchu do 500 m
 - naložení na MD</t>
  </si>
  <si>
    <t>221,75*1,66*1,75</t>
  </si>
  <si>
    <t>5,8*4,6*4,3 - 4,4*3,2*3,8-5,8*4,6*0,4</t>
  </si>
  <si>
    <t>DSO06.1_01_07</t>
  </si>
  <si>
    <t xml:space="preserve">Hutněný obsyp potrubí strojně sypaninou </t>
  </si>
  <si>
    <t>-2146879274</t>
  </si>
  <si>
    <t xml:space="preserve">Hutněný obsyp potrubí strojně sypaninou 
 - pískové lóže pod potrubí fr. 0-4 mm
 - obsyp potrubí pískem fr. 0-4 mm
 - pořízení, dovoz nakupovaného materiálu </t>
  </si>
  <si>
    <t>247,7</t>
  </si>
  <si>
    <t>DSO06.1_01_08</t>
  </si>
  <si>
    <t>Drenážní štěrkové lože</t>
  </si>
  <si>
    <t>-1381749688</t>
  </si>
  <si>
    <t xml:space="preserve">Drenážní štěrkové lože 
 - drenážní štěrkové lože fr. 8-16 mm </t>
  </si>
  <si>
    <t>62,23</t>
  </si>
  <si>
    <t>DSO06.1_01_08.2</t>
  </si>
  <si>
    <t>Drenážní potrubí do štěrkového lóže</t>
  </si>
  <si>
    <t>1372388142</t>
  </si>
  <si>
    <t>Drenážní potrubí do štěrkového lóže - dodávka a montáž</t>
  </si>
  <si>
    <t>Poznámka k položce:_x000D_
Měrná jednotka 1 m drenážního potrubí</t>
  </si>
  <si>
    <t>221,75</t>
  </si>
  <si>
    <t>DSO06.1_01_09</t>
  </si>
  <si>
    <t>Polštáře zhutněné pod základy ze štěrku drceného</t>
  </si>
  <si>
    <t>-221891991</t>
  </si>
  <si>
    <t>Polštáře zhutněné pod základy ze štěrku drceného fr. 8/16 tl. 400 mm , vč. zhutnění podloží</t>
  </si>
  <si>
    <t>Viz D.1.3.2.1.2 a D.1.3.2.1.3</t>
  </si>
  <si>
    <t>4,6*5,8 "šachta Š1"</t>
  </si>
  <si>
    <t>DSO06.1-02</t>
  </si>
  <si>
    <t>DSO06.1-02_01</t>
  </si>
  <si>
    <t>Podkladní beton C12/15 - X0</t>
  </si>
  <si>
    <t>316680356</t>
  </si>
  <si>
    <t>41,23</t>
  </si>
  <si>
    <t>DSO06.1-02_02</t>
  </si>
  <si>
    <t>-1074550616</t>
  </si>
  <si>
    <t xml:space="preserve">Podkladní beton C16/20
</t>
  </si>
  <si>
    <t>4,0*3,4*0,1 "šachta Š1"</t>
  </si>
  <si>
    <t>DSO06.1-03</t>
  </si>
  <si>
    <t>DSO 06.1-03_01</t>
  </si>
  <si>
    <t>892933771</t>
  </si>
  <si>
    <t>Viz 3D model - šachta Š1</t>
  </si>
  <si>
    <t>4,4*3,2*0,35"deska" - 0,4*0,4*0,3 "jímka"</t>
  </si>
  <si>
    <t>3,05*3,2*0,3 *2 + 3,05*3,2*0,3 *2 "stěny"</t>
  </si>
  <si>
    <t>4,4*3,2*0,3 "strop"- 0,76*0,76*0,3 "poklop" *2"ks"</t>
  </si>
  <si>
    <t>DSO 06.1-03_02</t>
  </si>
  <si>
    <t>-1459421496</t>
  </si>
  <si>
    <t>(4,4+3,2)*2*0,35 "deska"+ 0,4*4*0,3 "jímka"</t>
  </si>
  <si>
    <t>(3,2+3,8)*3,05*2*2 "stěny"</t>
  </si>
  <si>
    <t>(4,4+3,2)*2 + 4,4*3,2 + 0,76*0,3*4 *2"ks" "strop"</t>
  </si>
  <si>
    <t>DSO 06.1-03_03</t>
  </si>
  <si>
    <t>-72212053</t>
  </si>
  <si>
    <t>DSO 06.1-03_05</t>
  </si>
  <si>
    <t>1937211069</t>
  </si>
  <si>
    <t>C3037*125 "kg/m3" /1000</t>
  </si>
  <si>
    <t>DSO 06.1-03_06</t>
  </si>
  <si>
    <t>Podpěrné pracovní lešení s podlahami</t>
  </si>
  <si>
    <t>-207251701</t>
  </si>
  <si>
    <t xml:space="preserve">Poznámka k položce:_x000D_
Měrná jednotka 1 m3 lešení </t>
  </si>
  <si>
    <t>3,8*2,8*3,05</t>
  </si>
  <si>
    <t>DSO 06.1-03_07</t>
  </si>
  <si>
    <t>Těsnění pracovních spár - kombinovaný tesnící pás KAB š. 125 mm</t>
  </si>
  <si>
    <t>-300893055</t>
  </si>
  <si>
    <t>(4,1*2+2,9*2) *2</t>
  </si>
  <si>
    <t>DSO 06.1-03_08</t>
  </si>
  <si>
    <t>-2058620467</t>
  </si>
  <si>
    <t>1,03</t>
  </si>
  <si>
    <t>DSO 06.1-03_09</t>
  </si>
  <si>
    <t xml:space="preserve">Provedení izolace proti zemní vlhkosti </t>
  </si>
  <si>
    <t>-1584282580</t>
  </si>
  <si>
    <t>Provedení izolace proti zemní vlhkosti 
- penetrační nátěr
- asfaltový nátěr</t>
  </si>
  <si>
    <t>Poznámka k položce:_x000D_
Měrná jednotka 1 m2 skladby nátěru</t>
  </si>
  <si>
    <t>3,4*3,2*2+3,4*4,4*2</t>
  </si>
  <si>
    <t>DSO 06.1-04</t>
  </si>
  <si>
    <t>Trubní vedení a armatury</t>
  </si>
  <si>
    <t>DSO 06.1-04_01</t>
  </si>
  <si>
    <t>Ocelové potrubí 323/7,5 mm, vč. povrchové úpravy</t>
  </si>
  <si>
    <t>-2116786874</t>
  </si>
  <si>
    <t xml:space="preserve">Ocelové potrubí 323/7,5 mm, vč. povrchové úpravy - dodávka a montáž </t>
  </si>
  <si>
    <t xml:space="preserve">Poznámka k položce:_x000D_
Měrná jednotka 1 m potrubí odpovídajícího typu </t>
  </si>
  <si>
    <t>216,5 *2</t>
  </si>
  <si>
    <t>DSO 06.1-04_02</t>
  </si>
  <si>
    <t>Spojka ocelového potrubí 323/7,5 mm</t>
  </si>
  <si>
    <t>533208133</t>
  </si>
  <si>
    <t xml:space="preserve">Spojka ocelového potrubí 323/7,5 mm, vč. povrchové úpravy - dodávka a montáž </t>
  </si>
  <si>
    <t xml:space="preserve">Poznámka k položce:_x000D_
Měrná jednotka 1 ks spojky odpovídajícího typu </t>
  </si>
  <si>
    <t>1 "ks"</t>
  </si>
  <si>
    <t>DSO 06.1-04_03</t>
  </si>
  <si>
    <t>Ocelové koleno 1,5 D 323/7,5 mm</t>
  </si>
  <si>
    <t>1184285756</t>
  </si>
  <si>
    <t>Ocelové koleno 1,5 D 323/7,5 mm, vč. povdchové ochrany - dodávka a montáž 
- dodávka ocelového koleno 1,5 D 323/7,5 mm
- úprava kolene do předepsaného úhlu
- zapravení povrchové ochrany
- montáž kolene</t>
  </si>
  <si>
    <t xml:space="preserve">Poznámka k položce:_x000D_
Měrná jednotka 1 ks kolene odpovídajícího typu </t>
  </si>
  <si>
    <t>6 "ks"</t>
  </si>
  <si>
    <t>DSO 06.1-04_04</t>
  </si>
  <si>
    <t>Dělená vláknocementová pažnice vnější DN 400, dl. 0,7 m</t>
  </si>
  <si>
    <t>-1690705578</t>
  </si>
  <si>
    <t>Dělená vláknocementová pažnice vnější DN 400, dl. 0,7 m - dodávka a montáž</t>
  </si>
  <si>
    <t xml:space="preserve">Poznámka k položce:_x000D_
Měrná jednotka 1 ks pažnice odpovídajícího typu </t>
  </si>
  <si>
    <t>DSO 06.1-04_05</t>
  </si>
  <si>
    <t>Přírubová montážní vložka DN 300, PN 40, stavební délky 194 mm</t>
  </si>
  <si>
    <t>-1103999393</t>
  </si>
  <si>
    <t>Přírubová montážní vložka DN 300, PN 40, stavební délky 194 mm - dodávka a montáž</t>
  </si>
  <si>
    <t xml:space="preserve">Poznámka k položce:_x000D_
Měrná jednotka 1 ks montážní vložky odpovídajícího typu </t>
  </si>
  <si>
    <t>DSO 06.1-04_06</t>
  </si>
  <si>
    <t>Příruba krková přivařovací DN 300</t>
  </si>
  <si>
    <t>1969146945</t>
  </si>
  <si>
    <t>Příruba krková přivařovací DN 300- dodávka a montáž</t>
  </si>
  <si>
    <t>DSO 06.1-04_07</t>
  </si>
  <si>
    <t>T-kus z tvárné litiny DN 300/100 PN40 , stavební délka 450 mm</t>
  </si>
  <si>
    <t>1854946652</t>
  </si>
  <si>
    <t>T-kus z tvárné litiny DN 300/100 PN40 , stavební délka 450 mm - dodávka a montáž</t>
  </si>
  <si>
    <t xml:space="preserve">Poznámka k položce:_x000D_
Měrná jednotka 1 ks T-kusu odpovídajícího typu </t>
  </si>
  <si>
    <t>DSO 06.1-04_08</t>
  </si>
  <si>
    <t xml:space="preserve">Koleno 90° z tvárné litiny DN 100 PN40 </t>
  </si>
  <si>
    <t>1954989409</t>
  </si>
  <si>
    <t>Koleno 90° z tvárné litiny DN 100 PN40 - dodávka a montáž</t>
  </si>
  <si>
    <t>DSO 06.1-04_09</t>
  </si>
  <si>
    <t xml:space="preserve">Vypouštěcí ventil z tvárné litiny DN 100 PN40 </t>
  </si>
  <si>
    <t>1200421200</t>
  </si>
  <si>
    <t>Vypouštěcí ventil z tvárné litiny DN 100 PN40 - dodávka a montáž</t>
  </si>
  <si>
    <t xml:space="preserve">Poznámka k položce:_x000D_
Měrná jednotka 1 ks vypouštěcího ventilu odpovídajícího typu </t>
  </si>
  <si>
    <t>DSO 06.1-04_10</t>
  </si>
  <si>
    <t xml:space="preserve">Třmenové šoupátko z tvárné litiny DN 300 PN40 </t>
  </si>
  <si>
    <t>-1546725810</t>
  </si>
  <si>
    <t>Třmenové šoupátko z tvárné litiny DN 300 PN40 - dodávka a montáž</t>
  </si>
  <si>
    <t xml:space="preserve">Poznámka k položce:_x000D_
Měrná jednotka 1 ks šoupěte odpovídajícího typu </t>
  </si>
  <si>
    <t>DSO 06.1-05</t>
  </si>
  <si>
    <t>Bourané konstrukce</t>
  </si>
  <si>
    <t>DSO 06.1-05_01</t>
  </si>
  <si>
    <t>Odstranění stávajícího potrubí kalovodu , vč. odklizení a likvidace</t>
  </si>
  <si>
    <t>1094022105</t>
  </si>
  <si>
    <t>Odstranění stávajícího potrubí kalovodu , vč. odklizení a likvidace
 - demontáž stávajícího ocelového potrubí DN 300 mm
 - odklizení a likvidace odpovídajícím zákonným způsobem
 vč. poplatků za recyklaci / uložení</t>
  </si>
  <si>
    <t>Poznámka k položce:_x000D_
Měrná jednotka 1 m potrubí</t>
  </si>
  <si>
    <t>DSO 06.1-05_02</t>
  </si>
  <si>
    <t>Demontáž vybavení šachty kalovodu, vč. odklizení a likvidace</t>
  </si>
  <si>
    <t>-1451354179</t>
  </si>
  <si>
    <t>Demontáž vybavení šachty kalovodu, vč. odklizení a likvidace
 - demontáž stávajícího vybavení šachty kalovodu 
 - odklizení a likvidace odpovídajícím zákonným způsobem
 vč. poplatků za recyklaci / uložení</t>
  </si>
  <si>
    <t>Poznámka k položce:_x000D_
Měrná jednotka 1 ks demontáže vybavení šachty</t>
  </si>
  <si>
    <t>DSO 06.1-05_03</t>
  </si>
  <si>
    <t>2023402169</t>
  </si>
  <si>
    <t xml:space="preserve">8,5 </t>
  </si>
  <si>
    <t>DSO 06.1-05_04</t>
  </si>
  <si>
    <t>1980786749</t>
  </si>
  <si>
    <t>bour_ŽB*2,447</t>
  </si>
  <si>
    <t>DSO06.1-06</t>
  </si>
  <si>
    <t>DSO 06.1-06_01</t>
  </si>
  <si>
    <t>(L01-G) Vnitřní ocelový žebřík bez ochranného koše, včetně kotvení, vč. povrchové úpravy - žárové zinkování</t>
  </si>
  <si>
    <t>2035215395</t>
  </si>
  <si>
    <t>(L01-G) Vnitřní ocelový žebřík bez ochranného koše
 - vnitřní ocelový žebřík bez ochranného koše, včetně kotvení
 - povrchová úprava - žárové zinkování
Hmotnost cca 96,0 kg
Viz D.1.1.2.5.62 - zámečnické vvýrobky</t>
  </si>
  <si>
    <t>DSO 06.1-06_02</t>
  </si>
  <si>
    <t>395763557</t>
  </si>
  <si>
    <t xml:space="preserve">10*2 </t>
  </si>
  <si>
    <t>1,5*2</t>
  </si>
  <si>
    <t>DSO06.1-07</t>
  </si>
  <si>
    <t>DSO 06.1-07_01</t>
  </si>
  <si>
    <t>Doizolování stávajícího potrubí polyethylénovou páskou</t>
  </si>
  <si>
    <t>1593836137</t>
  </si>
  <si>
    <t>Poznámka k položce:_x000D_
Měrná jednotka 1 m izolovaného potrubí</t>
  </si>
  <si>
    <t>DSO 06.1-07_02.1</t>
  </si>
  <si>
    <t>Dodávka izolačního spoje potrubí D 323/7,5 mm katodické ochrany</t>
  </si>
  <si>
    <t>-1073162758</t>
  </si>
  <si>
    <t>Poznámka k položce:_x000D_
Měrná jednotka 1 ks izolačního spoje odpovídajícího typu</t>
  </si>
  <si>
    <t>DSO 06.1-07_02.2</t>
  </si>
  <si>
    <t>Montáž izolačního spoje potrubí D 323/7,5 mm, vč. případné opravy izolační vrstvy potrubí po porušení při montáži</t>
  </si>
  <si>
    <t>-366230929</t>
  </si>
  <si>
    <t>222,0*2</t>
  </si>
  <si>
    <t>DSO 06.1-07_03</t>
  </si>
  <si>
    <t>Katodická ochrana potrubí D 323/7,5 mm - dodávka a montáž</t>
  </si>
  <si>
    <t>987535290</t>
  </si>
  <si>
    <t>Poznámka k položce:_x000D_
Měrná jednotka 1 m potrubí opatřeného katodickou ochranou</t>
  </si>
  <si>
    <t>187,75</t>
  </si>
  <si>
    <t>375,5</t>
  </si>
  <si>
    <t>DSO 06.2 - Přeložka vodovodu</t>
  </si>
  <si>
    <t>DSO 06.2 - Zemní práce</t>
  </si>
  <si>
    <t>DSO06.2-02 - Podkladní betony</t>
  </si>
  <si>
    <t>DSO 06.2-04 - Trubní vedení a armatury</t>
  </si>
  <si>
    <t>DSO 06.2-05 - Bourané konstrukce</t>
  </si>
  <si>
    <t>DSO06.2_01_01</t>
  </si>
  <si>
    <t>547696286</t>
  </si>
  <si>
    <t>DSO06.2_01_02.1</t>
  </si>
  <si>
    <t>1792317844</t>
  </si>
  <si>
    <t>187,75*2</t>
  </si>
  <si>
    <t>DSO06.2_01_02.2</t>
  </si>
  <si>
    <t>1306026097</t>
  </si>
  <si>
    <t>DSO06.2_01_03</t>
  </si>
  <si>
    <t>1985767746</t>
  </si>
  <si>
    <t>DSO06.2_01_04</t>
  </si>
  <si>
    <t>508512162</t>
  </si>
  <si>
    <t>DSO06.2_01_05</t>
  </si>
  <si>
    <t>-1402561088</t>
  </si>
  <si>
    <t>67,2*1,0*1,25</t>
  </si>
  <si>
    <t>DSO06.2_01_06</t>
  </si>
  <si>
    <t>-1484242505</t>
  </si>
  <si>
    <t>7,59+34,9</t>
  </si>
  <si>
    <t>DSO06.2_01_07</t>
  </si>
  <si>
    <t xml:space="preserve">Lóže pod potrubí strojně sypaninou </t>
  </si>
  <si>
    <t>1249050931</t>
  </si>
  <si>
    <t>Lóže pod potrubí strojně sypaninou 
 - zřízení lóže pod potrubí ze štěrkopísku fr. 0/8 mm
 - přemístění zeminy po suchu do 500 m
 - naložení na MD</t>
  </si>
  <si>
    <t>DSO06.2-02</t>
  </si>
  <si>
    <t>Podkladní beton C12/15</t>
  </si>
  <si>
    <t>-965620477</t>
  </si>
  <si>
    <t xml:space="preserve">Podkladní beton C12/15
</t>
  </si>
  <si>
    <t>DSO 06.2-04</t>
  </si>
  <si>
    <t>DSO 06.2-04_01</t>
  </si>
  <si>
    <t>Krytí potrubí výstražnou fólií z PVC 40 cm</t>
  </si>
  <si>
    <t>-1965895841</t>
  </si>
  <si>
    <t>Krytí potrubí výstražnou fólií z PVC 40 cm - dodávka a montáž</t>
  </si>
  <si>
    <t xml:space="preserve">Poznámka k položce:_x000D_
Měrná jednotka 1 m výstražné fólie </t>
  </si>
  <si>
    <t>67,2</t>
  </si>
  <si>
    <t>DSO 06.2-04_02</t>
  </si>
  <si>
    <t>Signalizační vodič na potrubí</t>
  </si>
  <si>
    <t>-948955684</t>
  </si>
  <si>
    <t>Signalizační vodič na potrubí CYKY 2x 4 mm - dodávka a montáž</t>
  </si>
  <si>
    <t>Poznámka k položce:_x000D_
Měrná jednotka 1 m signalizačního vodiče</t>
  </si>
  <si>
    <t>DSO 06.2-04_03</t>
  </si>
  <si>
    <t>Signalizační Markery</t>
  </si>
  <si>
    <t>-1073225676</t>
  </si>
  <si>
    <t>Signalizační Markery - dodávka a montáž</t>
  </si>
  <si>
    <t>Poznámka k položce:_x000D_
Měrná jednotka 1 ks signalizačního markeru</t>
  </si>
  <si>
    <t>DSO 06.2-04_04</t>
  </si>
  <si>
    <t>Potrubí  HDPE svařované D 32 x 3,0 mm</t>
  </si>
  <si>
    <t>-140800542</t>
  </si>
  <si>
    <t>Potrubí HDPE svařované D 32 x 3,0 mm - dodávka a montáž
 - Potrubí HDPE 32 x 3,0 mm - dodávka a montáž</t>
  </si>
  <si>
    <t>11,286 "náhradní zásobování"</t>
  </si>
  <si>
    <t>9,229 "nové potrubí"</t>
  </si>
  <si>
    <t>DSO 06.2-04_05</t>
  </si>
  <si>
    <t>Potrubí  HDPE svařovaných elektrotvarovkou DN 160 mm SDR 17</t>
  </si>
  <si>
    <t>-374442640</t>
  </si>
  <si>
    <t xml:space="preserve">Potrubí HDPE svařovaných elektrotvarovkou DN 160 mm SDR 17 - dodávka a montáž , vč. elektrospojek
 - Potrubí HDPE DN 160 mm SDR 17 - dodávka a montáž
 - elektrospojky - dodávka a montáž </t>
  </si>
  <si>
    <t>75,785</t>
  </si>
  <si>
    <t>DSO 06.2-04_06</t>
  </si>
  <si>
    <t>Koleno 90° HDPE svařované elektrotvarovkou DN 160 mm</t>
  </si>
  <si>
    <t>129347506</t>
  </si>
  <si>
    <t xml:space="preserve">Koleno 90° HDPE svařované elektrotvarovkou DN 160 mm - dodávka a montáž , vč. elektrospojek
 - Koleno 90° HDPE DN 160 mm - dodávka a montáž
 - elektrospojky - dodávka a montáž </t>
  </si>
  <si>
    <t>6 "náhradní zásobování"</t>
  </si>
  <si>
    <t>DSO 06.2-04_07</t>
  </si>
  <si>
    <t>Koleno 15° HDPE svařované elektrotvarovkou DN 160 mm</t>
  </si>
  <si>
    <t>485809939</t>
  </si>
  <si>
    <t xml:space="preserve">Koleno 15° HDPE svařované elektrotvarovkou DN 160 mm - dodávka a montáž , vč. elektrospojek
 - Koleno 15° HDPE DN 160 mm - dodávka a montáž
 - elektrospojky - dodávka a montáž </t>
  </si>
  <si>
    <t>2 "nové potrubí"</t>
  </si>
  <si>
    <t>DSO 06.2-04_08</t>
  </si>
  <si>
    <t>Koleno 11° HDPE svařované elektrotvarovkou DN 160 mm</t>
  </si>
  <si>
    <t>638238267</t>
  </si>
  <si>
    <t xml:space="preserve">Koleno 11° HDPE svařované elektrotvarovkou DN 160 mm - dodávka a montáž , vč. elektrospojek
 - Koleno 11° HDPE DN 160 mm - dodávka a montáž
 - elektrospojky - dodávka a montáž </t>
  </si>
  <si>
    <t>4 "nové potrubí"</t>
  </si>
  <si>
    <t>DSO 06.2-04_09</t>
  </si>
  <si>
    <t xml:space="preserve">Redukce 32/16 mm svařované </t>
  </si>
  <si>
    <t>-290911876</t>
  </si>
  <si>
    <t>Redukce 32/16 mm svařované - dodávka a montáž</t>
  </si>
  <si>
    <t xml:space="preserve">Poznámka k položce:_x000D_
Měrná jednotka 1 ks redukce odpovídajícího typu </t>
  </si>
  <si>
    <t>1 "náhradní zásobování"</t>
  </si>
  <si>
    <t>DSO 06.2-04_10</t>
  </si>
  <si>
    <t>Domovní šoupátko PE 32 mm</t>
  </si>
  <si>
    <t>-2008398008</t>
  </si>
  <si>
    <t>Domovní šoupátko PE 32 mm svařované - dodávka a montáž</t>
  </si>
  <si>
    <t xml:space="preserve">Poznámka k položce:_x000D_
Měrná jednotka 1 ks šoupě odpovídajícího typu </t>
  </si>
  <si>
    <t>2 "náhradní zásobování"</t>
  </si>
  <si>
    <t>DSO 06.2-04_11</t>
  </si>
  <si>
    <t>Domovní šoupátko PE 32 mm, vč. zemní soupravy</t>
  </si>
  <si>
    <t>2127779543</t>
  </si>
  <si>
    <t>Domovní šoupátko PE 32 mm, vč. zemní soupravy - dodávka a montáž</t>
  </si>
  <si>
    <t>DSO 06.2-04_12.1</t>
  </si>
  <si>
    <t xml:space="preserve">Mosazná trubní spojka 32 mm </t>
  </si>
  <si>
    <t>-848573343</t>
  </si>
  <si>
    <t>Mosazná trubní spojka 32 mm - dodávka a montáž</t>
  </si>
  <si>
    <t>1 "nové potrubí"</t>
  </si>
  <si>
    <t>DSO 06.2-04_12.2</t>
  </si>
  <si>
    <t xml:space="preserve">Potrubní spojka proti posunu potrubí DN 150 mm </t>
  </si>
  <si>
    <t>-435071809</t>
  </si>
  <si>
    <t>Potrubní spojka proti posunu potrubí DN 150 mm - dodávka a montáž</t>
  </si>
  <si>
    <t>DSO 06.2-04_13.1</t>
  </si>
  <si>
    <t>Navrtávací pás PE 160/50 mm</t>
  </si>
  <si>
    <t>-1746486432</t>
  </si>
  <si>
    <t>Navrtávací pás PE 160/50 mm - dodávka a montáž</t>
  </si>
  <si>
    <t xml:space="preserve">Poznámka k položce:_x000D_
Měrná jednotka 1 ks navrtávacího pásu odpovídajícího typu </t>
  </si>
  <si>
    <t>DSO 06.2-04_13.2</t>
  </si>
  <si>
    <t>Navrtávací pás PE 160/32 mm</t>
  </si>
  <si>
    <t>-467366487</t>
  </si>
  <si>
    <t>Navrtávací pás PE 160/32 mm - dodávka a montáž</t>
  </si>
  <si>
    <t>DSO 06.2-04_14</t>
  </si>
  <si>
    <t>Vzdušník DN 50 mm</t>
  </si>
  <si>
    <t>-1052838149</t>
  </si>
  <si>
    <t>Vzdušník DN 50 mm - dodávka a montáž
 - vzdušník DN 50 mm - dodávka a montáž včetně přírub a tvarovek pro napojení na navrtávací pás vnějšího průměru 56 mm</t>
  </si>
  <si>
    <t xml:space="preserve">Poznámka k položce:_x000D_
Měrná jednotka 1 ks vzdušníku odpovídajícího typu </t>
  </si>
  <si>
    <t>DSO 06.2-05</t>
  </si>
  <si>
    <t>DSO 06.2-05_01</t>
  </si>
  <si>
    <t>Odstranění stávajícího potrubí vodovodu, vč. odklizení a likvidace</t>
  </si>
  <si>
    <t>700468558</t>
  </si>
  <si>
    <t>Odstranění stávajícího potrubí vodovodu, vč. odklizení a likvidace
 - demontáž stávajícího potrubí HDPE DN 160 mm
 - odklizení a likvidace odpovídajícím zákonným způsobem
 vč. poplatků za recyklaci / uložení</t>
  </si>
  <si>
    <t>66,7</t>
  </si>
  <si>
    <t>DSO 06.3 - Přeložka veřejného osvětlení</t>
  </si>
  <si>
    <t>DSO06-01 - Zemní práce</t>
  </si>
  <si>
    <t>DSO06-02 - Provizorní přeložky</t>
  </si>
  <si>
    <t>DSO06-03 - Definitivní přeložky</t>
  </si>
  <si>
    <t>DSO06-01</t>
  </si>
  <si>
    <t>DSO06-01_01</t>
  </si>
  <si>
    <t>Hloubení kabelové rýhy š. 0,35 m a hl. 0,8 m - těžitelnost 3. a 4.</t>
  </si>
  <si>
    <t>-1992237215</t>
  </si>
  <si>
    <t>Hloubení kabelové rýhy š. 0,35 m a hl. 0,8 m - těžitelnost 3. a 4.
 - hloubení nezapažené kabelové rýhy v tř. 3 a 4
 - svislé přemístění
 - uložení do podélné deponie 
Popis položek je z D.1.2.3.1. Technická zpráva</t>
  </si>
  <si>
    <t xml:space="preserve">Poznámka k položce:_x000D_
Měrná jednotka 1 m kabelové rýhy_x000D_
</t>
  </si>
  <si>
    <t>80 "Provizorní přeložky"</t>
  </si>
  <si>
    <t>165 "definitivní přeložka"</t>
  </si>
  <si>
    <t>DSO06-01_02</t>
  </si>
  <si>
    <t>Hloubení kabelové rýhy š. 0,5 m a hl. 1,1 m - těžitelnost 3. a 4.</t>
  </si>
  <si>
    <t>-1873102393</t>
  </si>
  <si>
    <t>Hloubení kabelové rýhy š. 0,5 m a hl. 1,1 m - těžitelnost 3. a 4.
 - hloubení nezapažené kabelové rýhy v tř. 3 a 4
 - svislé přemístění
 - uložení do podélné deponie 
Popis položek je z D.1.2.3.1. Technická zpráva</t>
  </si>
  <si>
    <t>65 "definitivní přeložka"</t>
  </si>
  <si>
    <t>DSO06-01_03</t>
  </si>
  <si>
    <t>Zásyp kabelové rýhy š. 0,35 m a hl. 0,8 m - těžitelnost 3. a 4.</t>
  </si>
  <si>
    <t>148157270</t>
  </si>
  <si>
    <t>Zásyp kabelové rýhy š. 0,35 m a hl. 0,8 m - těžitelnost 3. a 4.
 - pískové lóže
 - obsyp kabelů pískem, vč. krycí desky
 - výstražná fólie 
 - zpětný zásyp zeminou 
Popis položek je z D.1.2.3.1. Technická zpráva</t>
  </si>
  <si>
    <t>Poznámka k položce:_x000D_
Měrná jednotka 1 m kabelové rýhy</t>
  </si>
  <si>
    <t>DSO06-01_04</t>
  </si>
  <si>
    <t>Zásyp kabelové rýhy š. 0,5 m a hl. 1,1 m - těžitelnost 3. a 4.</t>
  </si>
  <si>
    <t>859589523</t>
  </si>
  <si>
    <t>Zásyp kabelové rýhy š. 0,5 a hl. 1,1 m - těžitelnost 3. a 4.
 - pískové lóže
 - obsyp kabelů pískem, vč. krycí desky
 - chránička 
 - zpětný zásyp zeminou 
Popis položek je z D.1.2.3.1. Technická zpráva</t>
  </si>
  <si>
    <t>DSO06-01_05</t>
  </si>
  <si>
    <t>Hloubení nezapažených jam pro základ stožáru - těžitelnost 3. a 4.</t>
  </si>
  <si>
    <t>-2140388692</t>
  </si>
  <si>
    <t>Hloubení nezapažených jam pro základ stožáru - těžitelnost 3. a 4.
 - Hloubení nezapažených jam
 - přemístění na MD
Popis položek je z D.1.2.3.1. Technická zpráva</t>
  </si>
  <si>
    <t>0,5*0,5*1,05 *9 "ks"</t>
  </si>
  <si>
    <t>DSO06-01_06</t>
  </si>
  <si>
    <t>-138394488</t>
  </si>
  <si>
    <t>DSO06-01_07</t>
  </si>
  <si>
    <t>Betonáž základu stožáru z prostého betonu</t>
  </si>
  <si>
    <t>-1408575218</t>
  </si>
  <si>
    <t xml:space="preserve">Betonáž základu stožáru 0.5x0.5x1m z prostého betonu, včetně plastové roury D240 a chrániček HDPE
Popis položek je z D.1.2.3.1. Technická zpráva
</t>
  </si>
  <si>
    <t>0,5*0,5*1,0 *9 "ks"</t>
  </si>
  <si>
    <t>DSO06-02</t>
  </si>
  <si>
    <t>Provizorní přeložky</t>
  </si>
  <si>
    <t>DSO06-02_01</t>
  </si>
  <si>
    <t>Kabel AYKY 4x16 mm2</t>
  </si>
  <si>
    <t>-141546978</t>
  </si>
  <si>
    <t xml:space="preserve">Kabel AYKY 4x16 mm2 - 
dodávka a uložení kabelu
Popis položek je z D.1.2.3.1. Technická zpráva
</t>
  </si>
  <si>
    <t>DSO06-02_02</t>
  </si>
  <si>
    <t>Kabelová spojka pro plastové čtyřžilové kabely 16mm2</t>
  </si>
  <si>
    <t>1982120313</t>
  </si>
  <si>
    <t>Kabelová spojka pro plastové čtyřžilové kabely 16mm2
dodávka a montáž spojky
Popis položek je z D.1.2.3.1. Technická zpráva</t>
  </si>
  <si>
    <t>DSO06-02_03</t>
  </si>
  <si>
    <t>Provizorní přemístění osvětlovacího bodu</t>
  </si>
  <si>
    <t>-1363547597</t>
  </si>
  <si>
    <t>Provizorní přemístění osvětlovacího bodu
Demontáž a opětovná provizorní montáž osvětlovacího bodu včetně betonového základu
Popis položek je z D.1.2.3.1. Technická zpráva</t>
  </si>
  <si>
    <t>DSO06-02_04</t>
  </si>
  <si>
    <t>Uzemňovací vodič FeZn 10 mm</t>
  </si>
  <si>
    <t>1155921100</t>
  </si>
  <si>
    <t>Uzemňovací vodič FeZn 10 mm
včetně svorek pro spojování a antikorozní ochrany při změně prostředí
Popis položek je z D.1.2.3.1. Technická zpráva</t>
  </si>
  <si>
    <t>DSO06-02_05</t>
  </si>
  <si>
    <t>Revize elektrických zařízení veřejného osvětlení a uzemnění</t>
  </si>
  <si>
    <t>-1924400312</t>
  </si>
  <si>
    <t>Revize elektrických zařízení veřejného osvětlení a uzemnění
včetně vypracování revizní zprávy 
proměření zemního odporu uzemnění stožárů
Popis položek je z D.1.2.3.1. Technická zpráva</t>
  </si>
  <si>
    <t>DSO06-03</t>
  </si>
  <si>
    <t>Definitivní přeložky</t>
  </si>
  <si>
    <t>DSO06-03_01</t>
  </si>
  <si>
    <t>Osvětlovací stožár bezpaticový 4 m</t>
  </si>
  <si>
    <t>-95099518</t>
  </si>
  <si>
    <t>Osvětlovací stožár bezpaticový 4 m
sadový, dvoustupňový, ∅133/60mm, délka 4 m, provedení s ochrannou manžetou, v provedení žárově-zinkováno, celková délka stožáru 4,6 m
montáž stožáru do připraveného betonového základu
Popis položek je z D.1.2.3.1. Technická zpráva</t>
  </si>
  <si>
    <t>DSO06-03_02</t>
  </si>
  <si>
    <t>Svítidlo silniční pro veřejné osvětlení  30W, 230V AC</t>
  </si>
  <si>
    <t>1456342525</t>
  </si>
  <si>
    <t>Svítidlo silniční pro veřejné osvětlení 30W, 230V AC
min IP 65, obdobného typu jako svítidla stávající, např. Modus 
 LVLEDOS nebo podobné, svítidlo bude v provedení se sadovou přírubou, upevnění na stožár ∅60mm
Popis položek je z D.1.2.3.1. Technická zpráva</t>
  </si>
  <si>
    <t>DSO06-03_03</t>
  </si>
  <si>
    <t>Stožárová svorkovnice pro soustavu TN-C</t>
  </si>
  <si>
    <t>1049635176</t>
  </si>
  <si>
    <t>Stožárová svorkovnice pro soustavu TN-C
trojfázová, průběžná, 25 mm2, s pojistkovým spodkem E14 a pojistkovou vložkou 6 A. montáž do stožáru
Popis položek je z D.1.2.3.1. Technická zpráva</t>
  </si>
  <si>
    <t>DSO06-03_04</t>
  </si>
  <si>
    <t>Plastový rozvaděč osvětlení o rozměrech cca 600x300x250 mm</t>
  </si>
  <si>
    <t>2126132592</t>
  </si>
  <si>
    <t>Plastový rozvaděč osvětlení o rozměrech cca 600x300x250 mm
včetně přístrojového vybavení, instalace do výklenku stávajícího zděného pilíře z vápenopískových cihel
Soustava napětí:	3 PEN ~50Hz 230/400 V TN-C
Základní výstroj bude upřesněna dle požadavků provozovatele zejména:
1 ks – Trojfázový jistič 32A, 10kA
2 ks – Trojfázový stykač 32A, AC3
11 ks – Jednofázový jistič do 16A, 10kA
Řadové svorky 35 mm2 
Popis položek je z D.1.2.3.1. Technická zpráva</t>
  </si>
  <si>
    <t>DSO06-03_05</t>
  </si>
  <si>
    <t>Kabel CYKY-J 4x25 mm2</t>
  </si>
  <si>
    <t>605949389</t>
  </si>
  <si>
    <t>Kabel CYKY-J 4x25 mm2
včetně uložení, ukončení a označení štítky 
Popis položek je z D.1.2.3.1. Technická zpráva</t>
  </si>
  <si>
    <t>DSO06-03_06</t>
  </si>
  <si>
    <t>Kabel CYKY-J 3x2.5 mm2</t>
  </si>
  <si>
    <t>-1871388770</t>
  </si>
  <si>
    <t>Kabel CYKY-J 3x2.5 mm2
včetně uložení – montáž protažením ve stožáru, ukončení 
Popis položek je z D.1.2.3.1. Technická zpráva</t>
  </si>
  <si>
    <t>DSO06-03_07</t>
  </si>
  <si>
    <t>148679401</t>
  </si>
  <si>
    <t>Uzemňovací vodič FeZn 10 mm
včetně svorek pro spojování a antikorozní ochrany při změně prostředí 
Popis položek je z D.1.2.3.1. Technická zpráva</t>
  </si>
  <si>
    <t>DSO06-03_08</t>
  </si>
  <si>
    <t>Plastová kabelová chránička HDPE DN 63</t>
  </si>
  <si>
    <t>-1124410933</t>
  </si>
  <si>
    <t>Plastová kabelová chránička HDPE DN 63
zevně korugovaná chránička, včetně uložení 
Popis položek je z D.1.2.3.1. Technická zpráva</t>
  </si>
  <si>
    <t>DSO06-03_09</t>
  </si>
  <si>
    <t>Plastová kabelová chránička HDPE DN 110</t>
  </si>
  <si>
    <t>-1055175114</t>
  </si>
  <si>
    <t>Plastová kabelová chránička HDPE DN 110
zevně korugovaná chránička, včetně uložení 
Popis položek je z D.1.2.3.1. Technická zpráva</t>
  </si>
  <si>
    <t>DSO06-03_10</t>
  </si>
  <si>
    <t>Geodetické zaměření trasy venkovního osvětlení</t>
  </si>
  <si>
    <t>-566082010</t>
  </si>
  <si>
    <t>Geodetické zaměření trasy venkovního osvětlení 
Popis položek je z D.1.2.3.1. Technická zpráva</t>
  </si>
  <si>
    <t>DSO06-03_11</t>
  </si>
  <si>
    <t>Revize elektrických zařízení veřejného osvětlení</t>
  </si>
  <si>
    <t>-1342945194</t>
  </si>
  <si>
    <t>Revize elektrických zařízení veřejného osvětlení 
včetně vypracování revizní zprávy 
proměření zemního odporu uzemnění stožárů 
Popis položek je z D.1.2.3.1. Technická zpráva</t>
  </si>
  <si>
    <t>DSO06-03_12</t>
  </si>
  <si>
    <t>Demontáže stávajících zařízení, ekologická likvidace</t>
  </si>
  <si>
    <t>-1798892656</t>
  </si>
  <si>
    <t>Demontáže stávajících zařízení, ekologická likvidace 
-	6 ks - Demontáž stávajících světelného bodu, paticový stožár 4 m, výložník 0.5m, zářivkové svítidlo
-	6 ks - Vybourání betonového základu stávajícího osvětlovacího bodu o rozměrech cca 0,5x0.5x0.8 m 
-	1 ks - Demontáž stávajícího rozvaděče 
-	Odvoz do vzdálenosti 15km a poplatek za ekologickou likvidaci demontovaných zařízení 
Popis položek je z D.1.2.3.1. Technická zpráva</t>
  </si>
  <si>
    <t>DSO 06.4 - Přeložka kabelové přípojky vn</t>
  </si>
  <si>
    <t>SO06.4-01 - Zemní práce</t>
  </si>
  <si>
    <t>SO06.4-02 - Provizorní přeložka kabelové přípojky vn</t>
  </si>
  <si>
    <t>SO06.4-03 - Definitivní přeložka kabelové přípojky vn</t>
  </si>
  <si>
    <t>SO06.4-01</t>
  </si>
  <si>
    <t>SO08.1-01_01</t>
  </si>
  <si>
    <t>Hloubení kabelové rýhy š. 0,5 m a hl. 1,2 m - těžitelnost 3. a 4.</t>
  </si>
  <si>
    <t>2004461758</t>
  </si>
  <si>
    <t>Hloubení kabelové rýhy š. 0,5 m a hl. 1,2 m - těžitelnost 3. a 4.
 - hloubení nezapažené kabelové rýhy v tř. 3 a 4
 - svislé přemístění
 - uložení do podélné deponie 
Popis položek je z D.1.2.4.1. Technická zpráva</t>
  </si>
  <si>
    <t>Viz D.1.2.4.1</t>
  </si>
  <si>
    <t>25 " provizorní přeložka"</t>
  </si>
  <si>
    <t>126 " definitivní přeložka"</t>
  </si>
  <si>
    <t>SO08.1-01_02.1</t>
  </si>
  <si>
    <t>Zásyp kabelové rýhy š. 0,5 m a hl. 1,2 m - těžitelnost 3. a 4.</t>
  </si>
  <si>
    <t>1780937297</t>
  </si>
  <si>
    <t>Zásyp kabelové rýhy š. 0,5 m a hl. 1,2 m - těžitelnost 3. a 4.
 - pískové lóže
 - obsyp kabelů pískem, vč. krycí desky
 - chránička HDPE 160
 - výstražná fólie š. 330 mm 
 - zpětný zásyp zeminou 
Popis položek je z D.1.2.4.1. Technická zpráva</t>
  </si>
  <si>
    <t>35 " definitivní přeložka"</t>
  </si>
  <si>
    <t>SO08.1-01_02.2</t>
  </si>
  <si>
    <t>-560460619</t>
  </si>
  <si>
    <t>Zásyp kabelové rýhy š. 0,5 m a hl. 1,2 m - těžitelnost 3. a 4.
 - pískové lóže
 - obsyp kabelů pískem, vč. krycí desky
 - cihly / desky nas pískovým ložem
 - výstražná fólie š. 330 mm 
 - zpětný zásyp zeminou 
Popis položek je z D.1.2.4.1. Technická zpráva</t>
  </si>
  <si>
    <t>SO06.4-02</t>
  </si>
  <si>
    <t>Provizorní přeložka kabelové přípojky vn</t>
  </si>
  <si>
    <t>SO06.4-02_01</t>
  </si>
  <si>
    <t>Kabel 22-AXEKVCEY 1x120 mm2</t>
  </si>
  <si>
    <t>1508655983</t>
  </si>
  <si>
    <t>Kabel 22-AXEKVCEY 1x120 mm2
včetně uložení do žlabu ze štětovnic, částečně do výkopu do chráničky, svazkováno po 3 m
Popis položek je z D.1.2.4.1. Technická zpráva</t>
  </si>
  <si>
    <t>Poznámka k položce:_x000D_
Měrná jednotka 1 m kabelu odpovídajícího typu</t>
  </si>
  <si>
    <t>SO06.4-02_02</t>
  </si>
  <si>
    <t>Plastová kabelová chránička HDPE DN 160</t>
  </si>
  <si>
    <t>-239835143</t>
  </si>
  <si>
    <t>Plastová kabelová chránička HDPE DN 160
zevně korugovaná chránička, včetně uložení 
Popis položek je z D.1.2.4.1. Technická zpráva</t>
  </si>
  <si>
    <t>Poznámka k položce:_x000D_
Měrná jednotka 1 m chráničky odpovídajícího typu</t>
  </si>
  <si>
    <t>SO06.4-02_03</t>
  </si>
  <si>
    <t>Spojkování a připojování kabelu 22 kV</t>
  </si>
  <si>
    <t>2008958559</t>
  </si>
  <si>
    <t>Spojkování a připojování kabelu 22 kV
kabelová spojka kabelu vn, včetně spojovačů
Popis položek je z D.1.2.4.1. Technická zpráva</t>
  </si>
  <si>
    <t>SO06.4-02_04</t>
  </si>
  <si>
    <t>Revize provizorních elektrických zařízení</t>
  </si>
  <si>
    <t>2041946189</t>
  </si>
  <si>
    <t>Revize provizorních elektrických zařízení
zkouška vn kabelů zvýšeným napětím
revize, včetně vypracování revizní zprávy 
Popis položek je z D.1.2.4.1. Technická zpráva</t>
  </si>
  <si>
    <t>SO06.4-03</t>
  </si>
  <si>
    <t>Definitivní přeložka kabelové přípojky vn</t>
  </si>
  <si>
    <t>SO06.4-03_01</t>
  </si>
  <si>
    <t>-315006865</t>
  </si>
  <si>
    <t>Kabel 22-AXEKVCEY 1x120 mm2
včetně uložení, ukončení a označení štítky
Popis položek je z D.1.2.4.1. Technická zpráva</t>
  </si>
  <si>
    <t>SO06.4-03_02</t>
  </si>
  <si>
    <t>886402588</t>
  </si>
  <si>
    <t>Plastová kabelová chránička HDPE DN 160
zevně korugovaná chránička, včetně uložení
Popis položek je z D.1.2.4.1. Technická zpráva</t>
  </si>
  <si>
    <t>SO06.4-03_03</t>
  </si>
  <si>
    <t>2119424223</t>
  </si>
  <si>
    <t>Spojkování a připojování kabelu 22 kV
- 3 ks – kabelová spojka kabelu vn, včetně spojovačů
- 3 ks – kabelová koncovka pro připojení kabelu v rozvaděči vn
- 1 ks – Systémové víko průchodky systému Bettra (dle stávající průchodky v MVE Klecany)
Popis položek je z D.1.2.4.1. Technická zpráva</t>
  </si>
  <si>
    <t>SO06.4-03_04</t>
  </si>
  <si>
    <t>Demontáž včetně ekologické likvidace</t>
  </si>
  <si>
    <t>936289923</t>
  </si>
  <si>
    <t>Demontáž včetně ekologické likvidace
Demontáž távajících kabelů přípojky i kabelů provizorní přeložky, hmotnost kabelů cca 1300 kg
Ekologická likvidace včetně odvozu do sběrného střediska
Popis položek je z D.1.2.4.1. Technická zpráva</t>
  </si>
  <si>
    <t>SO06.4-03_05</t>
  </si>
  <si>
    <t>-1328466609</t>
  </si>
  <si>
    <t>Revize elektrických zařízení
zkouška vn kabelů zvýšeným napětím
výchozí revize, včetně vypracování revizní zprávy 
Popis položek je z D.1.2.4.1. Technická zpráva</t>
  </si>
  <si>
    <t>25,52</t>
  </si>
  <si>
    <t>46,4</t>
  </si>
  <si>
    <t>17,545</t>
  </si>
  <si>
    <t>DSO 06.5 - Přeložka přípojky podtlakové kanalizace</t>
  </si>
  <si>
    <t>DSO 06.5_01 - Zemní práce</t>
  </si>
  <si>
    <t>DSO06.5-02 - Betony</t>
  </si>
  <si>
    <t>DSO 06.5-04 - Trubní vedení a armatury</t>
  </si>
  <si>
    <t>DSO 06.5-05 - Bourané konstrukce</t>
  </si>
  <si>
    <t>DSO 06.5_01</t>
  </si>
  <si>
    <t>DSO06.5_01_01</t>
  </si>
  <si>
    <t>-1719263038</t>
  </si>
  <si>
    <t>1,1*1,6*14,5</t>
  </si>
  <si>
    <t>DSO06.5_01_03.1</t>
  </si>
  <si>
    <t>976768809</t>
  </si>
  <si>
    <t>1,6*14,5*2</t>
  </si>
  <si>
    <t>DSO06.5_01_03.2</t>
  </si>
  <si>
    <t>640313298</t>
  </si>
  <si>
    <t>DSO06.5_01_04</t>
  </si>
  <si>
    <t>-1411515721</t>
  </si>
  <si>
    <t>DSO06.5_01_05</t>
  </si>
  <si>
    <t>678403543</t>
  </si>
  <si>
    <t>DSO06.5_01_06</t>
  </si>
  <si>
    <t>-1787155080</t>
  </si>
  <si>
    <t>-1,1*0,5*14,5</t>
  </si>
  <si>
    <t>DSO06.5_01_07</t>
  </si>
  <si>
    <t>1861062553</t>
  </si>
  <si>
    <t>1,1*0,4*14,5</t>
  </si>
  <si>
    <t>DSO06.5_01_08</t>
  </si>
  <si>
    <t>1185991221</t>
  </si>
  <si>
    <t>1,1*0,1*14,5</t>
  </si>
  <si>
    <t>DSO06.5_01_08.2</t>
  </si>
  <si>
    <t>1614984837</t>
  </si>
  <si>
    <t>14,5</t>
  </si>
  <si>
    <t>DSO06.5-02</t>
  </si>
  <si>
    <t>Betony</t>
  </si>
  <si>
    <t>DSO06.5-02_01</t>
  </si>
  <si>
    <t>Podkladní deska C16/20</t>
  </si>
  <si>
    <t>-1569999714</t>
  </si>
  <si>
    <t xml:space="preserve">Podkladní deska C16/20
</t>
  </si>
  <si>
    <t>Poznámka k položce:_x000D_
Měrná jednotka 1 m3 podkladního betonu desky</t>
  </si>
  <si>
    <t>1,05*1,05*0,3 "šachta"</t>
  </si>
  <si>
    <t>DSO06.5-02_02</t>
  </si>
  <si>
    <t>Obetonování šachty C 30/37 XC4</t>
  </si>
  <si>
    <t>1429036878</t>
  </si>
  <si>
    <t xml:space="preserve">Obetonování šachty C 30/37 XC4 vč. bednění </t>
  </si>
  <si>
    <t>Poznámka k položce:_x000D_
Měrná jednotka 1 m3 betonu</t>
  </si>
  <si>
    <t>1,53*1,05*1,05 "šachta"</t>
  </si>
  <si>
    <t>DSO 06.5-04</t>
  </si>
  <si>
    <t>DSO 06.5-04_02</t>
  </si>
  <si>
    <t>PVC kanalizační potrubí DN 160</t>
  </si>
  <si>
    <t>-624654865</t>
  </si>
  <si>
    <t xml:space="preserve">PVC kanalizační potrubí DN 160- dodávka a montáž </t>
  </si>
  <si>
    <t>8,9</t>
  </si>
  <si>
    <t>DSO 06.5-04_03</t>
  </si>
  <si>
    <t>PVC koleno 90° DN 160</t>
  </si>
  <si>
    <t>-1815799003</t>
  </si>
  <si>
    <t xml:space="preserve">PVC koleno 90° DN 160- dodávka a montáž </t>
  </si>
  <si>
    <t>DSO 06.5-04_04</t>
  </si>
  <si>
    <t>Elektrotvarovka - koleno 45° D 40 mm</t>
  </si>
  <si>
    <t>249358127</t>
  </si>
  <si>
    <t xml:space="preserve">Elektrotvarovka - koleno 45° D 40 mm- dodávka a montáž </t>
  </si>
  <si>
    <t>2*3</t>
  </si>
  <si>
    <t>DSO 06.5-04_05</t>
  </si>
  <si>
    <t>Potrubí  PE svařované elektrospojkami DN 40</t>
  </si>
  <si>
    <t>849177966</t>
  </si>
  <si>
    <t xml:space="preserve">Potrubí PE svařované elektrospojkami DN 40 - dodávka a montáž 
 - Potrubí PE DN 40 mm - dodávka a montáž
 - elektrospojky - dodávka a montáž </t>
  </si>
  <si>
    <t>26,76</t>
  </si>
  <si>
    <t>DSO 06.5-04_06</t>
  </si>
  <si>
    <t>Polypropylenová čerpací jímka DN 800 mm</t>
  </si>
  <si>
    <t>-1392038702</t>
  </si>
  <si>
    <t>Polypropylenová čerpací jímka DN 800 mm
- polypropylenové díly šachty DN 800 na výšku 2,5 m s litinovým poklopem DN 600 B125 
- stupadla pro vlez
- technologické vybavení</t>
  </si>
  <si>
    <t>Poznámka k položce:_x000D_
Měrná jednotka 1 ks čerpací jímky</t>
  </si>
  <si>
    <t>DSO 06.5-04_07</t>
  </si>
  <si>
    <t>Korugovaná chránička potrubí DE 110 mm</t>
  </si>
  <si>
    <t>1263554801</t>
  </si>
  <si>
    <t xml:space="preserve">Korugovaná chránička potrubí DE 110 mm - dodávka a montáž
</t>
  </si>
  <si>
    <t>Viz TZ</t>
  </si>
  <si>
    <t>1,6</t>
  </si>
  <si>
    <t>DSO 06.5-04_09</t>
  </si>
  <si>
    <t>Čerpadlo kanalizační šachty - dodávka a montáž</t>
  </si>
  <si>
    <t>1157402217</t>
  </si>
  <si>
    <t xml:space="preserve">Poznámka k položce:_x000D_
Měrná jednotka 1 ks čerpadla odpovídajícího typu </t>
  </si>
  <si>
    <t>DSO 06.5-04_09.2</t>
  </si>
  <si>
    <t>Čerpadlo kanalizační šachty - dodávka a uložení</t>
  </si>
  <si>
    <t>-298362880</t>
  </si>
  <si>
    <t>Čerpadlo kanalizační šachty - dodávka a uložení doskladu</t>
  </si>
  <si>
    <t>DSO 06.5-05</t>
  </si>
  <si>
    <t>DSO 06.5-05_01.1</t>
  </si>
  <si>
    <t>Odstranění stávajícího kanalizačního potrubí DN 160, vč. odklizení a likvidace</t>
  </si>
  <si>
    <t>-837606804</t>
  </si>
  <si>
    <t>Odstranění stávajícího kanalizačního potrubí, vč. odklizení a likvidace
 - odbourání stávajícího kanalizačního potrubí DN 160 mm, vč tvarovek
 - odklizení a likvidace odpovídajícím zákonným způsobem
 vč. poplatků za recyklaci / uložení</t>
  </si>
  <si>
    <t>Poznámka k položce:_x000D_
Měrná jednotka 1 m potrubí vč. tvarovek</t>
  </si>
  <si>
    <t>4,3</t>
  </si>
  <si>
    <t>DSO 06.5-05_01.2</t>
  </si>
  <si>
    <t>Odstranění stávajícího kanalizačního potrubí DN 40, vč. odklizení a likvidace</t>
  </si>
  <si>
    <t>501004269</t>
  </si>
  <si>
    <t>Odstranění stávajícího kanalizačního potrubí, vč. odklizení a likvidace
 - odbourání stávajícího kanalizačního potrubí DN 40 m
 - odklizení a likvidace odpovídajícím zákonným způsobem
 vč. poplatků za recyklaci / uložení</t>
  </si>
  <si>
    <t>10,4</t>
  </si>
  <si>
    <t>DSO 06.5-05_02</t>
  </si>
  <si>
    <t>Odstranění stávající kanalizační šachty, vč. odklizení a likvidace</t>
  </si>
  <si>
    <t>564511351</t>
  </si>
  <si>
    <t>Odstranění stávající kanalizační šachty, vč. odklizení a likvidace
 - odbourání stávající kanalizační šachty zplastových trub DN 720 mm a poklopu DN 600 (vč. případného vybavení) 
 - odklizení a likvidace odpovídajícím zákonným způsobem
 vč. poplatků za recyklaci / uložení</t>
  </si>
  <si>
    <t>Poznámka k položce:_x000D_
Měrná jednotka 1 ks demontáže kanalizační šachty</t>
  </si>
  <si>
    <t>DSO 06.5-05_03</t>
  </si>
  <si>
    <t>Jádrový průvrt ŽB konstrukce DN 225 mm</t>
  </si>
  <si>
    <t>1318149995</t>
  </si>
  <si>
    <t>Jádrový průvrt ŽB konstrukcí DN 225 mm</t>
  </si>
  <si>
    <t xml:space="preserve">Poznámka k položce:_x000D_
Měrná jednotka 1 m průvrtu odpovídajícího typu </t>
  </si>
  <si>
    <t>6,8</t>
  </si>
  <si>
    <t>DSO 06.5-05_04</t>
  </si>
  <si>
    <t>Utěsnění jádrového průvrtu DN 225 mm</t>
  </si>
  <si>
    <t>1250584289</t>
  </si>
  <si>
    <t>Poznámka k položce:_x000D_
Měrná jednotka 1 ks utěsnění průvrtu</t>
  </si>
  <si>
    <t>DSO 06.5-05_05</t>
  </si>
  <si>
    <t>Protažení potrubí skrz jádrový vrt</t>
  </si>
  <si>
    <t>338481591</t>
  </si>
  <si>
    <t>Poznámka k položce:_x000D_
Měrná jednotka 1 m potrubí ve vrtu</t>
  </si>
  <si>
    <t>21,472</t>
  </si>
  <si>
    <t>39,04</t>
  </si>
  <si>
    <t>16,104</t>
  </si>
  <si>
    <t>DSO 06.6 - Přeložka vodovodní přípojky</t>
  </si>
  <si>
    <t>DSO 06.6-04 - Trubní vedení a armatury</t>
  </si>
  <si>
    <t>DSO 06.6-05 - Bourané konstrukce</t>
  </si>
  <si>
    <t>-967406283</t>
  </si>
  <si>
    <t>1,1*1,6*12,2</t>
  </si>
  <si>
    <t>1253606918</t>
  </si>
  <si>
    <t>1,6*12,2*2</t>
  </si>
  <si>
    <t>-429237376</t>
  </si>
  <si>
    <t>771616256</t>
  </si>
  <si>
    <t>-1196302175</t>
  </si>
  <si>
    <t>-253299971</t>
  </si>
  <si>
    <t>-1,1*0,4*12,2</t>
  </si>
  <si>
    <t>1699141215</t>
  </si>
  <si>
    <t>1,1*0,4*12,2</t>
  </si>
  <si>
    <t>DSO 06.6-04</t>
  </si>
  <si>
    <t>DSO 06.6-04_01</t>
  </si>
  <si>
    <t>Vodovodní přípojka HDPE 100 DE 32x3</t>
  </si>
  <si>
    <t>607581503</t>
  </si>
  <si>
    <t xml:space="preserve">Vodovodní přípojka HDPE 100 DE 32x3, vč. tvarovek- dodávka a montáž </t>
  </si>
  <si>
    <t>9,5+26,72</t>
  </si>
  <si>
    <t>DSO 06.6-04_02</t>
  </si>
  <si>
    <t>Plastová vodoměrná šachta, vč. vodoměrné sestavy</t>
  </si>
  <si>
    <t>-746628459</t>
  </si>
  <si>
    <t>Plastová vodoměrná šachta, vč. vodoměrné sestavy. Plastová šachta včetně tepelné izolace hlavního poklopu,uzávěru nad vodoměrem a obvodu šachty - dodávka a montáž</t>
  </si>
  <si>
    <t>DSO 06.6-04_03</t>
  </si>
  <si>
    <t>-745383103</t>
  </si>
  <si>
    <t>11,7+1,7</t>
  </si>
  <si>
    <t>DSO 06.6-05</t>
  </si>
  <si>
    <t>DSO 06.6-05_01</t>
  </si>
  <si>
    <t>Odstranění stávajícího vodovodního potrubí HDPE 32 mm, vč. odklizení a likvidace</t>
  </si>
  <si>
    <t>-654037861</t>
  </si>
  <si>
    <t>Odstranění stávajícího vodovodního potrubí HDPE 32 mm, vč. odklizení a likvidace
 - odbourání stávajícího vodovodního potrubí HDPE 32 mm, vč tvarovek
 - odklizení a likvidace odpovídajícím zákonným způsobem
 vč. poplatků za recyklaci / uložení</t>
  </si>
  <si>
    <t>22,9</t>
  </si>
  <si>
    <t>DSO 06.6-05_02</t>
  </si>
  <si>
    <t>Odstranění stávající plastové vodoměrné šachty DE1200, vč. odklizení a likvidace</t>
  </si>
  <si>
    <t>1234527135</t>
  </si>
  <si>
    <t>Odstranění stávající plastové vodoměrné šachty DE1200, vč. odklizení a likvidace
 - odbourání stávající plastové vodoměrné šachty DE1200, vč. vystrojení (např. vodoměrné sestavy)
 - odklizení a likvidace odpovídajícím zákonným způsobem
 vč. poplatků za recyklaci / uložení</t>
  </si>
  <si>
    <t>Poznámka k položce:_x000D_
Měrná jednotka 1 ks demontáže vodoměrné šachty</t>
  </si>
  <si>
    <t>DSO 06.6-05_03</t>
  </si>
  <si>
    <t>Jádrový průvrt ŽB konstrukce DN 68 mm</t>
  </si>
  <si>
    <t>-576018225</t>
  </si>
  <si>
    <t>Jádrový průvrt ŽB konstrukcí DN 68 mm</t>
  </si>
  <si>
    <t>DSO 06.6-05_04</t>
  </si>
  <si>
    <t>Utěsnění jádrového průvrtu DN 68 mm</t>
  </si>
  <si>
    <t>1608803353</t>
  </si>
  <si>
    <t>DSO 06.6-05_05</t>
  </si>
  <si>
    <t>1759017971</t>
  </si>
  <si>
    <t>DSO 06.7 - Přeložka kabelů nn</t>
  </si>
  <si>
    <t>SO06.7-01 - Zemní práce</t>
  </si>
  <si>
    <t>SO06.7-02 - Provizorní přeložka kabelové přípojky nn</t>
  </si>
  <si>
    <t>SO06.7-03 - Definitivní přeložka kabelové přípojky nn</t>
  </si>
  <si>
    <t>SO06.7-01</t>
  </si>
  <si>
    <t>SO06.7-01_01.1</t>
  </si>
  <si>
    <t>1068102516</t>
  </si>
  <si>
    <t>Hloubení kabelové rýhy š. 0,35 m a hl. 0,8 m - těžitelnost 3. a 4.
 - hloubení nezapažené kabelové rýhy v tř. 3 a 4
 - svislé přemístění
 - uložení do podélné deponie 
Popis položek je z D.1.2.7.1. Technická zpráva</t>
  </si>
  <si>
    <t>70 " definitivní přeložka"</t>
  </si>
  <si>
    <t>SO06.7-01_01.2</t>
  </si>
  <si>
    <t>Hloubení kabelové rýhy š. 0,5 m a hl. 0,8 m - těžitelnost 3. a 4.</t>
  </si>
  <si>
    <t>-664307531</t>
  </si>
  <si>
    <t>Hloubení kabelové rýhy š. 0,5 m a hl. 0,8 m - těžitelnost 3. a 4.
 - hloubení nezapažené kabelové rýhy v tř. 3 a 4
 - svislé přemístění
 - uložení do podélné deponie 
Popis položek je z D.1.2.7.1. Technická zpráva</t>
  </si>
  <si>
    <t>120 " definitivní přeložka"</t>
  </si>
  <si>
    <t>SO06.7-01_01.3</t>
  </si>
  <si>
    <t>-1068670873</t>
  </si>
  <si>
    <t>Hloubení kabelové rýhy š. 0,5 m a hl. 1,2 m - těžitelnost 3. a 4.
 - hloubení nezapažené kabelové rýhy v tř. 3 a 4
 - svislé přemístění
 - uložení do podélné deponie 
Popis položek je z D.1.2.7.1. Technická zpráva</t>
  </si>
  <si>
    <t>50 " provizorní přeložka"</t>
  </si>
  <si>
    <t>SO06.7-01_02.1</t>
  </si>
  <si>
    <t>1716662152</t>
  </si>
  <si>
    <t>Zásyp kabelové rýhy š. 0,35 m a hl. 0,8 m - těžitelnost 3. a 4.
 - pískové lóže
 - obsyp kabelů pískem, vč. krycí desky
 - výstražná fólie 
 - zpětný zásyp zeminou 
Popis položek je z D.1.2.7.1. Technická zpráva</t>
  </si>
  <si>
    <t>SO06.7-01_02.2</t>
  </si>
  <si>
    <t>Zásyp kabelové rýhy š. 0,5 m a hl. 0,8 m - těžitelnost 3. a 4.</t>
  </si>
  <si>
    <t>-1344655482</t>
  </si>
  <si>
    <t>Zásyp kabelové rýhy š. 0,5 m a hl. 0,8 m - těžitelnost 3. a 4.
 - pískové lóže
 - obsyp kabelů pískem, vč. krycí desky
 - chránička
 - výstražná fólie
 - zpětný zásyp zeminou 
Popis položek je z D.1.2.7.1. Technická zpráva</t>
  </si>
  <si>
    <t>SO06.7-01_02.3</t>
  </si>
  <si>
    <t>-2007568677</t>
  </si>
  <si>
    <t>Zásyp kabelové rýhy š. 1,2 m a hl. 0,5 m - těžitelnost 3. a 4.
 - pískové lóže
 - obsyp kabelů pískem, vč. krycí desky
 - chránička 
 - zpětný zásyp zeminou 
Popis položek je z D.1.2.7.1. Technická zpráva</t>
  </si>
  <si>
    <t>50  " provizorní přeložka"</t>
  </si>
  <si>
    <t>SO06.7-01_03</t>
  </si>
  <si>
    <t>Jádrový průvrt ŽB stěnou D 125 mm</t>
  </si>
  <si>
    <t>-953581922</t>
  </si>
  <si>
    <t>Jádrový průvrt ŽB stěnou D 125 mm
Popis položek je z D.1.2.7.1. Technická zpráva</t>
  </si>
  <si>
    <t>Poznámka k položce:_x000D_
Měrná jednotka 1 ks jádrového průvrtu</t>
  </si>
  <si>
    <t>SO06.7-02</t>
  </si>
  <si>
    <t>Provizorní přeložka kabelové přípojky nn</t>
  </si>
  <si>
    <t>SO06.7-02_01</t>
  </si>
  <si>
    <t>Kabel AYKY-J 3x240+120 mm2</t>
  </si>
  <si>
    <t>-313594035</t>
  </si>
  <si>
    <t>Kabel AYKY-J 3x240+120 mm2
včetně uložení kabelu do žlabu ze štětovnic částečně do výkopu do chráničky – kabely napájení jezu
Popis položek je z D.1.2.7.1. Technická zpráva</t>
  </si>
  <si>
    <t>SO06.7-02_02</t>
  </si>
  <si>
    <t>Kabel AYKY-J 3x150+70 mm2</t>
  </si>
  <si>
    <t>-1257620098</t>
  </si>
  <si>
    <t>Kabel CYKY-J 3x150+70 mm2
včetně uložení vyvěšením mezi stávající MVE a velínem jezu
Popis položek je z D.1.2.7.1. Technická zpráva</t>
  </si>
  <si>
    <t>SO06.7-02_03</t>
  </si>
  <si>
    <t>Kabel AYKY-J 3x95+70 mm2</t>
  </si>
  <si>
    <t>-2142246626</t>
  </si>
  <si>
    <t>Kabel AYKY-J 3x95+70 mm2
včetně uložení kabelu do žlabu ze štětovnic částečně do výkopu do chráničky – kabely do domku jezného
Popis položek je z D.1.2.7.1. Technická zpráva</t>
  </si>
  <si>
    <t>SO06.7-02_04</t>
  </si>
  <si>
    <t>Kabely CYKY do 5x6 mm2</t>
  </si>
  <si>
    <t>-855856711</t>
  </si>
  <si>
    <t>Kabely CYKY do 5x6 mm2
včetně uložení, ukončení a označení štítky
Popis položek je z D.1.2.7.1. Technická zpráva</t>
  </si>
  <si>
    <t>SO06.7-02_05</t>
  </si>
  <si>
    <t>Kabely CYKY do 4x10 mm2</t>
  </si>
  <si>
    <t>-569790233</t>
  </si>
  <si>
    <t>Kabely CYKY do 4x10 mm2
včetně uložení, ukončení a označení štítky
Popis položek je z D.1.2.7.1. Technická zpráva</t>
  </si>
  <si>
    <t>SO06.7-02_06</t>
  </si>
  <si>
    <t>Kabely CYKY do 4x4 mm2</t>
  </si>
  <si>
    <t>-377432427</t>
  </si>
  <si>
    <t>Kabely CYKY do 4x4 mm2
včetně uložení, ukončení a označení štítky
Popis položek je z D.1.2.7.1. Technická zpráva</t>
  </si>
  <si>
    <t>SO06.7-02_07</t>
  </si>
  <si>
    <t>Kabelová spojka pro plastové čtyřžilové kabely 240mm2, 150-240 mm2, dodávka a montáž spojky</t>
  </si>
  <si>
    <t>-607879095</t>
  </si>
  <si>
    <t xml:space="preserve">Poznámka k položce:_x000D_
Měrná jednotka 1 ks kabelové spojky </t>
  </si>
  <si>
    <t>SO06.7-02_08</t>
  </si>
  <si>
    <t>Kabelová spojka pro plastové čtyřžilové kabely 95mm2, 35-95 mm2, dodávka a montáž spojky</t>
  </si>
  <si>
    <t>1592765738</t>
  </si>
  <si>
    <t>SO06.7-02_09</t>
  </si>
  <si>
    <t>Kabelová spojka pro plastové kabely do 5x10, dodávka a montáž spojky</t>
  </si>
  <si>
    <t>-2072889454</t>
  </si>
  <si>
    <t>SO06.7-02_10</t>
  </si>
  <si>
    <t>-1593523286</t>
  </si>
  <si>
    <t>SO06.7-02_11</t>
  </si>
  <si>
    <t>Vodotěsně zatěsnění kabelů v prostupu D125</t>
  </si>
  <si>
    <t>-1106475813</t>
  </si>
  <si>
    <t>Poznámka k položce:_x000D_
Měrná jednotka 1 ks zatěsnění odpovídajícího typu</t>
  </si>
  <si>
    <t>SO06.7-02_12</t>
  </si>
  <si>
    <t>Pasportizace kabelů</t>
  </si>
  <si>
    <t>h</t>
  </si>
  <si>
    <t>723270915</t>
  </si>
  <si>
    <t>Pasportizace průběhu kabelových vedení 
Pasportizace veškerých kabelových vn, nn a signalizačních rozvodů v místě budoucí MVE Klecany II, zejména kabelů vedoucích do objektu velínu jezu, stávající MVE Klecany I a do stávajícího domku jeznéno
Pasportizace bude provedena před zahájením prací na přeložkách</t>
  </si>
  <si>
    <t>SO06.7-02_13</t>
  </si>
  <si>
    <t>591355441</t>
  </si>
  <si>
    <t>SO06.7-03</t>
  </si>
  <si>
    <t>Definitivní přeložka kabelové přípojky nn</t>
  </si>
  <si>
    <t>SO06.7-03_01</t>
  </si>
  <si>
    <t>-1038688493</t>
  </si>
  <si>
    <t>Kabel AYKY-J 3x240+120 mm2
včetně uložení, ukončení a označení štítky
Popis položek je z D.1.2.7.1. Technická zpráva</t>
  </si>
  <si>
    <t>SO06.7-03_02</t>
  </si>
  <si>
    <t>541226954</t>
  </si>
  <si>
    <t>Kabel CYKY-J 3x150+70 mm2
včetně uložení, ukončení a označení štítky
Popis položek je z D.1.2.7.1. Technická zpráva</t>
  </si>
  <si>
    <t>SO06.7-03_03</t>
  </si>
  <si>
    <t>-481451464</t>
  </si>
  <si>
    <t>Kabel AYKY-J 3x95+70 mm2
včetně uložení, ukončení a označení štítky
Popis položek je z D.1.2.7.1. Technická zpráva</t>
  </si>
  <si>
    <t>SO06.7-03_04</t>
  </si>
  <si>
    <t>-290287794</t>
  </si>
  <si>
    <t>SO06.7-03_04.2</t>
  </si>
  <si>
    <t>2136461700</t>
  </si>
  <si>
    <t>SO06.7-03_05</t>
  </si>
  <si>
    <t>-750640315</t>
  </si>
  <si>
    <t>SO06.7-03_06</t>
  </si>
  <si>
    <t>147846857</t>
  </si>
  <si>
    <t>Plastová kabelová chránička HDPE DN 110
zevně korugovaná chránička, včetně uložení
Popis položek je z D.1.2.7.1. Technická zpráva</t>
  </si>
  <si>
    <t>SO06.7-03_07</t>
  </si>
  <si>
    <t>Plastová kabelová chránička HDPE do DN 75</t>
  </si>
  <si>
    <t>-142022531</t>
  </si>
  <si>
    <t>Plastová kabelová chránička HDPE do DN 75
zevně korugovaná chránička, včetně uložení
Popis položek je z D.1.2.7.1. Technická zpráva</t>
  </si>
  <si>
    <t>SO06.7-03_08</t>
  </si>
  <si>
    <t>Betonáž provizorních průvrtů D122</t>
  </si>
  <si>
    <t>55908442</t>
  </si>
  <si>
    <t>Betonáž provizorních průvrtů D125
Zabetonování provizorních průvrtů stěnou šachty jezu
Popis položek je z D.1.2.7.1. Technická zpráva</t>
  </si>
  <si>
    <t xml:space="preserve">Poznámka k položce:_x000D_
Měrná jednotka 1 ks betonáže provizorních průvrtů </t>
  </si>
  <si>
    <t>SO06.7-03_09</t>
  </si>
  <si>
    <t>-288538532</t>
  </si>
  <si>
    <t>Revize elektrických zařízení
včetně vypracování revizní zprávy
Popis položek je z D.1.2.7.1. Technická zpráva</t>
  </si>
  <si>
    <t>SO06.7-03_10</t>
  </si>
  <si>
    <t>Demontáže stávajících kabelů</t>
  </si>
  <si>
    <t>1048636646</t>
  </si>
  <si>
    <t>Demontáže stávajících kabelů
Demontáž stávajících kabelů v objektech a stávajících trasách, demontáž kabelů dočasných přeložek
Odvoz do vzdálenosti 15 km a poplatek za ekologickou likvidaci zdemontovaných kabelů</t>
  </si>
  <si>
    <t>DSO 06.8 - Přeložka signalizačních kabelů</t>
  </si>
  <si>
    <t>DSO06.8-01 - Zemní práce</t>
  </si>
  <si>
    <t>DSO06.8-02 - Provizorní přeložky</t>
  </si>
  <si>
    <t>DSO06.8-03 - Definitivní přeložky</t>
  </si>
  <si>
    <t>DSO06.8-01</t>
  </si>
  <si>
    <t>DSO06.8-01_01</t>
  </si>
  <si>
    <t>845977893</t>
  </si>
  <si>
    <t xml:space="preserve">Hloubení kabelové rýhy š. 0,35 m a hl. 0,8 m - těžitelnost 3. a 4.
 - hloubení nezapažené kabelové rýhy v tř. 3 a 4
 - svislé přemístění
 - uložení do podélné deponie 
Popis položek je z D.1.2.8.1. Technická zpráva
</t>
  </si>
  <si>
    <t>20 "Provizorní přeložky"</t>
  </si>
  <si>
    <t>70 "definitivní přeložka"</t>
  </si>
  <si>
    <t>DSO06.8-01_02</t>
  </si>
  <si>
    <t>-181891913</t>
  </si>
  <si>
    <t>Zásyp kabelové rýhy š. 0,35 m a hl. 0,8 m - těžitelnost 3. a 4.
 - pískové lóže
 - obsyp kabelů pískem, vč. krycí desky
 - výstražná fólie 
 - zpětný zásyp zeminou 
Popis položek je z D.1.2.8.1. Technická zpráva</t>
  </si>
  <si>
    <t>DSO06.8-02</t>
  </si>
  <si>
    <t>DSO06.8-02_01</t>
  </si>
  <si>
    <t>Kabel CYKY do 12x2.5 mm2</t>
  </si>
  <si>
    <t>967706767</t>
  </si>
  <si>
    <t>Kabel CYKY do 12x2.5 mm2
dodávka, včetně uložení kabelu</t>
  </si>
  <si>
    <t>DSO06.8-02_02</t>
  </si>
  <si>
    <t>Optický kabel 12 vláken 9/125 SM</t>
  </si>
  <si>
    <t>1164822144</t>
  </si>
  <si>
    <t>Optický kabel 12 vláken 9/125 SM
dodávka kabelu včetně uložení do chráničky</t>
  </si>
  <si>
    <t>DSO06.8-02_03</t>
  </si>
  <si>
    <t>Kabel JYTY do 7x1 mm</t>
  </si>
  <si>
    <t>-174254928</t>
  </si>
  <si>
    <t>Kabel JYTY do 7x1 mm
dodávka, včetně uložení kabelu</t>
  </si>
  <si>
    <t>DSO06.8-02_04</t>
  </si>
  <si>
    <t>Kabel TCEPKPFLE 5x4x0,8</t>
  </si>
  <si>
    <t>-478446672</t>
  </si>
  <si>
    <t>Kabel TCEPKPFLE 5x4x0,8
dodávka, včetně uložení kabelu</t>
  </si>
  <si>
    <t>DSO06.8-02_05</t>
  </si>
  <si>
    <t>Kabelová spojka pro plastové kabely 12x2.5</t>
  </si>
  <si>
    <t>-1405957329</t>
  </si>
  <si>
    <t>Kabelová spojka pro plastové kabely 12x2.5
včetně spojovačů, dodávka a montáž spojky</t>
  </si>
  <si>
    <t>DSO06.8-02_06</t>
  </si>
  <si>
    <t>Spojka zemní pro optický kabel</t>
  </si>
  <si>
    <t>1740561616</t>
  </si>
  <si>
    <t>Spojka zemní pro optický kabel
kazeta spojky, včetně příslušenství, montáž spojky</t>
  </si>
  <si>
    <t>DSO06.8-02_07</t>
  </si>
  <si>
    <t>Navaření optických vláken</t>
  </si>
  <si>
    <t>160671694</t>
  </si>
  <si>
    <t>Navaření optických vláken
včetně proměření kvality spoje</t>
  </si>
  <si>
    <t>DSO06.8-02_08</t>
  </si>
  <si>
    <t>Svorkovací skříň IP66</t>
  </si>
  <si>
    <t>-1166433778</t>
  </si>
  <si>
    <t>Svorkovací skříň IP66
Orientační rozměry 150x150x90 mm, svorky 7x2.5 mm, průchodky</t>
  </si>
  <si>
    <t>DSO06.8-02_09</t>
  </si>
  <si>
    <t>Zemní spojka pro sdělovací kabely 5x4x0,8</t>
  </si>
  <si>
    <t>-2089416661</t>
  </si>
  <si>
    <t>Zemní spojka pro sdělovací kabely 5x4x0,8
včetně spojovačů, dodávka a montáž spojky</t>
  </si>
  <si>
    <t>DSO06.8-02_10</t>
  </si>
  <si>
    <t>-1049164241</t>
  </si>
  <si>
    <t>Plastová kabelová chránička HDPE do DN 75
zevně korugovaná chránička, včetně uložení</t>
  </si>
  <si>
    <t>DSO06.8-02_11</t>
  </si>
  <si>
    <t>Chránička optiky HDPE D32</t>
  </si>
  <si>
    <t>1823340482</t>
  </si>
  <si>
    <t>Chránička optiky HDPE D32
včetně uložení</t>
  </si>
  <si>
    <t>DSO06.8-02_12</t>
  </si>
  <si>
    <t>Vyvěšení kabelů v provizorních trasách</t>
  </si>
  <si>
    <t>-609799762</t>
  </si>
  <si>
    <t>Vyvěšení kabelů v provizorních trasách
do připravené trasy ze štětovnice případně na lávkách v délce cca 270m</t>
  </si>
  <si>
    <t>DSO06.8-02_13</t>
  </si>
  <si>
    <t>Revize</t>
  </si>
  <si>
    <t>-184002363</t>
  </si>
  <si>
    <t>Revize
včetně vypracování revizní zprávy</t>
  </si>
  <si>
    <t>DSO06.8-03</t>
  </si>
  <si>
    <t>DSO06.8-03_01</t>
  </si>
  <si>
    <t>-1434983004</t>
  </si>
  <si>
    <t>DSO06.8-03_02</t>
  </si>
  <si>
    <t>1662479025</t>
  </si>
  <si>
    <t>Optický kabel 12 vláken 9/125 SM
dodávka kabelu včetně zatažení do chráničky</t>
  </si>
  <si>
    <t>DSO06.8-03_03</t>
  </si>
  <si>
    <t>Kabel TCEKFY do 5Px1 mm</t>
  </si>
  <si>
    <t>584032963</t>
  </si>
  <si>
    <t>Kabel TCEKFY do 5Px1 mm
dodávka, včetně uložení kabelu</t>
  </si>
  <si>
    <t>DSO06.8-03_04</t>
  </si>
  <si>
    <t>1903390189</t>
  </si>
  <si>
    <t>DSO06.8-03_05</t>
  </si>
  <si>
    <t>-2097698297</t>
  </si>
  <si>
    <t>Navaření optických vláken
včetně konektorů pro připojení do stávajících optických rozvaděčů, včetně proměření kvality spoje</t>
  </si>
  <si>
    <t>DSO06.8-03_06</t>
  </si>
  <si>
    <t>-142377685</t>
  </si>
  <si>
    <t>DSO06.8-03_07</t>
  </si>
  <si>
    <t>-204926774</t>
  </si>
  <si>
    <t>DSO06.8-03_08</t>
  </si>
  <si>
    <t>-205167527</t>
  </si>
  <si>
    <t>Revize elektrických zařízení
včetně vypracování výchozí revizní zprávy</t>
  </si>
  <si>
    <t>DSO06.8-03_09</t>
  </si>
  <si>
    <t>-177054798</t>
  </si>
  <si>
    <t>Demontáže stávajících kabelů
Demontáž stávajících kabelů v objektech a stávajících chráničkách, demontáž kabelů provizorních přeložek
Odvoz do vzdálenosti 15km a poplatek za ekologickou likvidaci demontovaných kabelů</t>
  </si>
  <si>
    <t>62,31</t>
  </si>
  <si>
    <t>27,3</t>
  </si>
  <si>
    <t>5,655</t>
  </si>
  <si>
    <t>24,02</t>
  </si>
  <si>
    <t>Část 3 - Přípojka VN</t>
  </si>
  <si>
    <t>SO 07 - Přípojná stanice</t>
  </si>
  <si>
    <t>SO07-01 - Zemní práce</t>
  </si>
  <si>
    <t>SO07-02 - Zařízení elektro</t>
  </si>
  <si>
    <t>SO07-01</t>
  </si>
  <si>
    <t>1492766455</t>
  </si>
  <si>
    <t>6,7*9,3</t>
  </si>
  <si>
    <t>SO07-02</t>
  </si>
  <si>
    <t>Hloubení nezapažených jam - těžitelnost 3. a 4.</t>
  </si>
  <si>
    <t>-1485100342</t>
  </si>
  <si>
    <t xml:space="preserve">Hloubení nezapažených jam - těžitelnost 3 a 4
 - hloubený zapažených jam v tř. 3 a 4
 - přemístění na MD
</t>
  </si>
  <si>
    <t>7,0*3,9"m2"</t>
  </si>
  <si>
    <t>SO07-05</t>
  </si>
  <si>
    <t>682899761</t>
  </si>
  <si>
    <t>semuti*0,2-ohumusovani*0,2 "ohumusovani"</t>
  </si>
  <si>
    <t>SO07-06</t>
  </si>
  <si>
    <t>652065482</t>
  </si>
  <si>
    <t>1,45*3,9"m2"</t>
  </si>
  <si>
    <t>SO07-07</t>
  </si>
  <si>
    <t>-300787707</t>
  </si>
  <si>
    <t>SO07-08</t>
  </si>
  <si>
    <t>Ohumusování a osetí ve svahu a rovině</t>
  </si>
  <si>
    <t>297590950</t>
  </si>
  <si>
    <t>Ohumusování a osetí ve svahu a rovině
 - ohumusování a osetí v tl. 200 mm
 - naložení a přemístění humusu z mezideponie
 - založení trávníku vč. dodávky travní směsi
 - ošetřování a zalévání trávníku do předání objednateli</t>
  </si>
  <si>
    <t>6,0"m2"*1,12 "koef. sklonu"</t>
  </si>
  <si>
    <t>5,7*8,0 -28,3 "m2" "rovina"</t>
  </si>
  <si>
    <t>SO07-09</t>
  </si>
  <si>
    <t>1801925690</t>
  </si>
  <si>
    <t>Polštáře zhutněné pod základy ze štěrku drceného fr. 8/16 tl. 150 mm , vč. zhutnění podloží</t>
  </si>
  <si>
    <t>3,5*6,5</t>
  </si>
  <si>
    <t>SO07-10</t>
  </si>
  <si>
    <t>Odvodňovací žlab š. 0,5 m, vč. podkladního lože</t>
  </si>
  <si>
    <t>2061545200</t>
  </si>
  <si>
    <t>13,0</t>
  </si>
  <si>
    <t>SO07-11</t>
  </si>
  <si>
    <t>Betonová dlažba š. 0,5 m, vč. podkladního lože</t>
  </si>
  <si>
    <t>1441023226</t>
  </si>
  <si>
    <t>7,5</t>
  </si>
  <si>
    <t>SO07-12</t>
  </si>
  <si>
    <t>Kácení stromu, vč. odklizení a likvidace</t>
  </si>
  <si>
    <t>1631591358</t>
  </si>
  <si>
    <t>SO07-13</t>
  </si>
  <si>
    <t>Výsadba stromu</t>
  </si>
  <si>
    <t>388875631</t>
  </si>
  <si>
    <t xml:space="preserve">Výsadba stromu - nákup, dodání a vysazení stromu </t>
  </si>
  <si>
    <t>Zařízení elektro</t>
  </si>
  <si>
    <t>SO07-02.1</t>
  </si>
  <si>
    <t>Skelet přípojné stanice</t>
  </si>
  <si>
    <t>2130902360</t>
  </si>
  <si>
    <t>SO07-02.2</t>
  </si>
  <si>
    <t>Rozvaděč 22kV, označený jako 3R22</t>
  </si>
  <si>
    <t>1654074542</t>
  </si>
  <si>
    <t>SO07-02.3</t>
  </si>
  <si>
    <t>-1459291420</t>
  </si>
  <si>
    <t>SO07-02.4</t>
  </si>
  <si>
    <t>Elektroměrový rozvaděč RE1</t>
  </si>
  <si>
    <t>301732032</t>
  </si>
  <si>
    <t>SO07-02.5</t>
  </si>
  <si>
    <t>-1686889908</t>
  </si>
  <si>
    <t>SO07-02.6</t>
  </si>
  <si>
    <t>Optický rozvaděč RD1</t>
  </si>
  <si>
    <t>-204681398</t>
  </si>
  <si>
    <t>SO07-02.7</t>
  </si>
  <si>
    <t>Bezpečnostní pomůcky a tabulky pro přípojnou stanici</t>
  </si>
  <si>
    <t>-1860296348</t>
  </si>
  <si>
    <t>SO07-02.8</t>
  </si>
  <si>
    <t>Vnitřní elektroinstalace trafostanice, včetně kabeláže</t>
  </si>
  <si>
    <t>-192008834</t>
  </si>
  <si>
    <t>SO07-02.9</t>
  </si>
  <si>
    <t>Uzemnění trafostanice, LPS</t>
  </si>
  <si>
    <t>1173994672</t>
  </si>
  <si>
    <t>SO07-02.10</t>
  </si>
  <si>
    <t>Montáž skeletu přípojné stanice</t>
  </si>
  <si>
    <t>-1715950827</t>
  </si>
  <si>
    <t>SO07-02.11</t>
  </si>
  <si>
    <t>Montáž vn rozvaděče stanice</t>
  </si>
  <si>
    <t>314183883</t>
  </si>
  <si>
    <t>SO07-02.12</t>
  </si>
  <si>
    <t>Montáž ostatních zařízení stanice</t>
  </si>
  <si>
    <t>1666953559</t>
  </si>
  <si>
    <t>SO07-02.13</t>
  </si>
  <si>
    <t>-2113253143</t>
  </si>
  <si>
    <t>SO07-02.14</t>
  </si>
  <si>
    <t>Oživení, uvedení do provozu, zkoušky</t>
  </si>
  <si>
    <t>-1033665394</t>
  </si>
  <si>
    <t>SO07-02.15</t>
  </si>
  <si>
    <t>-706651691</t>
  </si>
  <si>
    <t>SO 08 - Vyvedení výkonu z MVE Klecany II</t>
  </si>
  <si>
    <t>SO 08.1 - Kabelová přípojka VN</t>
  </si>
  <si>
    <t>SO08.1-01 - Zemní práce</t>
  </si>
  <si>
    <t>SO08.1-02 - Kabelová přípojka vn</t>
  </si>
  <si>
    <t>SO08.1-01</t>
  </si>
  <si>
    <t>-1315756636</t>
  </si>
  <si>
    <t xml:space="preserve">Hloubení kabelové rýhy š. 0,5 m a hl. 1,2 m - těžitelnost 3. a 4.
 - sejmutí humusu tl. 200 mm 
 - hloubení nezapažené kabelové rýhy v tř. 3 a 4
 - svislé přemístění
 - uložení do podélné deponie 
</t>
  </si>
  <si>
    <t>Viz D.1.3.2.1.7 a C.2.2</t>
  </si>
  <si>
    <t>510,7</t>
  </si>
  <si>
    <t>SO08.1-01_02</t>
  </si>
  <si>
    <t>1857885250</t>
  </si>
  <si>
    <t xml:space="preserve">Zásyp kabelové rýhy š. 0,5 m a hl. 1,2 m - těžitelnost 3. a 4.
 - pískové lóže
 - obsyp kabelů pískem, vč. krycí desky
 - výstražná fólie š. 330 mm 
 - zpětný zásyp zeminou 
 - zpětné ohumusování tl. 200 mm </t>
  </si>
  <si>
    <t>SO08.1-01_03</t>
  </si>
  <si>
    <t>2111156940</t>
  </si>
  <si>
    <t xml:space="preserve">Poznámka k položce:_x000D_
Měrná jednotka 1 m2 sejmutí humusu </t>
  </si>
  <si>
    <t>3,0*3,0 +3,0*7,0</t>
  </si>
  <si>
    <t>SO08.1-01_04</t>
  </si>
  <si>
    <t>Hloubení nezapažených jam pro zemní protlak - těžitelnost 3. a 4.</t>
  </si>
  <si>
    <t>-1651600487</t>
  </si>
  <si>
    <t>Hloubení nezapažených jam pro zemní protlak - těžitelnost 3. a 4.
 - Hloubení nezapažených jam pro zemní protlak
 - přemístění na MD</t>
  </si>
  <si>
    <t>3,0*3,0*1,3+3,0*7,0*1,3</t>
  </si>
  <si>
    <t>SO08.1-01_05</t>
  </si>
  <si>
    <t>Zásyp jam pro protlak se zhutněním vč. přemístění z MD</t>
  </si>
  <si>
    <t>980118491</t>
  </si>
  <si>
    <t xml:space="preserve">Zásyp jam pro protlak se zhutněním vč. přemístění z MD
 - zásyp se zhutněním
 - naložení na MD
 - přemístění zeminy po suchu do 500 m
</t>
  </si>
  <si>
    <t>SO08.1-01_06</t>
  </si>
  <si>
    <t>396101401</t>
  </si>
  <si>
    <t xml:space="preserve">Ohumusování a osetí ve svahu a rovině
 - ohumusování a osetí v tl. 200 mm
 - naložení a přemístění humusu z mezideponie
 - založení trávníku vč. dodávky travní směsi
 - ošetřování a zalévání trávníku do předání objednateli
 - úprava pláně bez zhutnění </t>
  </si>
  <si>
    <t>Poznámka k položce:_x000D_
Měrná jednotka 1 m2 ohumusování</t>
  </si>
  <si>
    <t>SO08.1-01_07</t>
  </si>
  <si>
    <t>Vypálení otvoru do štětové stěny pro řízený protlak</t>
  </si>
  <si>
    <t>-124874305</t>
  </si>
  <si>
    <t>Poznámka k položce:_x000D_
Měrná jednotka 1 ks vypálení otvoru</t>
  </si>
  <si>
    <t>Viz D.1.3.2.1.5</t>
  </si>
  <si>
    <t>SO08.1-01_08</t>
  </si>
  <si>
    <t>Jádrový průvrt ŽB konstrukce délky 1 m</t>
  </si>
  <si>
    <t>-1198442974</t>
  </si>
  <si>
    <t>SO08.1-01_09</t>
  </si>
  <si>
    <t>Řízený protlak pod plavebním kanálem potrubím PE DN 225</t>
  </si>
  <si>
    <t>-822940620</t>
  </si>
  <si>
    <t xml:space="preserve">Řízený protlak pod plavebním kanálem potrubím PE DN 225
- řízený protlak 
- potrubí PE 225 </t>
  </si>
  <si>
    <t xml:space="preserve">Poznámka k položce:_x000D_
Měrná jednotka 1 m řízeného protlaku </t>
  </si>
  <si>
    <t>53,1</t>
  </si>
  <si>
    <t>SO08.1-02</t>
  </si>
  <si>
    <t>Kabelová přípojka vn</t>
  </si>
  <si>
    <t>SO08.1-02.1</t>
  </si>
  <si>
    <t>Kabelové vedení vn</t>
  </si>
  <si>
    <t>-609182709</t>
  </si>
  <si>
    <t>SO08.1-02.2</t>
  </si>
  <si>
    <t>-266258903</t>
  </si>
  <si>
    <t>SO08.1-02.3</t>
  </si>
  <si>
    <t>Zatěsnění prostupů</t>
  </si>
  <si>
    <t>1420618106</t>
  </si>
  <si>
    <t>SO08.1-02.4</t>
  </si>
  <si>
    <t>Montáž kabelů a zařízení</t>
  </si>
  <si>
    <t>796021482</t>
  </si>
  <si>
    <t>SO08.1-02.5</t>
  </si>
  <si>
    <t>-1927403665</t>
  </si>
  <si>
    <t>SO 08.2 - Kabelové rozvody NN</t>
  </si>
  <si>
    <t>SO08.2-01 - Zemní práce</t>
  </si>
  <si>
    <t>SO08.2-02 - Kabelové rozvody NN</t>
  </si>
  <si>
    <t>SO08.2-01</t>
  </si>
  <si>
    <t>SO08.2-01_01</t>
  </si>
  <si>
    <t>1816667808</t>
  </si>
  <si>
    <t xml:space="preserve">Hloubení kabelové rýhy š. 0,5 m a hl. 0,8 m - těžitelnost 3. a 4.
 - sejmutí humusu tl. 200 mm 
 - hloubený nezapažené kabelové rýhy v tř. 3 a 4
 - svislé přemístění
 - uložení do podélné deponie </t>
  </si>
  <si>
    <t>SO08.2-01_02</t>
  </si>
  <si>
    <t>186325850</t>
  </si>
  <si>
    <t xml:space="preserve">Zásyp kabelové rýhy š. 0,5 m a hl. 0,8 m - těžitelnost 3. a 4.
 - pískové lóže
 - obsyp kabelů pískem
 - výstražná fólie š. 330 mm 
 - zpětný zásyp zeminou 
 - zpětné ohumusování tl. 200 mm </t>
  </si>
  <si>
    <t>SO08.2-01_03</t>
  </si>
  <si>
    <t>-1461930241</t>
  </si>
  <si>
    <t>SO08.2-01_04</t>
  </si>
  <si>
    <t>-1099556077</t>
  </si>
  <si>
    <t>SO08.2-01_05</t>
  </si>
  <si>
    <t>657227284</t>
  </si>
  <si>
    <t>SO08.2-02</t>
  </si>
  <si>
    <t>SO08.2-02.1</t>
  </si>
  <si>
    <t>Kabelové vedení nn</t>
  </si>
  <si>
    <t>758301429</t>
  </si>
  <si>
    <t>SO08.2-02.2</t>
  </si>
  <si>
    <t>Optické propojení</t>
  </si>
  <si>
    <t>1299182937</t>
  </si>
  <si>
    <t>SO08.2-02.3</t>
  </si>
  <si>
    <t>1017792648</t>
  </si>
  <si>
    <t>SO08.2-02.4</t>
  </si>
  <si>
    <t>430854080</t>
  </si>
  <si>
    <t>SO08.2-02.5</t>
  </si>
  <si>
    <t>1937952998</t>
  </si>
  <si>
    <t>VON - Vedlejší a ostatní náklady</t>
  </si>
  <si>
    <t>Zařízení staveniště zhotovitele</t>
  </si>
  <si>
    <t>1015532344</t>
  </si>
  <si>
    <t>Zařízení staveniště pro personál stavby objednatele (pro správce stavby)</t>
  </si>
  <si>
    <t>1413446050</t>
  </si>
  <si>
    <t>Zařízení staveniště pro personál stavby objednatele (pro správce stavby)
- 2 samostatné buňky vč. nábytku, připojení na WIFI, tiskárnu, nebo přístup ke spolčné tiskárně</t>
  </si>
  <si>
    <t>Dočasné zázemí pro provozní pracovníky VD po dobu výstavby</t>
  </si>
  <si>
    <t>-960168097</t>
  </si>
  <si>
    <t>Dočasné zázemí pro provozní pracovníky VD po dobu výstavby (1 samostatná buňka se sociálním zařízením (sprcha + WC), 1 samostatná buňka pro šatnování vč. nábytku, dočasné oplocení panelové plochy vč. brány pro parkování mechanizace provozu VD)</t>
  </si>
  <si>
    <t>Realizační dokumentace stavební části stavby RDS</t>
  </si>
  <si>
    <t>465427189</t>
  </si>
  <si>
    <t>Realizační dokumentace stavební části stavby RDS
(RDS vč. aktualizace modelu BIM a zajištění CDE po celou dobu výstavby až do doby odsouhlasení závěrečného vyúčtování stavby), pozn. RDS technologické části je u PS</t>
  </si>
  <si>
    <t>Havarijní a povodňový plán stavby - dopracování a aktualizace plánů, vč. schválení plánů dle příslušné legislativy)</t>
  </si>
  <si>
    <t>-1771147519</t>
  </si>
  <si>
    <t>Součinnost zhotovitele s koordinátorem BOZP (koordinátora zajišťuje objednatel)</t>
  </si>
  <si>
    <t>-676771069</t>
  </si>
  <si>
    <t>07</t>
  </si>
  <si>
    <t>Dokumentace skutečného provedení stavby DSPS</t>
  </si>
  <si>
    <t>-292569555</t>
  </si>
  <si>
    <t>Dokumentace skutečného provedení stavby DSPS souhrnná veškeré náklady na dokumentaci skutečného provedení stavby, které jsou nad rámec položek uvedených samostatně u PS či SO vč. aktualizace modelu BIM</t>
  </si>
  <si>
    <t>08</t>
  </si>
  <si>
    <t>Vytyčení inženýrských síítí exrerních správců a projednání postupu všech prací s jejich provozovateli, vč. případné aktualizace vyjádření správců sítí.</t>
  </si>
  <si>
    <t>-1366387496</t>
  </si>
  <si>
    <t>09</t>
  </si>
  <si>
    <t>Základní archeologický výzkum</t>
  </si>
  <si>
    <t>1423377025</t>
  </si>
  <si>
    <t>Vytyčení všech stavebních objektů stavby před zahájením prací a geodetická měření v průběhu výstavby</t>
  </si>
  <si>
    <t>-485262399</t>
  </si>
  <si>
    <t>Pasportizace pozemků a objektů dotčených dílem a v bezprostředním okolí</t>
  </si>
  <si>
    <t>-263386801</t>
  </si>
  <si>
    <t>Pasportizace pozemků a objektů dotčených dílem a v bezprostředním okolí
(zejména: komunikace podél staveniště a příjezdové komunikace, okolní obytné budovy v sousedství staveniště, betonové konstrukce jezu astávající MVE)</t>
  </si>
  <si>
    <t>Geodetické zaměření skutečného provedení a jeho zákres do katastrální mapy</t>
  </si>
  <si>
    <t>-695536200</t>
  </si>
  <si>
    <t>Inženýrská a koordinační činnost související se zajištěním přeložek SO 06</t>
  </si>
  <si>
    <t>-287296108</t>
  </si>
  <si>
    <t>Inženýrská a koordinační činnost související se zajištěním přeložek SO 06
Zhotovitel zajistí splnění technických podmínek vyplývající z příslušných smluv a povolení na přeložky vč. schválení realizační dokumentace, koordinace provedení přeložek, předání přeložek příslušných inženýrských sítí jejich vlastníkům a provozovatelům vč. všech požadovaných dokladů, dokumentace, zaměření skutečného provedení a geometrických plánů pro zřízení služebnosti, Zhotovitel zajistí rovněž kolaudace přeložek vodovodu a kalovodu. Náklady na nouzové zásobování pitnou vodou po dobu provádění přeložky vodovodu uhradí provozovateli vodovodu objednatel.</t>
  </si>
  <si>
    <t>Inženýrská a koordinační činnost související se zajištěním realizace vyvedení výkonu MVE (SO 07 a SO 08)</t>
  </si>
  <si>
    <t>-1637904485</t>
  </si>
  <si>
    <t>Inženýrská a koordinační činnost související se zajištěním realizace vyvedení výkonu MVE (SO 07 a SO 08)
Zhotovitel zajistí splnění technických podmínek připojení a koordinaci s investiční akcí PREDistribuce, a.s., která bude investorem kabelového propojení mezi TS 5165 a přípojnou stanicí (TS MVE), vč. rozvaděče SIEMENS 8DJH RRL2. Případná majetkoprávní vypořádání a podíl na nákladech PREDistribuce zajišťuje a hradí objednatel.</t>
  </si>
  <si>
    <t>Náklady na komplexní zkoušky technologické části MVE před předáním díla</t>
  </si>
  <si>
    <t>-1270055222</t>
  </si>
  <si>
    <t>Náklady na komplexní zkoušky technologické části MVE před předáním díla
(pozn. Zkoušky individuální a předkomplexní jsou uvedeny u příslušných PS a SO)</t>
  </si>
  <si>
    <t>Kontrolní a zkušební plán</t>
  </si>
  <si>
    <t>1775795932</t>
  </si>
  <si>
    <t>Kontrolní a zkušební plán
Náklady na vypracování a schválení kontrolního a zkušebního plánu</t>
  </si>
  <si>
    <t>Zajištění veškerých předepsaných rozborů, atestů, zkoušek, a revizí</t>
  </si>
  <si>
    <t>-467798343</t>
  </si>
  <si>
    <t>Zajištění veškerých předepsaných rozborů, atestů, zkoušek, a revizí dle příslušných norem a dalších předpisů a nařízení platných v ČR, kterými bude prokázáno dosažení předepsané kvality a parametrů dokončeného díla pro stavební část</t>
  </si>
  <si>
    <t>Fotodokumentace stavby</t>
  </si>
  <si>
    <t>1901871785</t>
  </si>
  <si>
    <t>Zaškolení obsluhy</t>
  </si>
  <si>
    <t>-445027351</t>
  </si>
  <si>
    <t>Zaškolení obsluhy
Zhotovitel provede zaškolení obsluhy pro manipulaci a ovládání MVE
Zhotovitel předá návody pro provoz a údržbu v českém jazyce.</t>
  </si>
  <si>
    <t>Zpracování předpisu pro provoz a údržbu technologické části MVE</t>
  </si>
  <si>
    <t>1516962229</t>
  </si>
  <si>
    <t>Zpracování předpisu pro provoz a údržbu technologické části MVE
(zhotovitel zpracuje kompletní ucelený předpis pro provoz a údržbu technologické části v českém jazyce)</t>
  </si>
  <si>
    <t>Realizace dopravně inženýrských opatření DIO po dobu výstavby</t>
  </si>
  <si>
    <t>-255042189</t>
  </si>
  <si>
    <t>Realizace dopravně inženýrských opatření DIO po dobu výstavby, (vč. zpracování příslušné projektové dokumentace a zajištění povolení DIO, zahrnuje opatření na pozemních komunikacích i vodní cestě)</t>
  </si>
  <si>
    <t>SEZNAM FIGUR</t>
  </si>
  <si>
    <t>Výměra</t>
  </si>
  <si>
    <t xml:space="preserve"> Část 1/ A.</t>
  </si>
  <si>
    <t>Použití figury:</t>
  </si>
  <si>
    <t>odstranění cementobetonového krytu</t>
  </si>
  <si>
    <t>odstranění zámkové dlažby</t>
  </si>
  <si>
    <t>odstranění zatravňovací dlazby</t>
  </si>
  <si>
    <t xml:space="preserve"> Část 1/ B.</t>
  </si>
  <si>
    <t>ocelový trn trubková mikropilota 108/20</t>
  </si>
  <si>
    <t>ocelový trn 108/20</t>
  </si>
  <si>
    <t>ocelový trn roxor 32 mm</t>
  </si>
  <si>
    <t>Trysková injektáž 1200</t>
  </si>
  <si>
    <t>Trysková injektáž 900</t>
  </si>
  <si>
    <t xml:space="preserve"> Část 1/ C./ PS 02</t>
  </si>
  <si>
    <t>malba</t>
  </si>
  <si>
    <t>Malba stěn a stropů</t>
  </si>
  <si>
    <t>Stěny</t>
  </si>
  <si>
    <t>21,3+18,75+11+17,5+21,3+21+27,1"stěny"</t>
  </si>
  <si>
    <t>28,5+4,4*3+8,25+35,1+34,5+28,3+8,25+4,4*3</t>
  </si>
  <si>
    <t>Strop</t>
  </si>
  <si>
    <t>18,4+66</t>
  </si>
  <si>
    <t xml:space="preserve"> Část 1/ C./ SO 01</t>
  </si>
  <si>
    <t xml:space="preserve"> Část 1/ C./ SO 02</t>
  </si>
  <si>
    <t xml:space="preserve"> Část 1/ C./ SO 03</t>
  </si>
  <si>
    <t xml:space="preserve"> Část 1/ C./ SO 04</t>
  </si>
  <si>
    <t xml:space="preserve"> Část 1/ C./ SO 05</t>
  </si>
  <si>
    <t xml:space="preserve"> Část 2/ SO 06/ DSO 06.1</t>
  </si>
  <si>
    <t xml:space="preserve"> Část 2/ SO 06/ DSO 06.2</t>
  </si>
  <si>
    <t xml:space="preserve"> Část 2/ SO 06/ DSO 06.3</t>
  </si>
  <si>
    <t xml:space="preserve"> Část 2/ SO 06/ DSO 06.5</t>
  </si>
  <si>
    <t xml:space="preserve"> Část 2/ SO 06/ DSO 06.6</t>
  </si>
  <si>
    <t xml:space="preserve"> Část 3/ SO 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</si>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</sst>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4" fontId="11" fillId="0" borderId="21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R5" s="21"/>
      <c r="BE5" s="30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R6" s="21"/>
      <c r="BE6" s="31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10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10"/>
      <c r="BS8" s="18" t="s">
        <v>6</v>
      </c>
    </row>
    <row r="9" spans="1:74" ht="14.45" customHeight="1">
      <c r="B9" s="21"/>
      <c r="AR9" s="21"/>
      <c r="BE9" s="310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10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310"/>
      <c r="BS11" s="18" t="s">
        <v>6</v>
      </c>
    </row>
    <row r="12" spans="1:74" ht="6.95" customHeight="1">
      <c r="B12" s="21"/>
      <c r="AR12" s="21"/>
      <c r="BE12" s="310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310"/>
      <c r="BS13" s="18" t="s">
        <v>6</v>
      </c>
    </row>
    <row r="14" spans="1:74" ht="12.75">
      <c r="B14" s="21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8" t="s">
        <v>29</v>
      </c>
      <c r="AN14" s="30" t="s">
        <v>32</v>
      </c>
      <c r="AR14" s="21"/>
      <c r="BE14" s="310"/>
      <c r="BS14" s="18" t="s">
        <v>6</v>
      </c>
    </row>
    <row r="15" spans="1:74" ht="6.95" customHeight="1">
      <c r="B15" s="21"/>
      <c r="AR15" s="21"/>
      <c r="BE15" s="310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310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310"/>
      <c r="BS17" s="18" t="s">
        <v>37</v>
      </c>
    </row>
    <row r="18" spans="2:71" ht="6.95" customHeight="1">
      <c r="B18" s="21"/>
      <c r="AR18" s="21"/>
      <c r="BE18" s="310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310"/>
      <c r="BS19" s="18" t="s">
        <v>6</v>
      </c>
    </row>
    <row r="20" spans="2:71" ht="18.399999999999999" customHeight="1">
      <c r="B20" s="21"/>
      <c r="E20" s="26" t="s">
        <v>39</v>
      </c>
      <c r="AK20" s="28" t="s">
        <v>29</v>
      </c>
      <c r="AN20" s="26" t="s">
        <v>19</v>
      </c>
      <c r="AR20" s="21"/>
      <c r="BE20" s="310"/>
      <c r="BS20" s="18" t="s">
        <v>37</v>
      </c>
    </row>
    <row r="21" spans="2:71" ht="6.95" customHeight="1">
      <c r="B21" s="21"/>
      <c r="AR21" s="21"/>
      <c r="BE21" s="310"/>
    </row>
    <row r="22" spans="2:71" ht="12" customHeight="1">
      <c r="B22" s="21"/>
      <c r="D22" s="28" t="s">
        <v>40</v>
      </c>
      <c r="AR22" s="21"/>
      <c r="BE22" s="310"/>
    </row>
    <row r="23" spans="2:71" ht="52.5" customHeight="1">
      <c r="B23" s="21"/>
      <c r="E23" s="317" t="s">
        <v>41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R23" s="21"/>
      <c r="BE23" s="310"/>
    </row>
    <row r="24" spans="2:71" ht="6.95" customHeight="1">
      <c r="B24" s="21"/>
      <c r="AR24" s="21"/>
      <c r="BE24" s="31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0"/>
    </row>
    <row r="26" spans="2:71" s="1" customFormat="1" ht="25.9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8">
        <f>ROUND(AG54,2)</f>
        <v>0</v>
      </c>
      <c r="AL26" s="319"/>
      <c r="AM26" s="319"/>
      <c r="AN26" s="319"/>
      <c r="AO26" s="319"/>
      <c r="AR26" s="33"/>
      <c r="BE26" s="310"/>
    </row>
    <row r="27" spans="2:71" s="1" customFormat="1" ht="6.95" customHeight="1">
      <c r="B27" s="33"/>
      <c r="AR27" s="33"/>
      <c r="BE27" s="310"/>
    </row>
    <row r="28" spans="2:71" s="1" customFormat="1" ht="12.75">
      <c r="B28" s="33"/>
      <c r="L28" s="320" t="s">
        <v>43</v>
      </c>
      <c r="M28" s="320"/>
      <c r="N28" s="320"/>
      <c r="O28" s="320"/>
      <c r="P28" s="320"/>
      <c r="W28" s="320" t="s">
        <v>44</v>
      </c>
      <c r="X28" s="320"/>
      <c r="Y28" s="320"/>
      <c r="Z28" s="320"/>
      <c r="AA28" s="320"/>
      <c r="AB28" s="320"/>
      <c r="AC28" s="320"/>
      <c r="AD28" s="320"/>
      <c r="AE28" s="320"/>
      <c r="AK28" s="320" t="s">
        <v>45</v>
      </c>
      <c r="AL28" s="320"/>
      <c r="AM28" s="320"/>
      <c r="AN28" s="320"/>
      <c r="AO28" s="320"/>
      <c r="AR28" s="33"/>
      <c r="BE28" s="310"/>
    </row>
    <row r="29" spans="2:71" s="2" customFormat="1" ht="14.45" customHeight="1">
      <c r="B29" s="37"/>
      <c r="D29" s="28" t="s">
        <v>46</v>
      </c>
      <c r="F29" s="28" t="s">
        <v>47</v>
      </c>
      <c r="L29" s="323">
        <v>0.21</v>
      </c>
      <c r="M29" s="322"/>
      <c r="N29" s="322"/>
      <c r="O29" s="322"/>
      <c r="P29" s="32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K29" s="321">
        <f>ROUND(AV54, 2)</f>
        <v>0</v>
      </c>
      <c r="AL29" s="322"/>
      <c r="AM29" s="322"/>
      <c r="AN29" s="322"/>
      <c r="AO29" s="322"/>
      <c r="AR29" s="37"/>
      <c r="BE29" s="311"/>
    </row>
    <row r="30" spans="2:71" s="2" customFormat="1" ht="14.45" customHeight="1">
      <c r="B30" s="37"/>
      <c r="F30" s="28" t="s">
        <v>48</v>
      </c>
      <c r="L30" s="323">
        <v>0.15</v>
      </c>
      <c r="M30" s="322"/>
      <c r="N30" s="322"/>
      <c r="O30" s="322"/>
      <c r="P30" s="32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K30" s="321">
        <f>ROUND(AW54, 2)</f>
        <v>0</v>
      </c>
      <c r="AL30" s="322"/>
      <c r="AM30" s="322"/>
      <c r="AN30" s="322"/>
      <c r="AO30" s="322"/>
      <c r="AR30" s="37"/>
      <c r="BE30" s="311"/>
    </row>
    <row r="31" spans="2:71" s="2" customFormat="1" ht="14.45" hidden="1" customHeight="1">
      <c r="B31" s="37"/>
      <c r="F31" s="28" t="s">
        <v>49</v>
      </c>
      <c r="L31" s="323">
        <v>0.21</v>
      </c>
      <c r="M31" s="322"/>
      <c r="N31" s="322"/>
      <c r="O31" s="322"/>
      <c r="P31" s="32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K31" s="321">
        <v>0</v>
      </c>
      <c r="AL31" s="322"/>
      <c r="AM31" s="322"/>
      <c r="AN31" s="322"/>
      <c r="AO31" s="322"/>
      <c r="AR31" s="37"/>
      <c r="BE31" s="311"/>
    </row>
    <row r="32" spans="2:71" s="2" customFormat="1" ht="14.45" hidden="1" customHeight="1">
      <c r="B32" s="37"/>
      <c r="F32" s="28" t="s">
        <v>50</v>
      </c>
      <c r="L32" s="323">
        <v>0.15</v>
      </c>
      <c r="M32" s="322"/>
      <c r="N32" s="322"/>
      <c r="O32" s="322"/>
      <c r="P32" s="32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K32" s="321">
        <v>0</v>
      </c>
      <c r="AL32" s="322"/>
      <c r="AM32" s="322"/>
      <c r="AN32" s="322"/>
      <c r="AO32" s="322"/>
      <c r="AR32" s="37"/>
      <c r="BE32" s="311"/>
    </row>
    <row r="33" spans="2:44" s="2" customFormat="1" ht="14.45" hidden="1" customHeight="1">
      <c r="B33" s="37"/>
      <c r="F33" s="28" t="s">
        <v>51</v>
      </c>
      <c r="L33" s="323">
        <v>0</v>
      </c>
      <c r="M33" s="322"/>
      <c r="N33" s="322"/>
      <c r="O33" s="322"/>
      <c r="P33" s="32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K33" s="321">
        <v>0</v>
      </c>
      <c r="AL33" s="322"/>
      <c r="AM33" s="322"/>
      <c r="AN33" s="322"/>
      <c r="AO33" s="322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327" t="s">
        <v>54</v>
      </c>
      <c r="Y35" s="325"/>
      <c r="Z35" s="325"/>
      <c r="AA35" s="325"/>
      <c r="AB35" s="325"/>
      <c r="AC35" s="40"/>
      <c r="AD35" s="40"/>
      <c r="AE35" s="40"/>
      <c r="AF35" s="40"/>
      <c r="AG35" s="40"/>
      <c r="AH35" s="40"/>
      <c r="AI35" s="40"/>
      <c r="AJ35" s="40"/>
      <c r="AK35" s="324">
        <f>SUM(AK26:AK33)</f>
        <v>0</v>
      </c>
      <c r="AL35" s="325"/>
      <c r="AM35" s="325"/>
      <c r="AN35" s="325"/>
      <c r="AO35" s="326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55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120138A_A</v>
      </c>
      <c r="AR44" s="46"/>
    </row>
    <row r="45" spans="2:44" s="4" customFormat="1" ht="36.950000000000003" customHeight="1">
      <c r="B45" s="47"/>
      <c r="C45" s="48" t="s">
        <v>16</v>
      </c>
      <c r="L45" s="294" t="str">
        <f>K6</f>
        <v>MVE Klecany II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Klecany [666033]</v>
      </c>
      <c r="AI47" s="28" t="s">
        <v>23</v>
      </c>
      <c r="AM47" s="299" t="str">
        <f>IF(AN8= "","",AN8)</f>
        <v>31. 5. 2023</v>
      </c>
      <c r="AN47" s="299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Povodí Vltavy, státní podnik</v>
      </c>
      <c r="AI49" s="28" t="s">
        <v>33</v>
      </c>
      <c r="AM49" s="300" t="str">
        <f>IF(E17="","",E17)</f>
        <v>AQUATIS a.s</v>
      </c>
      <c r="AN49" s="301"/>
      <c r="AO49" s="301"/>
      <c r="AP49" s="301"/>
      <c r="AR49" s="33"/>
      <c r="AS49" s="302" t="s">
        <v>56</v>
      </c>
      <c r="AT49" s="30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00" t="str">
        <f>IF(E20="","",E20)</f>
        <v xml:space="preserve"> </v>
      </c>
      <c r="AN50" s="301"/>
      <c r="AO50" s="301"/>
      <c r="AP50" s="301"/>
      <c r="AR50" s="33"/>
      <c r="AS50" s="304"/>
      <c r="AT50" s="305"/>
      <c r="BD50" s="54"/>
    </row>
    <row r="51" spans="1:91" s="1" customFormat="1" ht="10.9" customHeight="1">
      <c r="B51" s="33"/>
      <c r="AR51" s="33"/>
      <c r="AS51" s="304"/>
      <c r="AT51" s="305"/>
      <c r="BD51" s="54"/>
    </row>
    <row r="52" spans="1:91" s="1" customFormat="1" ht="29.25" customHeight="1">
      <c r="B52" s="33"/>
      <c r="C52" s="296" t="s">
        <v>57</v>
      </c>
      <c r="D52" s="297"/>
      <c r="E52" s="297"/>
      <c r="F52" s="297"/>
      <c r="G52" s="297"/>
      <c r="H52" s="55"/>
      <c r="I52" s="298" t="s">
        <v>58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306" t="s">
        <v>59</v>
      </c>
      <c r="AH52" s="297"/>
      <c r="AI52" s="297"/>
      <c r="AJ52" s="297"/>
      <c r="AK52" s="297"/>
      <c r="AL52" s="297"/>
      <c r="AM52" s="297"/>
      <c r="AN52" s="298" t="s">
        <v>60</v>
      </c>
      <c r="AO52" s="297"/>
      <c r="AP52" s="297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7">
        <f>ROUND(AG55+AG66+AG76+AG81,2)</f>
        <v>0</v>
      </c>
      <c r="AH54" s="307"/>
      <c r="AI54" s="307"/>
      <c r="AJ54" s="307"/>
      <c r="AK54" s="307"/>
      <c r="AL54" s="307"/>
      <c r="AM54" s="307"/>
      <c r="AN54" s="308">
        <f t="shared" ref="AN54:AN81" si="0">SUM(AG54,AT54)</f>
        <v>0</v>
      </c>
      <c r="AO54" s="308"/>
      <c r="AP54" s="308"/>
      <c r="AQ54" s="65" t="s">
        <v>19</v>
      </c>
      <c r="AR54" s="61"/>
      <c r="AS54" s="66">
        <f>ROUND(AS55+AS66+AS76+AS81,2)</f>
        <v>0</v>
      </c>
      <c r="AT54" s="67">
        <f t="shared" ref="AT54:AT81" si="1">ROUND(SUM(AV54:AW54),2)</f>
        <v>0</v>
      </c>
      <c r="AU54" s="68">
        <f>ROUND(AU55+AU66+AU76+AU81,5)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ROUND(AZ55+AZ66+AZ76+AZ81,2)</f>
        <v>0</v>
      </c>
      <c r="BA54" s="67">
        <f>ROUND(BA55+BA66+BA76+BA81,2)</f>
        <v>0</v>
      </c>
      <c r="BB54" s="67">
        <f>ROUND(BB55+BB66+BB76+BB81,2)</f>
        <v>0</v>
      </c>
      <c r="BC54" s="67">
        <f>ROUND(BC55+BC66+BC76+BC81,2)</f>
        <v>0</v>
      </c>
      <c r="BD54" s="69">
        <f>ROUND(BD55+BD66+BD76+BD81,2)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>
      <c r="B55" s="72"/>
      <c r="C55" s="73"/>
      <c r="D55" s="287" t="s">
        <v>80</v>
      </c>
      <c r="E55" s="287"/>
      <c r="F55" s="287"/>
      <c r="G55" s="287"/>
      <c r="H55" s="287"/>
      <c r="I55" s="74"/>
      <c r="J55" s="287" t="s">
        <v>81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92">
        <f>ROUND(AG56+AG57+AG58,2)</f>
        <v>0</v>
      </c>
      <c r="AH55" s="291"/>
      <c r="AI55" s="291"/>
      <c r="AJ55" s="291"/>
      <c r="AK55" s="291"/>
      <c r="AL55" s="291"/>
      <c r="AM55" s="291"/>
      <c r="AN55" s="290">
        <f t="shared" si="0"/>
        <v>0</v>
      </c>
      <c r="AO55" s="291"/>
      <c r="AP55" s="291"/>
      <c r="AQ55" s="75" t="s">
        <v>82</v>
      </c>
      <c r="AR55" s="72"/>
      <c r="AS55" s="76">
        <f>ROUND(AS56+AS57+AS58,2)</f>
        <v>0</v>
      </c>
      <c r="AT55" s="77">
        <f t="shared" si="1"/>
        <v>0</v>
      </c>
      <c r="AU55" s="78">
        <f>ROUND(AU56+AU57+AU58,5)</f>
        <v>0</v>
      </c>
      <c r="AV55" s="77">
        <f>ROUND(AZ55*L29,2)</f>
        <v>0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ROUND(AZ56+AZ57+AZ58,2)</f>
        <v>0</v>
      </c>
      <c r="BA55" s="77">
        <f>ROUND(BA56+BA57+BA58,2)</f>
        <v>0</v>
      </c>
      <c r="BB55" s="77">
        <f>ROUND(BB56+BB57+BB58,2)</f>
        <v>0</v>
      </c>
      <c r="BC55" s="77">
        <f>ROUND(BC56+BC57+BC58,2)</f>
        <v>0</v>
      </c>
      <c r="BD55" s="79">
        <f>ROUND(BD56+BD57+BD58,2)</f>
        <v>0</v>
      </c>
      <c r="BS55" s="80" t="s">
        <v>75</v>
      </c>
      <c r="BT55" s="80" t="s">
        <v>83</v>
      </c>
      <c r="BU55" s="80" t="s">
        <v>77</v>
      </c>
      <c r="BV55" s="80" t="s">
        <v>78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3" customFormat="1" ht="16.5" customHeight="1">
      <c r="A56" s="81" t="s">
        <v>86</v>
      </c>
      <c r="B56" s="46"/>
      <c r="C56" s="14"/>
      <c r="D56" s="14"/>
      <c r="E56" s="286" t="s">
        <v>87</v>
      </c>
      <c r="F56" s="286"/>
      <c r="G56" s="286"/>
      <c r="H56" s="286"/>
      <c r="I56" s="286"/>
      <c r="J56" s="14"/>
      <c r="K56" s="286" t="s">
        <v>88</v>
      </c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8">
        <f>'A. - Zemní práce a bourání'!J32</f>
        <v>0</v>
      </c>
      <c r="AH56" s="289"/>
      <c r="AI56" s="289"/>
      <c r="AJ56" s="289"/>
      <c r="AK56" s="289"/>
      <c r="AL56" s="289"/>
      <c r="AM56" s="289"/>
      <c r="AN56" s="288">
        <f t="shared" si="0"/>
        <v>0</v>
      </c>
      <c r="AO56" s="289"/>
      <c r="AP56" s="289"/>
      <c r="AQ56" s="82" t="s">
        <v>89</v>
      </c>
      <c r="AR56" s="46"/>
      <c r="AS56" s="83">
        <v>0</v>
      </c>
      <c r="AT56" s="84">
        <f t="shared" si="1"/>
        <v>0</v>
      </c>
      <c r="AU56" s="85">
        <f>'A. - Zemní práce a bourání'!P87</f>
        <v>0</v>
      </c>
      <c r="AV56" s="84">
        <f>'A. - Zemní práce a bourání'!J35</f>
        <v>0</v>
      </c>
      <c r="AW56" s="84">
        <f>'A. - Zemní práce a bourání'!J36</f>
        <v>0</v>
      </c>
      <c r="AX56" s="84">
        <f>'A. - Zemní práce a bourání'!J37</f>
        <v>0</v>
      </c>
      <c r="AY56" s="84">
        <f>'A. - Zemní práce a bourání'!J38</f>
        <v>0</v>
      </c>
      <c r="AZ56" s="84">
        <f>'A. - Zemní práce a bourání'!F35</f>
        <v>0</v>
      </c>
      <c r="BA56" s="84">
        <f>'A. - Zemní práce a bourání'!F36</f>
        <v>0</v>
      </c>
      <c r="BB56" s="84">
        <f>'A. - Zemní práce a bourání'!F37</f>
        <v>0</v>
      </c>
      <c r="BC56" s="84">
        <f>'A. - Zemní práce a bourání'!F38</f>
        <v>0</v>
      </c>
      <c r="BD56" s="86">
        <f>'A. - Zemní práce a bourání'!F39</f>
        <v>0</v>
      </c>
      <c r="BT56" s="26" t="s">
        <v>85</v>
      </c>
      <c r="BV56" s="26" t="s">
        <v>78</v>
      </c>
      <c r="BW56" s="26" t="s">
        <v>90</v>
      </c>
      <c r="BX56" s="26" t="s">
        <v>84</v>
      </c>
      <c r="CL56" s="26" t="s">
        <v>19</v>
      </c>
    </row>
    <row r="57" spans="1:91" s="3" customFormat="1" ht="16.5" customHeight="1">
      <c r="A57" s="81" t="s">
        <v>86</v>
      </c>
      <c r="B57" s="46"/>
      <c r="C57" s="14"/>
      <c r="D57" s="14"/>
      <c r="E57" s="286" t="s">
        <v>91</v>
      </c>
      <c r="F57" s="286"/>
      <c r="G57" s="286"/>
      <c r="H57" s="286"/>
      <c r="I57" s="286"/>
      <c r="J57" s="14"/>
      <c r="K57" s="286" t="s">
        <v>92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8">
        <f>'B. - Zakládání, jímkování...'!J32</f>
        <v>0</v>
      </c>
      <c r="AH57" s="289"/>
      <c r="AI57" s="289"/>
      <c r="AJ57" s="289"/>
      <c r="AK57" s="289"/>
      <c r="AL57" s="289"/>
      <c r="AM57" s="289"/>
      <c r="AN57" s="288">
        <f t="shared" si="0"/>
        <v>0</v>
      </c>
      <c r="AO57" s="289"/>
      <c r="AP57" s="289"/>
      <c r="AQ57" s="82" t="s">
        <v>89</v>
      </c>
      <c r="AR57" s="46"/>
      <c r="AS57" s="83">
        <v>0</v>
      </c>
      <c r="AT57" s="84">
        <f t="shared" si="1"/>
        <v>0</v>
      </c>
      <c r="AU57" s="85">
        <f>'B. - Zakládání, jímkování...'!P94</f>
        <v>0</v>
      </c>
      <c r="AV57" s="84">
        <f>'B. - Zakládání, jímkování...'!J35</f>
        <v>0</v>
      </c>
      <c r="AW57" s="84">
        <f>'B. - Zakládání, jímkování...'!J36</f>
        <v>0</v>
      </c>
      <c r="AX57" s="84">
        <f>'B. - Zakládání, jímkování...'!J37</f>
        <v>0</v>
      </c>
      <c r="AY57" s="84">
        <f>'B. - Zakládání, jímkování...'!J38</f>
        <v>0</v>
      </c>
      <c r="AZ57" s="84">
        <f>'B. - Zakládání, jímkování...'!F35</f>
        <v>0</v>
      </c>
      <c r="BA57" s="84">
        <f>'B. - Zakládání, jímkování...'!F36</f>
        <v>0</v>
      </c>
      <c r="BB57" s="84">
        <f>'B. - Zakládání, jímkování...'!F37</f>
        <v>0</v>
      </c>
      <c r="BC57" s="84">
        <f>'B. - Zakládání, jímkování...'!F38</f>
        <v>0</v>
      </c>
      <c r="BD57" s="86">
        <f>'B. - Zakládání, jímkování...'!F39</f>
        <v>0</v>
      </c>
      <c r="BT57" s="26" t="s">
        <v>85</v>
      </c>
      <c r="BV57" s="26" t="s">
        <v>78</v>
      </c>
      <c r="BW57" s="26" t="s">
        <v>93</v>
      </c>
      <c r="BX57" s="26" t="s">
        <v>84</v>
      </c>
      <c r="CL57" s="26" t="s">
        <v>19</v>
      </c>
    </row>
    <row r="58" spans="1:91" s="3" customFormat="1" ht="16.5" customHeight="1">
      <c r="B58" s="46"/>
      <c r="C58" s="14"/>
      <c r="D58" s="14"/>
      <c r="E58" s="286" t="s">
        <v>94</v>
      </c>
      <c r="F58" s="286"/>
      <c r="G58" s="286"/>
      <c r="H58" s="286"/>
      <c r="I58" s="286"/>
      <c r="J58" s="14"/>
      <c r="K58" s="286" t="s">
        <v>95</v>
      </c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93">
        <f>ROUND(SUM(AG59:AG65),2)</f>
        <v>0</v>
      </c>
      <c r="AH58" s="289"/>
      <c r="AI58" s="289"/>
      <c r="AJ58" s="289"/>
      <c r="AK58" s="289"/>
      <c r="AL58" s="289"/>
      <c r="AM58" s="289"/>
      <c r="AN58" s="288">
        <f t="shared" si="0"/>
        <v>0</v>
      </c>
      <c r="AO58" s="289"/>
      <c r="AP58" s="289"/>
      <c r="AQ58" s="82" t="s">
        <v>89</v>
      </c>
      <c r="AR58" s="46"/>
      <c r="AS58" s="83">
        <f>ROUND(SUM(AS59:AS65),2)</f>
        <v>0</v>
      </c>
      <c r="AT58" s="84">
        <f t="shared" si="1"/>
        <v>0</v>
      </c>
      <c r="AU58" s="85">
        <f>ROUND(SUM(AU59:AU65),5)</f>
        <v>0</v>
      </c>
      <c r="AV58" s="84">
        <f>ROUND(AZ58*L29,2)</f>
        <v>0</v>
      </c>
      <c r="AW58" s="84">
        <f>ROUND(BA58*L30,2)</f>
        <v>0</v>
      </c>
      <c r="AX58" s="84">
        <f>ROUND(BB58*L29,2)</f>
        <v>0</v>
      </c>
      <c r="AY58" s="84">
        <f>ROUND(BC58*L30,2)</f>
        <v>0</v>
      </c>
      <c r="AZ58" s="84">
        <f>ROUND(SUM(AZ59:AZ65),2)</f>
        <v>0</v>
      </c>
      <c r="BA58" s="84">
        <f>ROUND(SUM(BA59:BA65),2)</f>
        <v>0</v>
      </c>
      <c r="BB58" s="84">
        <f>ROUND(SUM(BB59:BB65),2)</f>
        <v>0</v>
      </c>
      <c r="BC58" s="84">
        <f>ROUND(SUM(BC59:BC65),2)</f>
        <v>0</v>
      </c>
      <c r="BD58" s="86">
        <f>ROUND(SUM(BD59:BD65),2)</f>
        <v>0</v>
      </c>
      <c r="BS58" s="26" t="s">
        <v>75</v>
      </c>
      <c r="BT58" s="26" t="s">
        <v>85</v>
      </c>
      <c r="BU58" s="26" t="s">
        <v>77</v>
      </c>
      <c r="BV58" s="26" t="s">
        <v>78</v>
      </c>
      <c r="BW58" s="26" t="s">
        <v>96</v>
      </c>
      <c r="BX58" s="26" t="s">
        <v>84</v>
      </c>
      <c r="CL58" s="26" t="s">
        <v>19</v>
      </c>
    </row>
    <row r="59" spans="1:91" s="3" customFormat="1" ht="16.5" customHeight="1">
      <c r="A59" s="81" t="s">
        <v>86</v>
      </c>
      <c r="B59" s="46"/>
      <c r="C59" s="14"/>
      <c r="D59" s="14"/>
      <c r="E59" s="14"/>
      <c r="F59" s="286" t="s">
        <v>97</v>
      </c>
      <c r="G59" s="286"/>
      <c r="H59" s="286"/>
      <c r="I59" s="286"/>
      <c r="J59" s="286"/>
      <c r="K59" s="14"/>
      <c r="L59" s="286" t="s">
        <v>98</v>
      </c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8">
        <f>'PS 01 - MVE - Technologic...'!J34</f>
        <v>0</v>
      </c>
      <c r="AH59" s="289"/>
      <c r="AI59" s="289"/>
      <c r="AJ59" s="289"/>
      <c r="AK59" s="289"/>
      <c r="AL59" s="289"/>
      <c r="AM59" s="289"/>
      <c r="AN59" s="288">
        <f t="shared" si="0"/>
        <v>0</v>
      </c>
      <c r="AO59" s="289"/>
      <c r="AP59" s="289"/>
      <c r="AQ59" s="82" t="s">
        <v>89</v>
      </c>
      <c r="AR59" s="46"/>
      <c r="AS59" s="83">
        <v>0</v>
      </c>
      <c r="AT59" s="84">
        <f t="shared" si="1"/>
        <v>0</v>
      </c>
      <c r="AU59" s="85">
        <f>'PS 01 - MVE - Technologic...'!P97</f>
        <v>0</v>
      </c>
      <c r="AV59" s="84">
        <f>'PS 01 - MVE - Technologic...'!J37</f>
        <v>0</v>
      </c>
      <c r="AW59" s="84">
        <f>'PS 01 - MVE - Technologic...'!J38</f>
        <v>0</v>
      </c>
      <c r="AX59" s="84">
        <f>'PS 01 - MVE - Technologic...'!J39</f>
        <v>0</v>
      </c>
      <c r="AY59" s="84">
        <f>'PS 01 - MVE - Technologic...'!J40</f>
        <v>0</v>
      </c>
      <c r="AZ59" s="84">
        <f>'PS 01 - MVE - Technologic...'!F37</f>
        <v>0</v>
      </c>
      <c r="BA59" s="84">
        <f>'PS 01 - MVE - Technologic...'!F38</f>
        <v>0</v>
      </c>
      <c r="BB59" s="84">
        <f>'PS 01 - MVE - Technologic...'!F39</f>
        <v>0</v>
      </c>
      <c r="BC59" s="84">
        <f>'PS 01 - MVE - Technologic...'!F40</f>
        <v>0</v>
      </c>
      <c r="BD59" s="86">
        <f>'PS 01 - MVE - Technologic...'!F41</f>
        <v>0</v>
      </c>
      <c r="BT59" s="26" t="s">
        <v>99</v>
      </c>
      <c r="BV59" s="26" t="s">
        <v>78</v>
      </c>
      <c r="BW59" s="26" t="s">
        <v>100</v>
      </c>
      <c r="BX59" s="26" t="s">
        <v>96</v>
      </c>
      <c r="CL59" s="26" t="s">
        <v>19</v>
      </c>
    </row>
    <row r="60" spans="1:91" s="3" customFormat="1" ht="16.5" customHeight="1">
      <c r="A60" s="81" t="s">
        <v>86</v>
      </c>
      <c r="B60" s="46"/>
      <c r="C60" s="14"/>
      <c r="D60" s="14"/>
      <c r="E60" s="14"/>
      <c r="F60" s="286" t="s">
        <v>101</v>
      </c>
      <c r="G60" s="286"/>
      <c r="H60" s="286"/>
      <c r="I60" s="286"/>
      <c r="J60" s="286"/>
      <c r="K60" s="14"/>
      <c r="L60" s="286" t="s">
        <v>102</v>
      </c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8">
        <f>'PS 02 - MVE - Technologic...'!J34</f>
        <v>0</v>
      </c>
      <c r="AH60" s="289"/>
      <c r="AI60" s="289"/>
      <c r="AJ60" s="289"/>
      <c r="AK60" s="289"/>
      <c r="AL60" s="289"/>
      <c r="AM60" s="289"/>
      <c r="AN60" s="288">
        <f t="shared" si="0"/>
        <v>0</v>
      </c>
      <c r="AO60" s="289"/>
      <c r="AP60" s="289"/>
      <c r="AQ60" s="82" t="s">
        <v>89</v>
      </c>
      <c r="AR60" s="46"/>
      <c r="AS60" s="83">
        <v>0</v>
      </c>
      <c r="AT60" s="84">
        <f t="shared" si="1"/>
        <v>0</v>
      </c>
      <c r="AU60" s="85">
        <f>'PS 02 - MVE - Technologic...'!P96</f>
        <v>0</v>
      </c>
      <c r="AV60" s="84">
        <f>'PS 02 - MVE - Technologic...'!J37</f>
        <v>0</v>
      </c>
      <c r="AW60" s="84">
        <f>'PS 02 - MVE - Technologic...'!J38</f>
        <v>0</v>
      </c>
      <c r="AX60" s="84">
        <f>'PS 02 - MVE - Technologic...'!J39</f>
        <v>0</v>
      </c>
      <c r="AY60" s="84">
        <f>'PS 02 - MVE - Technologic...'!J40</f>
        <v>0</v>
      </c>
      <c r="AZ60" s="84">
        <f>'PS 02 - MVE - Technologic...'!F37</f>
        <v>0</v>
      </c>
      <c r="BA60" s="84">
        <f>'PS 02 - MVE - Technologic...'!F38</f>
        <v>0</v>
      </c>
      <c r="BB60" s="84">
        <f>'PS 02 - MVE - Technologic...'!F39</f>
        <v>0</v>
      </c>
      <c r="BC60" s="84">
        <f>'PS 02 - MVE - Technologic...'!F40</f>
        <v>0</v>
      </c>
      <c r="BD60" s="86">
        <f>'PS 02 - MVE - Technologic...'!F41</f>
        <v>0</v>
      </c>
      <c r="BT60" s="26" t="s">
        <v>99</v>
      </c>
      <c r="BV60" s="26" t="s">
        <v>78</v>
      </c>
      <c r="BW60" s="26" t="s">
        <v>103</v>
      </c>
      <c r="BX60" s="26" t="s">
        <v>96</v>
      </c>
      <c r="CL60" s="26" t="s">
        <v>19</v>
      </c>
    </row>
    <row r="61" spans="1:91" s="3" customFormat="1" ht="16.5" customHeight="1">
      <c r="A61" s="81" t="s">
        <v>86</v>
      </c>
      <c r="B61" s="46"/>
      <c r="C61" s="14"/>
      <c r="D61" s="14"/>
      <c r="E61" s="14"/>
      <c r="F61" s="286" t="s">
        <v>104</v>
      </c>
      <c r="G61" s="286"/>
      <c r="H61" s="286"/>
      <c r="I61" s="286"/>
      <c r="J61" s="286"/>
      <c r="K61" s="14"/>
      <c r="L61" s="286" t="s">
        <v>105</v>
      </c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8">
        <f>'SO 01 - Vtokový objekt'!J34</f>
        <v>0</v>
      </c>
      <c r="AH61" s="289"/>
      <c r="AI61" s="289"/>
      <c r="AJ61" s="289"/>
      <c r="AK61" s="289"/>
      <c r="AL61" s="289"/>
      <c r="AM61" s="289"/>
      <c r="AN61" s="288">
        <f t="shared" si="0"/>
        <v>0</v>
      </c>
      <c r="AO61" s="289"/>
      <c r="AP61" s="289"/>
      <c r="AQ61" s="82" t="s">
        <v>89</v>
      </c>
      <c r="AR61" s="46"/>
      <c r="AS61" s="83">
        <v>0</v>
      </c>
      <c r="AT61" s="84">
        <f t="shared" si="1"/>
        <v>0</v>
      </c>
      <c r="AU61" s="85">
        <f>'SO 01 - Vtokový objekt'!P99</f>
        <v>0</v>
      </c>
      <c r="AV61" s="84">
        <f>'SO 01 - Vtokový objekt'!J37</f>
        <v>0</v>
      </c>
      <c r="AW61" s="84">
        <f>'SO 01 - Vtokový objekt'!J38</f>
        <v>0</v>
      </c>
      <c r="AX61" s="84">
        <f>'SO 01 - Vtokový objekt'!J39</f>
        <v>0</v>
      </c>
      <c r="AY61" s="84">
        <f>'SO 01 - Vtokový objekt'!J40</f>
        <v>0</v>
      </c>
      <c r="AZ61" s="84">
        <f>'SO 01 - Vtokový objekt'!F37</f>
        <v>0</v>
      </c>
      <c r="BA61" s="84">
        <f>'SO 01 - Vtokový objekt'!F38</f>
        <v>0</v>
      </c>
      <c r="BB61" s="84">
        <f>'SO 01 - Vtokový objekt'!F39</f>
        <v>0</v>
      </c>
      <c r="BC61" s="84">
        <f>'SO 01 - Vtokový objekt'!F40</f>
        <v>0</v>
      </c>
      <c r="BD61" s="86">
        <f>'SO 01 - Vtokový objekt'!F41</f>
        <v>0</v>
      </c>
      <c r="BT61" s="26" t="s">
        <v>99</v>
      </c>
      <c r="BV61" s="26" t="s">
        <v>78</v>
      </c>
      <c r="BW61" s="26" t="s">
        <v>106</v>
      </c>
      <c r="BX61" s="26" t="s">
        <v>96</v>
      </c>
      <c r="CL61" s="26" t="s">
        <v>19</v>
      </c>
    </row>
    <row r="62" spans="1:91" s="3" customFormat="1" ht="16.5" customHeight="1">
      <c r="A62" s="81" t="s">
        <v>86</v>
      </c>
      <c r="B62" s="46"/>
      <c r="C62" s="14"/>
      <c r="D62" s="14"/>
      <c r="E62" s="14"/>
      <c r="F62" s="286" t="s">
        <v>107</v>
      </c>
      <c r="G62" s="286"/>
      <c r="H62" s="286"/>
      <c r="I62" s="286"/>
      <c r="J62" s="286"/>
      <c r="K62" s="14"/>
      <c r="L62" s="286" t="s">
        <v>108</v>
      </c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8">
        <f>'SO 02 - MVE – spodní stavba'!J34</f>
        <v>0</v>
      </c>
      <c r="AH62" s="289"/>
      <c r="AI62" s="289"/>
      <c r="AJ62" s="289"/>
      <c r="AK62" s="289"/>
      <c r="AL62" s="289"/>
      <c r="AM62" s="289"/>
      <c r="AN62" s="288">
        <f t="shared" si="0"/>
        <v>0</v>
      </c>
      <c r="AO62" s="289"/>
      <c r="AP62" s="289"/>
      <c r="AQ62" s="82" t="s">
        <v>89</v>
      </c>
      <c r="AR62" s="46"/>
      <c r="AS62" s="83">
        <v>0</v>
      </c>
      <c r="AT62" s="84">
        <f t="shared" si="1"/>
        <v>0</v>
      </c>
      <c r="AU62" s="85">
        <f>'SO 02 - MVE – spodní stavba'!P106</f>
        <v>0</v>
      </c>
      <c r="AV62" s="84">
        <f>'SO 02 - MVE – spodní stavba'!J37</f>
        <v>0</v>
      </c>
      <c r="AW62" s="84">
        <f>'SO 02 - MVE – spodní stavba'!J38</f>
        <v>0</v>
      </c>
      <c r="AX62" s="84">
        <f>'SO 02 - MVE – spodní stavba'!J39</f>
        <v>0</v>
      </c>
      <c r="AY62" s="84">
        <f>'SO 02 - MVE – spodní stavba'!J40</f>
        <v>0</v>
      </c>
      <c r="AZ62" s="84">
        <f>'SO 02 - MVE – spodní stavba'!F37</f>
        <v>0</v>
      </c>
      <c r="BA62" s="84">
        <f>'SO 02 - MVE – spodní stavba'!F38</f>
        <v>0</v>
      </c>
      <c r="BB62" s="84">
        <f>'SO 02 - MVE – spodní stavba'!F39</f>
        <v>0</v>
      </c>
      <c r="BC62" s="84">
        <f>'SO 02 - MVE – spodní stavba'!F40</f>
        <v>0</v>
      </c>
      <c r="BD62" s="86">
        <f>'SO 02 - MVE – spodní stavba'!F41</f>
        <v>0</v>
      </c>
      <c r="BT62" s="26" t="s">
        <v>99</v>
      </c>
      <c r="BV62" s="26" t="s">
        <v>78</v>
      </c>
      <c r="BW62" s="26" t="s">
        <v>109</v>
      </c>
      <c r="BX62" s="26" t="s">
        <v>96</v>
      </c>
      <c r="CL62" s="26" t="s">
        <v>19</v>
      </c>
    </row>
    <row r="63" spans="1:91" s="3" customFormat="1" ht="16.5" customHeight="1">
      <c r="A63" s="81" t="s">
        <v>86</v>
      </c>
      <c r="B63" s="46"/>
      <c r="C63" s="14"/>
      <c r="D63" s="14"/>
      <c r="E63" s="14"/>
      <c r="F63" s="286" t="s">
        <v>110</v>
      </c>
      <c r="G63" s="286"/>
      <c r="H63" s="286"/>
      <c r="I63" s="286"/>
      <c r="J63" s="286"/>
      <c r="K63" s="14"/>
      <c r="L63" s="286" t="s">
        <v>111</v>
      </c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8">
        <f>'SO 03 - MVE – horní stavba'!J34</f>
        <v>0</v>
      </c>
      <c r="AH63" s="289"/>
      <c r="AI63" s="289"/>
      <c r="AJ63" s="289"/>
      <c r="AK63" s="289"/>
      <c r="AL63" s="289"/>
      <c r="AM63" s="289"/>
      <c r="AN63" s="288">
        <f t="shared" si="0"/>
        <v>0</v>
      </c>
      <c r="AO63" s="289"/>
      <c r="AP63" s="289"/>
      <c r="AQ63" s="82" t="s">
        <v>89</v>
      </c>
      <c r="AR63" s="46"/>
      <c r="AS63" s="83">
        <v>0</v>
      </c>
      <c r="AT63" s="84">
        <f t="shared" si="1"/>
        <v>0</v>
      </c>
      <c r="AU63" s="85">
        <f>'SO 03 - MVE – horní stavba'!P97</f>
        <v>0</v>
      </c>
      <c r="AV63" s="84">
        <f>'SO 03 - MVE – horní stavba'!J37</f>
        <v>0</v>
      </c>
      <c r="AW63" s="84">
        <f>'SO 03 - MVE – horní stavba'!J38</f>
        <v>0</v>
      </c>
      <c r="AX63" s="84">
        <f>'SO 03 - MVE – horní stavba'!J39</f>
        <v>0</v>
      </c>
      <c r="AY63" s="84">
        <f>'SO 03 - MVE – horní stavba'!J40</f>
        <v>0</v>
      </c>
      <c r="AZ63" s="84">
        <f>'SO 03 - MVE – horní stavba'!F37</f>
        <v>0</v>
      </c>
      <c r="BA63" s="84">
        <f>'SO 03 - MVE – horní stavba'!F38</f>
        <v>0</v>
      </c>
      <c r="BB63" s="84">
        <f>'SO 03 - MVE – horní stavba'!F39</f>
        <v>0</v>
      </c>
      <c r="BC63" s="84">
        <f>'SO 03 - MVE – horní stavba'!F40</f>
        <v>0</v>
      </c>
      <c r="BD63" s="86">
        <f>'SO 03 - MVE – horní stavba'!F41</f>
        <v>0</v>
      </c>
      <c r="BT63" s="26" t="s">
        <v>99</v>
      </c>
      <c r="BV63" s="26" t="s">
        <v>78</v>
      </c>
      <c r="BW63" s="26" t="s">
        <v>112</v>
      </c>
      <c r="BX63" s="26" t="s">
        <v>96</v>
      </c>
      <c r="CL63" s="26" t="s">
        <v>19</v>
      </c>
    </row>
    <row r="64" spans="1:91" s="3" customFormat="1" ht="16.5" customHeight="1">
      <c r="A64" s="81" t="s">
        <v>86</v>
      </c>
      <c r="B64" s="46"/>
      <c r="C64" s="14"/>
      <c r="D64" s="14"/>
      <c r="E64" s="14"/>
      <c r="F64" s="286" t="s">
        <v>113</v>
      </c>
      <c r="G64" s="286"/>
      <c r="H64" s="286"/>
      <c r="I64" s="286"/>
      <c r="J64" s="286"/>
      <c r="K64" s="14"/>
      <c r="L64" s="286" t="s">
        <v>114</v>
      </c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8">
        <f>'SO 04 - Výtokový objekt'!J34</f>
        <v>0</v>
      </c>
      <c r="AH64" s="289"/>
      <c r="AI64" s="289"/>
      <c r="AJ64" s="289"/>
      <c r="AK64" s="289"/>
      <c r="AL64" s="289"/>
      <c r="AM64" s="289"/>
      <c r="AN64" s="288">
        <f t="shared" si="0"/>
        <v>0</v>
      </c>
      <c r="AO64" s="289"/>
      <c r="AP64" s="289"/>
      <c r="AQ64" s="82" t="s">
        <v>89</v>
      </c>
      <c r="AR64" s="46"/>
      <c r="AS64" s="83">
        <v>0</v>
      </c>
      <c r="AT64" s="84">
        <f t="shared" si="1"/>
        <v>0</v>
      </c>
      <c r="AU64" s="85">
        <f>'SO 04 - Výtokový objekt'!P98</f>
        <v>0</v>
      </c>
      <c r="AV64" s="84">
        <f>'SO 04 - Výtokový objekt'!J37</f>
        <v>0</v>
      </c>
      <c r="AW64" s="84">
        <f>'SO 04 - Výtokový objekt'!J38</f>
        <v>0</v>
      </c>
      <c r="AX64" s="84">
        <f>'SO 04 - Výtokový objekt'!J39</f>
        <v>0</v>
      </c>
      <c r="AY64" s="84">
        <f>'SO 04 - Výtokový objekt'!J40</f>
        <v>0</v>
      </c>
      <c r="AZ64" s="84">
        <f>'SO 04 - Výtokový objekt'!F37</f>
        <v>0</v>
      </c>
      <c r="BA64" s="84">
        <f>'SO 04 - Výtokový objekt'!F38</f>
        <v>0</v>
      </c>
      <c r="BB64" s="84">
        <f>'SO 04 - Výtokový objekt'!F39</f>
        <v>0</v>
      </c>
      <c r="BC64" s="84">
        <f>'SO 04 - Výtokový objekt'!F40</f>
        <v>0</v>
      </c>
      <c r="BD64" s="86">
        <f>'SO 04 - Výtokový objekt'!F41</f>
        <v>0</v>
      </c>
      <c r="BT64" s="26" t="s">
        <v>99</v>
      </c>
      <c r="BV64" s="26" t="s">
        <v>78</v>
      </c>
      <c r="BW64" s="26" t="s">
        <v>115</v>
      </c>
      <c r="BX64" s="26" t="s">
        <v>96</v>
      </c>
      <c r="CL64" s="26" t="s">
        <v>19</v>
      </c>
    </row>
    <row r="65" spans="1:91" s="3" customFormat="1" ht="16.5" customHeight="1">
      <c r="A65" s="81" t="s">
        <v>86</v>
      </c>
      <c r="B65" s="46"/>
      <c r="C65" s="14"/>
      <c r="D65" s="14"/>
      <c r="E65" s="14"/>
      <c r="F65" s="286" t="s">
        <v>116</v>
      </c>
      <c r="G65" s="286"/>
      <c r="H65" s="286"/>
      <c r="I65" s="286"/>
      <c r="J65" s="286"/>
      <c r="K65" s="14"/>
      <c r="L65" s="286" t="s">
        <v>117</v>
      </c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8">
        <f>'SO 05 - Venkovní úpravy'!J34</f>
        <v>0</v>
      </c>
      <c r="AH65" s="289"/>
      <c r="AI65" s="289"/>
      <c r="AJ65" s="289"/>
      <c r="AK65" s="289"/>
      <c r="AL65" s="289"/>
      <c r="AM65" s="289"/>
      <c r="AN65" s="288">
        <f t="shared" si="0"/>
        <v>0</v>
      </c>
      <c r="AO65" s="289"/>
      <c r="AP65" s="289"/>
      <c r="AQ65" s="82" t="s">
        <v>89</v>
      </c>
      <c r="AR65" s="46"/>
      <c r="AS65" s="83">
        <v>0</v>
      </c>
      <c r="AT65" s="84">
        <f t="shared" si="1"/>
        <v>0</v>
      </c>
      <c r="AU65" s="85">
        <f>'SO 05 - Venkovní úpravy'!P98</f>
        <v>0</v>
      </c>
      <c r="AV65" s="84">
        <f>'SO 05 - Venkovní úpravy'!J37</f>
        <v>0</v>
      </c>
      <c r="AW65" s="84">
        <f>'SO 05 - Venkovní úpravy'!J38</f>
        <v>0</v>
      </c>
      <c r="AX65" s="84">
        <f>'SO 05 - Venkovní úpravy'!J39</f>
        <v>0</v>
      </c>
      <c r="AY65" s="84">
        <f>'SO 05 - Venkovní úpravy'!J40</f>
        <v>0</v>
      </c>
      <c r="AZ65" s="84">
        <f>'SO 05 - Venkovní úpravy'!F37</f>
        <v>0</v>
      </c>
      <c r="BA65" s="84">
        <f>'SO 05 - Venkovní úpravy'!F38</f>
        <v>0</v>
      </c>
      <c r="BB65" s="84">
        <f>'SO 05 - Venkovní úpravy'!F39</f>
        <v>0</v>
      </c>
      <c r="BC65" s="84">
        <f>'SO 05 - Venkovní úpravy'!F40</f>
        <v>0</v>
      </c>
      <c r="BD65" s="86">
        <f>'SO 05 - Venkovní úpravy'!F41</f>
        <v>0</v>
      </c>
      <c r="BT65" s="26" t="s">
        <v>99</v>
      </c>
      <c r="BV65" s="26" t="s">
        <v>78</v>
      </c>
      <c r="BW65" s="26" t="s">
        <v>118</v>
      </c>
      <c r="BX65" s="26" t="s">
        <v>96</v>
      </c>
      <c r="CL65" s="26" t="s">
        <v>19</v>
      </c>
    </row>
    <row r="66" spans="1:91" s="6" customFormat="1" ht="16.5" customHeight="1">
      <c r="B66" s="72"/>
      <c r="C66" s="73"/>
      <c r="D66" s="287" t="s">
        <v>119</v>
      </c>
      <c r="E66" s="287"/>
      <c r="F66" s="287"/>
      <c r="G66" s="287"/>
      <c r="H66" s="287"/>
      <c r="I66" s="74"/>
      <c r="J66" s="287" t="s">
        <v>120</v>
      </c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92">
        <f>ROUND(AG67,2)</f>
        <v>0</v>
      </c>
      <c r="AH66" s="291"/>
      <c r="AI66" s="291"/>
      <c r="AJ66" s="291"/>
      <c r="AK66" s="291"/>
      <c r="AL66" s="291"/>
      <c r="AM66" s="291"/>
      <c r="AN66" s="290">
        <f t="shared" si="0"/>
        <v>0</v>
      </c>
      <c r="AO66" s="291"/>
      <c r="AP66" s="291"/>
      <c r="AQ66" s="75" t="s">
        <v>82</v>
      </c>
      <c r="AR66" s="72"/>
      <c r="AS66" s="76">
        <f>ROUND(AS67,2)</f>
        <v>0</v>
      </c>
      <c r="AT66" s="77">
        <f t="shared" si="1"/>
        <v>0</v>
      </c>
      <c r="AU66" s="78">
        <f>ROUND(AU67,5)</f>
        <v>0</v>
      </c>
      <c r="AV66" s="77">
        <f>ROUND(AZ66*L29,2)</f>
        <v>0</v>
      </c>
      <c r="AW66" s="77">
        <f>ROUND(BA66*L30,2)</f>
        <v>0</v>
      </c>
      <c r="AX66" s="77">
        <f>ROUND(BB66*L29,2)</f>
        <v>0</v>
      </c>
      <c r="AY66" s="77">
        <f>ROUND(BC66*L30,2)</f>
        <v>0</v>
      </c>
      <c r="AZ66" s="77">
        <f>ROUND(AZ67,2)</f>
        <v>0</v>
      </c>
      <c r="BA66" s="77">
        <f>ROUND(BA67,2)</f>
        <v>0</v>
      </c>
      <c r="BB66" s="77">
        <f>ROUND(BB67,2)</f>
        <v>0</v>
      </c>
      <c r="BC66" s="77">
        <f>ROUND(BC67,2)</f>
        <v>0</v>
      </c>
      <c r="BD66" s="79">
        <f>ROUND(BD67,2)</f>
        <v>0</v>
      </c>
      <c r="BS66" s="80" t="s">
        <v>75</v>
      </c>
      <c r="BT66" s="80" t="s">
        <v>83</v>
      </c>
      <c r="BU66" s="80" t="s">
        <v>77</v>
      </c>
      <c r="BV66" s="80" t="s">
        <v>78</v>
      </c>
      <c r="BW66" s="80" t="s">
        <v>121</v>
      </c>
      <c r="BX66" s="80" t="s">
        <v>5</v>
      </c>
      <c r="CL66" s="80" t="s">
        <v>19</v>
      </c>
      <c r="CM66" s="80" t="s">
        <v>85</v>
      </c>
    </row>
    <row r="67" spans="1:91" s="3" customFormat="1" ht="16.5" customHeight="1">
      <c r="B67" s="46"/>
      <c r="C67" s="14"/>
      <c r="D67" s="14"/>
      <c r="E67" s="286" t="s">
        <v>122</v>
      </c>
      <c r="F67" s="286"/>
      <c r="G67" s="286"/>
      <c r="H67" s="286"/>
      <c r="I67" s="286"/>
      <c r="J67" s="14"/>
      <c r="K67" s="286" t="s">
        <v>120</v>
      </c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93">
        <f>ROUND(SUM(AG68:AG75),2)</f>
        <v>0</v>
      </c>
      <c r="AH67" s="289"/>
      <c r="AI67" s="289"/>
      <c r="AJ67" s="289"/>
      <c r="AK67" s="289"/>
      <c r="AL67" s="289"/>
      <c r="AM67" s="289"/>
      <c r="AN67" s="288">
        <f t="shared" si="0"/>
        <v>0</v>
      </c>
      <c r="AO67" s="289"/>
      <c r="AP67" s="289"/>
      <c r="AQ67" s="82" t="s">
        <v>89</v>
      </c>
      <c r="AR67" s="46"/>
      <c r="AS67" s="83">
        <f>ROUND(SUM(AS68:AS75),2)</f>
        <v>0</v>
      </c>
      <c r="AT67" s="84">
        <f t="shared" si="1"/>
        <v>0</v>
      </c>
      <c r="AU67" s="85">
        <f>ROUND(SUM(AU68:AU75),5)</f>
        <v>0</v>
      </c>
      <c r="AV67" s="84">
        <f>ROUND(AZ67*L29,2)</f>
        <v>0</v>
      </c>
      <c r="AW67" s="84">
        <f>ROUND(BA67*L30,2)</f>
        <v>0</v>
      </c>
      <c r="AX67" s="84">
        <f>ROUND(BB67*L29,2)</f>
        <v>0</v>
      </c>
      <c r="AY67" s="84">
        <f>ROUND(BC67*L30,2)</f>
        <v>0</v>
      </c>
      <c r="AZ67" s="84">
        <f>ROUND(SUM(AZ68:AZ75),2)</f>
        <v>0</v>
      </c>
      <c r="BA67" s="84">
        <f>ROUND(SUM(BA68:BA75),2)</f>
        <v>0</v>
      </c>
      <c r="BB67" s="84">
        <f>ROUND(SUM(BB68:BB75),2)</f>
        <v>0</v>
      </c>
      <c r="BC67" s="84">
        <f>ROUND(SUM(BC68:BC75),2)</f>
        <v>0</v>
      </c>
      <c r="BD67" s="86">
        <f>ROUND(SUM(BD68:BD75),2)</f>
        <v>0</v>
      </c>
      <c r="BS67" s="26" t="s">
        <v>75</v>
      </c>
      <c r="BT67" s="26" t="s">
        <v>85</v>
      </c>
      <c r="BU67" s="26" t="s">
        <v>77</v>
      </c>
      <c r="BV67" s="26" t="s">
        <v>78</v>
      </c>
      <c r="BW67" s="26" t="s">
        <v>123</v>
      </c>
      <c r="BX67" s="26" t="s">
        <v>121</v>
      </c>
      <c r="CL67" s="26" t="s">
        <v>19</v>
      </c>
    </row>
    <row r="68" spans="1:91" s="3" customFormat="1" ht="23.25" customHeight="1">
      <c r="A68" s="81" t="s">
        <v>86</v>
      </c>
      <c r="B68" s="46"/>
      <c r="C68" s="14"/>
      <c r="D68" s="14"/>
      <c r="E68" s="14"/>
      <c r="F68" s="286" t="s">
        <v>124</v>
      </c>
      <c r="G68" s="286"/>
      <c r="H68" s="286"/>
      <c r="I68" s="286"/>
      <c r="J68" s="286"/>
      <c r="K68" s="14"/>
      <c r="L68" s="286" t="s">
        <v>125</v>
      </c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8">
        <f>'DSO 06.1 - Přeložka výtla...'!J34</f>
        <v>0</v>
      </c>
      <c r="AH68" s="289"/>
      <c r="AI68" s="289"/>
      <c r="AJ68" s="289"/>
      <c r="AK68" s="289"/>
      <c r="AL68" s="289"/>
      <c r="AM68" s="289"/>
      <c r="AN68" s="288">
        <f t="shared" si="0"/>
        <v>0</v>
      </c>
      <c r="AO68" s="289"/>
      <c r="AP68" s="289"/>
      <c r="AQ68" s="82" t="s">
        <v>89</v>
      </c>
      <c r="AR68" s="46"/>
      <c r="AS68" s="83">
        <v>0</v>
      </c>
      <c r="AT68" s="84">
        <f t="shared" si="1"/>
        <v>0</v>
      </c>
      <c r="AU68" s="85">
        <f>'DSO 06.1 - Přeložka výtla...'!P98</f>
        <v>0</v>
      </c>
      <c r="AV68" s="84">
        <f>'DSO 06.1 - Přeložka výtla...'!J37</f>
        <v>0</v>
      </c>
      <c r="AW68" s="84">
        <f>'DSO 06.1 - Přeložka výtla...'!J38</f>
        <v>0</v>
      </c>
      <c r="AX68" s="84">
        <f>'DSO 06.1 - Přeložka výtla...'!J39</f>
        <v>0</v>
      </c>
      <c r="AY68" s="84">
        <f>'DSO 06.1 - Přeložka výtla...'!J40</f>
        <v>0</v>
      </c>
      <c r="AZ68" s="84">
        <f>'DSO 06.1 - Přeložka výtla...'!F37</f>
        <v>0</v>
      </c>
      <c r="BA68" s="84">
        <f>'DSO 06.1 - Přeložka výtla...'!F38</f>
        <v>0</v>
      </c>
      <c r="BB68" s="84">
        <f>'DSO 06.1 - Přeložka výtla...'!F39</f>
        <v>0</v>
      </c>
      <c r="BC68" s="84">
        <f>'DSO 06.1 - Přeložka výtla...'!F40</f>
        <v>0</v>
      </c>
      <c r="BD68" s="86">
        <f>'DSO 06.1 - Přeložka výtla...'!F41</f>
        <v>0</v>
      </c>
      <c r="BT68" s="26" t="s">
        <v>99</v>
      </c>
      <c r="BV68" s="26" t="s">
        <v>78</v>
      </c>
      <c r="BW68" s="26" t="s">
        <v>126</v>
      </c>
      <c r="BX68" s="26" t="s">
        <v>123</v>
      </c>
      <c r="CL68" s="26" t="s">
        <v>19</v>
      </c>
    </row>
    <row r="69" spans="1:91" s="3" customFormat="1" ht="23.25" customHeight="1">
      <c r="A69" s="81" t="s">
        <v>86</v>
      </c>
      <c r="B69" s="46"/>
      <c r="C69" s="14"/>
      <c r="D69" s="14"/>
      <c r="E69" s="14"/>
      <c r="F69" s="286" t="s">
        <v>127</v>
      </c>
      <c r="G69" s="286"/>
      <c r="H69" s="286"/>
      <c r="I69" s="286"/>
      <c r="J69" s="286"/>
      <c r="K69" s="14"/>
      <c r="L69" s="286" t="s">
        <v>128</v>
      </c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8">
        <f>'DSO 06.2 - Přeložka vodovodu'!J34</f>
        <v>0</v>
      </c>
      <c r="AH69" s="289"/>
      <c r="AI69" s="289"/>
      <c r="AJ69" s="289"/>
      <c r="AK69" s="289"/>
      <c r="AL69" s="289"/>
      <c r="AM69" s="289"/>
      <c r="AN69" s="288">
        <f t="shared" si="0"/>
        <v>0</v>
      </c>
      <c r="AO69" s="289"/>
      <c r="AP69" s="289"/>
      <c r="AQ69" s="82" t="s">
        <v>89</v>
      </c>
      <c r="AR69" s="46"/>
      <c r="AS69" s="83">
        <v>0</v>
      </c>
      <c r="AT69" s="84">
        <f t="shared" si="1"/>
        <v>0</v>
      </c>
      <c r="AU69" s="85">
        <f>'DSO 06.2 - Přeložka vodovodu'!P95</f>
        <v>0</v>
      </c>
      <c r="AV69" s="84">
        <f>'DSO 06.2 - Přeložka vodovodu'!J37</f>
        <v>0</v>
      </c>
      <c r="AW69" s="84">
        <f>'DSO 06.2 - Přeložka vodovodu'!J38</f>
        <v>0</v>
      </c>
      <c r="AX69" s="84">
        <f>'DSO 06.2 - Přeložka vodovodu'!J39</f>
        <v>0</v>
      </c>
      <c r="AY69" s="84">
        <f>'DSO 06.2 - Přeložka vodovodu'!J40</f>
        <v>0</v>
      </c>
      <c r="AZ69" s="84">
        <f>'DSO 06.2 - Přeložka vodovodu'!F37</f>
        <v>0</v>
      </c>
      <c r="BA69" s="84">
        <f>'DSO 06.2 - Přeložka vodovodu'!F38</f>
        <v>0</v>
      </c>
      <c r="BB69" s="84">
        <f>'DSO 06.2 - Přeložka vodovodu'!F39</f>
        <v>0</v>
      </c>
      <c r="BC69" s="84">
        <f>'DSO 06.2 - Přeložka vodovodu'!F40</f>
        <v>0</v>
      </c>
      <c r="BD69" s="86">
        <f>'DSO 06.2 - Přeložka vodovodu'!F41</f>
        <v>0</v>
      </c>
      <c r="BT69" s="26" t="s">
        <v>99</v>
      </c>
      <c r="BV69" s="26" t="s">
        <v>78</v>
      </c>
      <c r="BW69" s="26" t="s">
        <v>129</v>
      </c>
      <c r="BX69" s="26" t="s">
        <v>123</v>
      </c>
      <c r="CL69" s="26" t="s">
        <v>19</v>
      </c>
    </row>
    <row r="70" spans="1:91" s="3" customFormat="1" ht="23.25" customHeight="1">
      <c r="A70" s="81" t="s">
        <v>86</v>
      </c>
      <c r="B70" s="46"/>
      <c r="C70" s="14"/>
      <c r="D70" s="14"/>
      <c r="E70" s="14"/>
      <c r="F70" s="286" t="s">
        <v>130</v>
      </c>
      <c r="G70" s="286"/>
      <c r="H70" s="286"/>
      <c r="I70" s="286"/>
      <c r="J70" s="286"/>
      <c r="K70" s="14"/>
      <c r="L70" s="286" t="s">
        <v>131</v>
      </c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8">
        <f>'DSO 06.3 - Přeložka veřej...'!J34</f>
        <v>0</v>
      </c>
      <c r="AH70" s="289"/>
      <c r="AI70" s="289"/>
      <c r="AJ70" s="289"/>
      <c r="AK70" s="289"/>
      <c r="AL70" s="289"/>
      <c r="AM70" s="289"/>
      <c r="AN70" s="288">
        <f t="shared" si="0"/>
        <v>0</v>
      </c>
      <c r="AO70" s="289"/>
      <c r="AP70" s="289"/>
      <c r="AQ70" s="82" t="s">
        <v>89</v>
      </c>
      <c r="AR70" s="46"/>
      <c r="AS70" s="83">
        <v>0</v>
      </c>
      <c r="AT70" s="84">
        <f t="shared" si="1"/>
        <v>0</v>
      </c>
      <c r="AU70" s="85">
        <f>'DSO 06.3 - Přeložka veřej...'!P94</f>
        <v>0</v>
      </c>
      <c r="AV70" s="84">
        <f>'DSO 06.3 - Přeložka veřej...'!J37</f>
        <v>0</v>
      </c>
      <c r="AW70" s="84">
        <f>'DSO 06.3 - Přeložka veřej...'!J38</f>
        <v>0</v>
      </c>
      <c r="AX70" s="84">
        <f>'DSO 06.3 - Přeložka veřej...'!J39</f>
        <v>0</v>
      </c>
      <c r="AY70" s="84">
        <f>'DSO 06.3 - Přeložka veřej...'!J40</f>
        <v>0</v>
      </c>
      <c r="AZ70" s="84">
        <f>'DSO 06.3 - Přeložka veřej...'!F37</f>
        <v>0</v>
      </c>
      <c r="BA70" s="84">
        <f>'DSO 06.3 - Přeložka veřej...'!F38</f>
        <v>0</v>
      </c>
      <c r="BB70" s="84">
        <f>'DSO 06.3 - Přeložka veřej...'!F39</f>
        <v>0</v>
      </c>
      <c r="BC70" s="84">
        <f>'DSO 06.3 - Přeložka veřej...'!F40</f>
        <v>0</v>
      </c>
      <c r="BD70" s="86">
        <f>'DSO 06.3 - Přeložka veřej...'!F41</f>
        <v>0</v>
      </c>
      <c r="BT70" s="26" t="s">
        <v>99</v>
      </c>
      <c r="BV70" s="26" t="s">
        <v>78</v>
      </c>
      <c r="BW70" s="26" t="s">
        <v>132</v>
      </c>
      <c r="BX70" s="26" t="s">
        <v>123</v>
      </c>
      <c r="CL70" s="26" t="s">
        <v>19</v>
      </c>
    </row>
    <row r="71" spans="1:91" s="3" customFormat="1" ht="23.25" customHeight="1">
      <c r="A71" s="81" t="s">
        <v>86</v>
      </c>
      <c r="B71" s="46"/>
      <c r="C71" s="14"/>
      <c r="D71" s="14"/>
      <c r="E71" s="14"/>
      <c r="F71" s="286" t="s">
        <v>133</v>
      </c>
      <c r="G71" s="286"/>
      <c r="H71" s="286"/>
      <c r="I71" s="286"/>
      <c r="J71" s="286"/>
      <c r="K71" s="14"/>
      <c r="L71" s="286" t="s">
        <v>134</v>
      </c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8">
        <f>'DSO 06.4 - Přeložka kabel...'!J34</f>
        <v>0</v>
      </c>
      <c r="AH71" s="289"/>
      <c r="AI71" s="289"/>
      <c r="AJ71" s="289"/>
      <c r="AK71" s="289"/>
      <c r="AL71" s="289"/>
      <c r="AM71" s="289"/>
      <c r="AN71" s="288">
        <f t="shared" si="0"/>
        <v>0</v>
      </c>
      <c r="AO71" s="289"/>
      <c r="AP71" s="289"/>
      <c r="AQ71" s="82" t="s">
        <v>89</v>
      </c>
      <c r="AR71" s="46"/>
      <c r="AS71" s="83">
        <v>0</v>
      </c>
      <c r="AT71" s="84">
        <f t="shared" si="1"/>
        <v>0</v>
      </c>
      <c r="AU71" s="85">
        <f>'DSO 06.4 - Přeložka kabel...'!P94</f>
        <v>0</v>
      </c>
      <c r="AV71" s="84">
        <f>'DSO 06.4 - Přeložka kabel...'!J37</f>
        <v>0</v>
      </c>
      <c r="AW71" s="84">
        <f>'DSO 06.4 - Přeložka kabel...'!J38</f>
        <v>0</v>
      </c>
      <c r="AX71" s="84">
        <f>'DSO 06.4 - Přeložka kabel...'!J39</f>
        <v>0</v>
      </c>
      <c r="AY71" s="84">
        <f>'DSO 06.4 - Přeložka kabel...'!J40</f>
        <v>0</v>
      </c>
      <c r="AZ71" s="84">
        <f>'DSO 06.4 - Přeložka kabel...'!F37</f>
        <v>0</v>
      </c>
      <c r="BA71" s="84">
        <f>'DSO 06.4 - Přeložka kabel...'!F38</f>
        <v>0</v>
      </c>
      <c r="BB71" s="84">
        <f>'DSO 06.4 - Přeložka kabel...'!F39</f>
        <v>0</v>
      </c>
      <c r="BC71" s="84">
        <f>'DSO 06.4 - Přeložka kabel...'!F40</f>
        <v>0</v>
      </c>
      <c r="BD71" s="86">
        <f>'DSO 06.4 - Přeložka kabel...'!F41</f>
        <v>0</v>
      </c>
      <c r="BT71" s="26" t="s">
        <v>99</v>
      </c>
      <c r="BV71" s="26" t="s">
        <v>78</v>
      </c>
      <c r="BW71" s="26" t="s">
        <v>135</v>
      </c>
      <c r="BX71" s="26" t="s">
        <v>123</v>
      </c>
      <c r="CL71" s="26" t="s">
        <v>19</v>
      </c>
    </row>
    <row r="72" spans="1:91" s="3" customFormat="1" ht="23.25" customHeight="1">
      <c r="A72" s="81" t="s">
        <v>86</v>
      </c>
      <c r="B72" s="46"/>
      <c r="C72" s="14"/>
      <c r="D72" s="14"/>
      <c r="E72" s="14"/>
      <c r="F72" s="286" t="s">
        <v>136</v>
      </c>
      <c r="G72" s="286"/>
      <c r="H72" s="286"/>
      <c r="I72" s="286"/>
      <c r="J72" s="286"/>
      <c r="K72" s="14"/>
      <c r="L72" s="286" t="s">
        <v>137</v>
      </c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8">
        <f>'DSO 06.5 - Přeložka přípo...'!J34</f>
        <v>0</v>
      </c>
      <c r="AH72" s="289"/>
      <c r="AI72" s="289"/>
      <c r="AJ72" s="289"/>
      <c r="AK72" s="289"/>
      <c r="AL72" s="289"/>
      <c r="AM72" s="289"/>
      <c r="AN72" s="288">
        <f t="shared" si="0"/>
        <v>0</v>
      </c>
      <c r="AO72" s="289"/>
      <c r="AP72" s="289"/>
      <c r="AQ72" s="82" t="s">
        <v>89</v>
      </c>
      <c r="AR72" s="46"/>
      <c r="AS72" s="83">
        <v>0</v>
      </c>
      <c r="AT72" s="84">
        <f t="shared" si="1"/>
        <v>0</v>
      </c>
      <c r="AU72" s="85">
        <f>'DSO 06.5 - Přeložka přípo...'!P95</f>
        <v>0</v>
      </c>
      <c r="AV72" s="84">
        <f>'DSO 06.5 - Přeložka přípo...'!J37</f>
        <v>0</v>
      </c>
      <c r="AW72" s="84">
        <f>'DSO 06.5 - Přeložka přípo...'!J38</f>
        <v>0</v>
      </c>
      <c r="AX72" s="84">
        <f>'DSO 06.5 - Přeložka přípo...'!J39</f>
        <v>0</v>
      </c>
      <c r="AY72" s="84">
        <f>'DSO 06.5 - Přeložka přípo...'!J40</f>
        <v>0</v>
      </c>
      <c r="AZ72" s="84">
        <f>'DSO 06.5 - Přeložka přípo...'!F37</f>
        <v>0</v>
      </c>
      <c r="BA72" s="84">
        <f>'DSO 06.5 - Přeložka přípo...'!F38</f>
        <v>0</v>
      </c>
      <c r="BB72" s="84">
        <f>'DSO 06.5 - Přeložka přípo...'!F39</f>
        <v>0</v>
      </c>
      <c r="BC72" s="84">
        <f>'DSO 06.5 - Přeložka přípo...'!F40</f>
        <v>0</v>
      </c>
      <c r="BD72" s="86">
        <f>'DSO 06.5 - Přeložka přípo...'!F41</f>
        <v>0</v>
      </c>
      <c r="BT72" s="26" t="s">
        <v>99</v>
      </c>
      <c r="BV72" s="26" t="s">
        <v>78</v>
      </c>
      <c r="BW72" s="26" t="s">
        <v>138</v>
      </c>
      <c r="BX72" s="26" t="s">
        <v>123</v>
      </c>
      <c r="CL72" s="26" t="s">
        <v>19</v>
      </c>
    </row>
    <row r="73" spans="1:91" s="3" customFormat="1" ht="23.25" customHeight="1">
      <c r="A73" s="81" t="s">
        <v>86</v>
      </c>
      <c r="B73" s="46"/>
      <c r="C73" s="14"/>
      <c r="D73" s="14"/>
      <c r="E73" s="14"/>
      <c r="F73" s="286" t="s">
        <v>139</v>
      </c>
      <c r="G73" s="286"/>
      <c r="H73" s="286"/>
      <c r="I73" s="286"/>
      <c r="J73" s="286"/>
      <c r="K73" s="14"/>
      <c r="L73" s="286" t="s">
        <v>140</v>
      </c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8">
        <f>'DSO 06.6 - Přeložka vodov...'!J34</f>
        <v>0</v>
      </c>
      <c r="AH73" s="289"/>
      <c r="AI73" s="289"/>
      <c r="AJ73" s="289"/>
      <c r="AK73" s="289"/>
      <c r="AL73" s="289"/>
      <c r="AM73" s="289"/>
      <c r="AN73" s="288">
        <f t="shared" si="0"/>
        <v>0</v>
      </c>
      <c r="AO73" s="289"/>
      <c r="AP73" s="289"/>
      <c r="AQ73" s="82" t="s">
        <v>89</v>
      </c>
      <c r="AR73" s="46"/>
      <c r="AS73" s="83">
        <v>0</v>
      </c>
      <c r="AT73" s="84">
        <f t="shared" si="1"/>
        <v>0</v>
      </c>
      <c r="AU73" s="85">
        <f>'DSO 06.6 - Přeložka vodov...'!P94</f>
        <v>0</v>
      </c>
      <c r="AV73" s="84">
        <f>'DSO 06.6 - Přeložka vodov...'!J37</f>
        <v>0</v>
      </c>
      <c r="AW73" s="84">
        <f>'DSO 06.6 - Přeložka vodov...'!J38</f>
        <v>0</v>
      </c>
      <c r="AX73" s="84">
        <f>'DSO 06.6 - Přeložka vodov...'!J39</f>
        <v>0</v>
      </c>
      <c r="AY73" s="84">
        <f>'DSO 06.6 - Přeložka vodov...'!J40</f>
        <v>0</v>
      </c>
      <c r="AZ73" s="84">
        <f>'DSO 06.6 - Přeložka vodov...'!F37</f>
        <v>0</v>
      </c>
      <c r="BA73" s="84">
        <f>'DSO 06.6 - Přeložka vodov...'!F38</f>
        <v>0</v>
      </c>
      <c r="BB73" s="84">
        <f>'DSO 06.6 - Přeložka vodov...'!F39</f>
        <v>0</v>
      </c>
      <c r="BC73" s="84">
        <f>'DSO 06.6 - Přeložka vodov...'!F40</f>
        <v>0</v>
      </c>
      <c r="BD73" s="86">
        <f>'DSO 06.6 - Přeložka vodov...'!F41</f>
        <v>0</v>
      </c>
      <c r="BT73" s="26" t="s">
        <v>99</v>
      </c>
      <c r="BV73" s="26" t="s">
        <v>78</v>
      </c>
      <c r="BW73" s="26" t="s">
        <v>141</v>
      </c>
      <c r="BX73" s="26" t="s">
        <v>123</v>
      </c>
      <c r="CL73" s="26" t="s">
        <v>19</v>
      </c>
    </row>
    <row r="74" spans="1:91" s="3" customFormat="1" ht="23.25" customHeight="1">
      <c r="A74" s="81" t="s">
        <v>86</v>
      </c>
      <c r="B74" s="46"/>
      <c r="C74" s="14"/>
      <c r="D74" s="14"/>
      <c r="E74" s="14"/>
      <c r="F74" s="286" t="s">
        <v>142</v>
      </c>
      <c r="G74" s="286"/>
      <c r="H74" s="286"/>
      <c r="I74" s="286"/>
      <c r="J74" s="286"/>
      <c r="K74" s="14"/>
      <c r="L74" s="286" t="s">
        <v>143</v>
      </c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8">
        <f>'DSO 06.7 - Přeložka kabel...'!J34</f>
        <v>0</v>
      </c>
      <c r="AH74" s="289"/>
      <c r="AI74" s="289"/>
      <c r="AJ74" s="289"/>
      <c r="AK74" s="289"/>
      <c r="AL74" s="289"/>
      <c r="AM74" s="289"/>
      <c r="AN74" s="288">
        <f t="shared" si="0"/>
        <v>0</v>
      </c>
      <c r="AO74" s="289"/>
      <c r="AP74" s="289"/>
      <c r="AQ74" s="82" t="s">
        <v>89</v>
      </c>
      <c r="AR74" s="46"/>
      <c r="AS74" s="83">
        <v>0</v>
      </c>
      <c r="AT74" s="84">
        <f t="shared" si="1"/>
        <v>0</v>
      </c>
      <c r="AU74" s="85">
        <f>'DSO 06.7 - Přeložka kabel...'!P94</f>
        <v>0</v>
      </c>
      <c r="AV74" s="84">
        <f>'DSO 06.7 - Přeložka kabel...'!J37</f>
        <v>0</v>
      </c>
      <c r="AW74" s="84">
        <f>'DSO 06.7 - Přeložka kabel...'!J38</f>
        <v>0</v>
      </c>
      <c r="AX74" s="84">
        <f>'DSO 06.7 - Přeložka kabel...'!J39</f>
        <v>0</v>
      </c>
      <c r="AY74" s="84">
        <f>'DSO 06.7 - Přeložka kabel...'!J40</f>
        <v>0</v>
      </c>
      <c r="AZ74" s="84">
        <f>'DSO 06.7 - Přeložka kabel...'!F37</f>
        <v>0</v>
      </c>
      <c r="BA74" s="84">
        <f>'DSO 06.7 - Přeložka kabel...'!F38</f>
        <v>0</v>
      </c>
      <c r="BB74" s="84">
        <f>'DSO 06.7 - Přeložka kabel...'!F39</f>
        <v>0</v>
      </c>
      <c r="BC74" s="84">
        <f>'DSO 06.7 - Přeložka kabel...'!F40</f>
        <v>0</v>
      </c>
      <c r="BD74" s="86">
        <f>'DSO 06.7 - Přeložka kabel...'!F41</f>
        <v>0</v>
      </c>
      <c r="BT74" s="26" t="s">
        <v>99</v>
      </c>
      <c r="BV74" s="26" t="s">
        <v>78</v>
      </c>
      <c r="BW74" s="26" t="s">
        <v>144</v>
      </c>
      <c r="BX74" s="26" t="s">
        <v>123</v>
      </c>
      <c r="CL74" s="26" t="s">
        <v>19</v>
      </c>
    </row>
    <row r="75" spans="1:91" s="3" customFormat="1" ht="23.25" customHeight="1">
      <c r="A75" s="81" t="s">
        <v>86</v>
      </c>
      <c r="B75" s="46"/>
      <c r="C75" s="14"/>
      <c r="D75" s="14"/>
      <c r="E75" s="14"/>
      <c r="F75" s="286" t="s">
        <v>145</v>
      </c>
      <c r="G75" s="286"/>
      <c r="H75" s="286"/>
      <c r="I75" s="286"/>
      <c r="J75" s="286"/>
      <c r="K75" s="14"/>
      <c r="L75" s="286" t="s">
        <v>146</v>
      </c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8">
        <f>'DSO 06.8 - Přeložka signa...'!J34</f>
        <v>0</v>
      </c>
      <c r="AH75" s="289"/>
      <c r="AI75" s="289"/>
      <c r="AJ75" s="289"/>
      <c r="AK75" s="289"/>
      <c r="AL75" s="289"/>
      <c r="AM75" s="289"/>
      <c r="AN75" s="288">
        <f t="shared" si="0"/>
        <v>0</v>
      </c>
      <c r="AO75" s="289"/>
      <c r="AP75" s="289"/>
      <c r="AQ75" s="82" t="s">
        <v>89</v>
      </c>
      <c r="AR75" s="46"/>
      <c r="AS75" s="83">
        <v>0</v>
      </c>
      <c r="AT75" s="84">
        <f t="shared" si="1"/>
        <v>0</v>
      </c>
      <c r="AU75" s="85">
        <f>'DSO 06.8 - Přeložka signa...'!P94</f>
        <v>0</v>
      </c>
      <c r="AV75" s="84">
        <f>'DSO 06.8 - Přeložka signa...'!J37</f>
        <v>0</v>
      </c>
      <c r="AW75" s="84">
        <f>'DSO 06.8 - Přeložka signa...'!J38</f>
        <v>0</v>
      </c>
      <c r="AX75" s="84">
        <f>'DSO 06.8 - Přeložka signa...'!J39</f>
        <v>0</v>
      </c>
      <c r="AY75" s="84">
        <f>'DSO 06.8 - Přeložka signa...'!J40</f>
        <v>0</v>
      </c>
      <c r="AZ75" s="84">
        <f>'DSO 06.8 - Přeložka signa...'!F37</f>
        <v>0</v>
      </c>
      <c r="BA75" s="84">
        <f>'DSO 06.8 - Přeložka signa...'!F38</f>
        <v>0</v>
      </c>
      <c r="BB75" s="84">
        <f>'DSO 06.8 - Přeložka signa...'!F39</f>
        <v>0</v>
      </c>
      <c r="BC75" s="84">
        <f>'DSO 06.8 - Přeložka signa...'!F40</f>
        <v>0</v>
      </c>
      <c r="BD75" s="86">
        <f>'DSO 06.8 - Přeložka signa...'!F41</f>
        <v>0</v>
      </c>
      <c r="BT75" s="26" t="s">
        <v>99</v>
      </c>
      <c r="BV75" s="26" t="s">
        <v>78</v>
      </c>
      <c r="BW75" s="26" t="s">
        <v>147</v>
      </c>
      <c r="BX75" s="26" t="s">
        <v>123</v>
      </c>
      <c r="CL75" s="26" t="s">
        <v>19</v>
      </c>
    </row>
    <row r="76" spans="1:91" s="6" customFormat="1" ht="16.5" customHeight="1">
      <c r="B76" s="72"/>
      <c r="C76" s="73"/>
      <c r="D76" s="287" t="s">
        <v>148</v>
      </c>
      <c r="E76" s="287"/>
      <c r="F76" s="287"/>
      <c r="G76" s="287"/>
      <c r="H76" s="287"/>
      <c r="I76" s="74"/>
      <c r="J76" s="287" t="s">
        <v>149</v>
      </c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92">
        <f>ROUND(AG77+AG78,2)</f>
        <v>0</v>
      </c>
      <c r="AH76" s="291"/>
      <c r="AI76" s="291"/>
      <c r="AJ76" s="291"/>
      <c r="AK76" s="291"/>
      <c r="AL76" s="291"/>
      <c r="AM76" s="291"/>
      <c r="AN76" s="290">
        <f t="shared" si="0"/>
        <v>0</v>
      </c>
      <c r="AO76" s="291"/>
      <c r="AP76" s="291"/>
      <c r="AQ76" s="75" t="s">
        <v>82</v>
      </c>
      <c r="AR76" s="72"/>
      <c r="AS76" s="76">
        <f>ROUND(AS77+AS78,2)</f>
        <v>0</v>
      </c>
      <c r="AT76" s="77">
        <f t="shared" si="1"/>
        <v>0</v>
      </c>
      <c r="AU76" s="78">
        <f>ROUND(AU77+AU78,5)</f>
        <v>0</v>
      </c>
      <c r="AV76" s="77">
        <f>ROUND(AZ76*L29,2)</f>
        <v>0</v>
      </c>
      <c r="AW76" s="77">
        <f>ROUND(BA76*L30,2)</f>
        <v>0</v>
      </c>
      <c r="AX76" s="77">
        <f>ROUND(BB76*L29,2)</f>
        <v>0</v>
      </c>
      <c r="AY76" s="77">
        <f>ROUND(BC76*L30,2)</f>
        <v>0</v>
      </c>
      <c r="AZ76" s="77">
        <f>ROUND(AZ77+AZ78,2)</f>
        <v>0</v>
      </c>
      <c r="BA76" s="77">
        <f>ROUND(BA77+BA78,2)</f>
        <v>0</v>
      </c>
      <c r="BB76" s="77">
        <f>ROUND(BB77+BB78,2)</f>
        <v>0</v>
      </c>
      <c r="BC76" s="77">
        <f>ROUND(BC77+BC78,2)</f>
        <v>0</v>
      </c>
      <c r="BD76" s="79">
        <f>ROUND(BD77+BD78,2)</f>
        <v>0</v>
      </c>
      <c r="BS76" s="80" t="s">
        <v>75</v>
      </c>
      <c r="BT76" s="80" t="s">
        <v>83</v>
      </c>
      <c r="BU76" s="80" t="s">
        <v>77</v>
      </c>
      <c r="BV76" s="80" t="s">
        <v>78</v>
      </c>
      <c r="BW76" s="80" t="s">
        <v>150</v>
      </c>
      <c r="BX76" s="80" t="s">
        <v>5</v>
      </c>
      <c r="CL76" s="80" t="s">
        <v>19</v>
      </c>
      <c r="CM76" s="80" t="s">
        <v>85</v>
      </c>
    </row>
    <row r="77" spans="1:91" s="3" customFormat="1" ht="16.5" customHeight="1">
      <c r="A77" s="81" t="s">
        <v>86</v>
      </c>
      <c r="B77" s="46"/>
      <c r="C77" s="14"/>
      <c r="D77" s="14"/>
      <c r="E77" s="286" t="s">
        <v>151</v>
      </c>
      <c r="F77" s="286"/>
      <c r="G77" s="286"/>
      <c r="H77" s="286"/>
      <c r="I77" s="286"/>
      <c r="J77" s="14"/>
      <c r="K77" s="286" t="s">
        <v>152</v>
      </c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8">
        <f>'SO 07 - Přípojná stanice'!J32</f>
        <v>0</v>
      </c>
      <c r="AH77" s="289"/>
      <c r="AI77" s="289"/>
      <c r="AJ77" s="289"/>
      <c r="AK77" s="289"/>
      <c r="AL77" s="289"/>
      <c r="AM77" s="289"/>
      <c r="AN77" s="288">
        <f t="shared" si="0"/>
        <v>0</v>
      </c>
      <c r="AO77" s="289"/>
      <c r="AP77" s="289"/>
      <c r="AQ77" s="82" t="s">
        <v>89</v>
      </c>
      <c r="AR77" s="46"/>
      <c r="AS77" s="83">
        <v>0</v>
      </c>
      <c r="AT77" s="84">
        <f t="shared" si="1"/>
        <v>0</v>
      </c>
      <c r="AU77" s="85">
        <f>'SO 07 - Přípojná stanice'!P87</f>
        <v>0</v>
      </c>
      <c r="AV77" s="84">
        <f>'SO 07 - Přípojná stanice'!J35</f>
        <v>0</v>
      </c>
      <c r="AW77" s="84">
        <f>'SO 07 - Přípojná stanice'!J36</f>
        <v>0</v>
      </c>
      <c r="AX77" s="84">
        <f>'SO 07 - Přípojná stanice'!J37</f>
        <v>0</v>
      </c>
      <c r="AY77" s="84">
        <f>'SO 07 - Přípojná stanice'!J38</f>
        <v>0</v>
      </c>
      <c r="AZ77" s="84">
        <f>'SO 07 - Přípojná stanice'!F35</f>
        <v>0</v>
      </c>
      <c r="BA77" s="84">
        <f>'SO 07 - Přípojná stanice'!F36</f>
        <v>0</v>
      </c>
      <c r="BB77" s="84">
        <f>'SO 07 - Přípojná stanice'!F37</f>
        <v>0</v>
      </c>
      <c r="BC77" s="84">
        <f>'SO 07 - Přípojná stanice'!F38</f>
        <v>0</v>
      </c>
      <c r="BD77" s="86">
        <f>'SO 07 - Přípojná stanice'!F39</f>
        <v>0</v>
      </c>
      <c r="BT77" s="26" t="s">
        <v>85</v>
      </c>
      <c r="BV77" s="26" t="s">
        <v>78</v>
      </c>
      <c r="BW77" s="26" t="s">
        <v>153</v>
      </c>
      <c r="BX77" s="26" t="s">
        <v>150</v>
      </c>
      <c r="CL77" s="26" t="s">
        <v>19</v>
      </c>
    </row>
    <row r="78" spans="1:91" s="3" customFormat="1" ht="16.5" customHeight="1">
      <c r="B78" s="46"/>
      <c r="C78" s="14"/>
      <c r="D78" s="14"/>
      <c r="E78" s="286" t="s">
        <v>154</v>
      </c>
      <c r="F78" s="286"/>
      <c r="G78" s="286"/>
      <c r="H78" s="286"/>
      <c r="I78" s="286"/>
      <c r="J78" s="14"/>
      <c r="K78" s="286" t="s">
        <v>155</v>
      </c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93">
        <f>ROUND(SUM(AG79:AG80),2)</f>
        <v>0</v>
      </c>
      <c r="AH78" s="289"/>
      <c r="AI78" s="289"/>
      <c r="AJ78" s="289"/>
      <c r="AK78" s="289"/>
      <c r="AL78" s="289"/>
      <c r="AM78" s="289"/>
      <c r="AN78" s="288">
        <f t="shared" si="0"/>
        <v>0</v>
      </c>
      <c r="AO78" s="289"/>
      <c r="AP78" s="289"/>
      <c r="AQ78" s="82" t="s">
        <v>89</v>
      </c>
      <c r="AR78" s="46"/>
      <c r="AS78" s="83">
        <f>ROUND(SUM(AS79:AS80),2)</f>
        <v>0</v>
      </c>
      <c r="AT78" s="84">
        <f t="shared" si="1"/>
        <v>0</v>
      </c>
      <c r="AU78" s="85">
        <f>ROUND(SUM(AU79:AU80),5)</f>
        <v>0</v>
      </c>
      <c r="AV78" s="84">
        <f>ROUND(AZ78*L29,2)</f>
        <v>0</v>
      </c>
      <c r="AW78" s="84">
        <f>ROUND(BA78*L30,2)</f>
        <v>0</v>
      </c>
      <c r="AX78" s="84">
        <f>ROUND(BB78*L29,2)</f>
        <v>0</v>
      </c>
      <c r="AY78" s="84">
        <f>ROUND(BC78*L30,2)</f>
        <v>0</v>
      </c>
      <c r="AZ78" s="84">
        <f>ROUND(SUM(AZ79:AZ80),2)</f>
        <v>0</v>
      </c>
      <c r="BA78" s="84">
        <f>ROUND(SUM(BA79:BA80),2)</f>
        <v>0</v>
      </c>
      <c r="BB78" s="84">
        <f>ROUND(SUM(BB79:BB80),2)</f>
        <v>0</v>
      </c>
      <c r="BC78" s="84">
        <f>ROUND(SUM(BC79:BC80),2)</f>
        <v>0</v>
      </c>
      <c r="BD78" s="86">
        <f>ROUND(SUM(BD79:BD80),2)</f>
        <v>0</v>
      </c>
      <c r="BS78" s="26" t="s">
        <v>75</v>
      </c>
      <c r="BT78" s="26" t="s">
        <v>85</v>
      </c>
      <c r="BU78" s="26" t="s">
        <v>77</v>
      </c>
      <c r="BV78" s="26" t="s">
        <v>78</v>
      </c>
      <c r="BW78" s="26" t="s">
        <v>156</v>
      </c>
      <c r="BX78" s="26" t="s">
        <v>150</v>
      </c>
      <c r="CL78" s="26" t="s">
        <v>19</v>
      </c>
    </row>
    <row r="79" spans="1:91" s="3" customFormat="1" ht="16.5" customHeight="1">
      <c r="A79" s="81" t="s">
        <v>86</v>
      </c>
      <c r="B79" s="46"/>
      <c r="C79" s="14"/>
      <c r="D79" s="14"/>
      <c r="E79" s="14"/>
      <c r="F79" s="286" t="s">
        <v>157</v>
      </c>
      <c r="G79" s="286"/>
      <c r="H79" s="286"/>
      <c r="I79" s="286"/>
      <c r="J79" s="286"/>
      <c r="K79" s="14"/>
      <c r="L79" s="286" t="s">
        <v>158</v>
      </c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8">
        <f>'SO 08.1 - Kabelová přípoj...'!J34</f>
        <v>0</v>
      </c>
      <c r="AH79" s="289"/>
      <c r="AI79" s="289"/>
      <c r="AJ79" s="289"/>
      <c r="AK79" s="289"/>
      <c r="AL79" s="289"/>
      <c r="AM79" s="289"/>
      <c r="AN79" s="288">
        <f t="shared" si="0"/>
        <v>0</v>
      </c>
      <c r="AO79" s="289"/>
      <c r="AP79" s="289"/>
      <c r="AQ79" s="82" t="s">
        <v>89</v>
      </c>
      <c r="AR79" s="46"/>
      <c r="AS79" s="83">
        <v>0</v>
      </c>
      <c r="AT79" s="84">
        <f t="shared" si="1"/>
        <v>0</v>
      </c>
      <c r="AU79" s="85">
        <f>'SO 08.1 - Kabelová přípoj...'!P93</f>
        <v>0</v>
      </c>
      <c r="AV79" s="84">
        <f>'SO 08.1 - Kabelová přípoj...'!J37</f>
        <v>0</v>
      </c>
      <c r="AW79" s="84">
        <f>'SO 08.1 - Kabelová přípoj...'!J38</f>
        <v>0</v>
      </c>
      <c r="AX79" s="84">
        <f>'SO 08.1 - Kabelová přípoj...'!J39</f>
        <v>0</v>
      </c>
      <c r="AY79" s="84">
        <f>'SO 08.1 - Kabelová přípoj...'!J40</f>
        <v>0</v>
      </c>
      <c r="AZ79" s="84">
        <f>'SO 08.1 - Kabelová přípoj...'!F37</f>
        <v>0</v>
      </c>
      <c r="BA79" s="84">
        <f>'SO 08.1 - Kabelová přípoj...'!F38</f>
        <v>0</v>
      </c>
      <c r="BB79" s="84">
        <f>'SO 08.1 - Kabelová přípoj...'!F39</f>
        <v>0</v>
      </c>
      <c r="BC79" s="84">
        <f>'SO 08.1 - Kabelová přípoj...'!F40</f>
        <v>0</v>
      </c>
      <c r="BD79" s="86">
        <f>'SO 08.1 - Kabelová přípoj...'!F41</f>
        <v>0</v>
      </c>
      <c r="BT79" s="26" t="s">
        <v>99</v>
      </c>
      <c r="BV79" s="26" t="s">
        <v>78</v>
      </c>
      <c r="BW79" s="26" t="s">
        <v>159</v>
      </c>
      <c r="BX79" s="26" t="s">
        <v>156</v>
      </c>
      <c r="CL79" s="26" t="s">
        <v>19</v>
      </c>
    </row>
    <row r="80" spans="1:91" s="3" customFormat="1" ht="16.5" customHeight="1">
      <c r="A80" s="81" t="s">
        <v>86</v>
      </c>
      <c r="B80" s="46"/>
      <c r="C80" s="14"/>
      <c r="D80" s="14"/>
      <c r="E80" s="14"/>
      <c r="F80" s="286" t="s">
        <v>160</v>
      </c>
      <c r="G80" s="286"/>
      <c r="H80" s="286"/>
      <c r="I80" s="286"/>
      <c r="J80" s="286"/>
      <c r="K80" s="14"/>
      <c r="L80" s="286" t="s">
        <v>161</v>
      </c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8">
        <f>'SO 08.2 - Kabelové rozvod...'!J34</f>
        <v>0</v>
      </c>
      <c r="AH80" s="289"/>
      <c r="AI80" s="289"/>
      <c r="AJ80" s="289"/>
      <c r="AK80" s="289"/>
      <c r="AL80" s="289"/>
      <c r="AM80" s="289"/>
      <c r="AN80" s="288">
        <f t="shared" si="0"/>
        <v>0</v>
      </c>
      <c r="AO80" s="289"/>
      <c r="AP80" s="289"/>
      <c r="AQ80" s="82" t="s">
        <v>89</v>
      </c>
      <c r="AR80" s="46"/>
      <c r="AS80" s="83">
        <v>0</v>
      </c>
      <c r="AT80" s="84">
        <f t="shared" si="1"/>
        <v>0</v>
      </c>
      <c r="AU80" s="85">
        <f>'SO 08.2 - Kabelové rozvod...'!P93</f>
        <v>0</v>
      </c>
      <c r="AV80" s="84">
        <f>'SO 08.2 - Kabelové rozvod...'!J37</f>
        <v>0</v>
      </c>
      <c r="AW80" s="84">
        <f>'SO 08.2 - Kabelové rozvod...'!J38</f>
        <v>0</v>
      </c>
      <c r="AX80" s="84">
        <f>'SO 08.2 - Kabelové rozvod...'!J39</f>
        <v>0</v>
      </c>
      <c r="AY80" s="84">
        <f>'SO 08.2 - Kabelové rozvod...'!J40</f>
        <v>0</v>
      </c>
      <c r="AZ80" s="84">
        <f>'SO 08.2 - Kabelové rozvod...'!F37</f>
        <v>0</v>
      </c>
      <c r="BA80" s="84">
        <f>'SO 08.2 - Kabelové rozvod...'!F38</f>
        <v>0</v>
      </c>
      <c r="BB80" s="84">
        <f>'SO 08.2 - Kabelové rozvod...'!F39</f>
        <v>0</v>
      </c>
      <c r="BC80" s="84">
        <f>'SO 08.2 - Kabelové rozvod...'!F40</f>
        <v>0</v>
      </c>
      <c r="BD80" s="86">
        <f>'SO 08.2 - Kabelové rozvod...'!F41</f>
        <v>0</v>
      </c>
      <c r="BT80" s="26" t="s">
        <v>99</v>
      </c>
      <c r="BV80" s="26" t="s">
        <v>78</v>
      </c>
      <c r="BW80" s="26" t="s">
        <v>162</v>
      </c>
      <c r="BX80" s="26" t="s">
        <v>156</v>
      </c>
      <c r="CL80" s="26" t="s">
        <v>19</v>
      </c>
    </row>
    <row r="81" spans="1:91" s="6" customFormat="1" ht="16.5" customHeight="1">
      <c r="A81" s="81" t="s">
        <v>86</v>
      </c>
      <c r="B81" s="72"/>
      <c r="C81" s="73"/>
      <c r="D81" s="287" t="s">
        <v>163</v>
      </c>
      <c r="E81" s="287"/>
      <c r="F81" s="287"/>
      <c r="G81" s="287"/>
      <c r="H81" s="287"/>
      <c r="I81" s="74"/>
      <c r="J81" s="287" t="s">
        <v>164</v>
      </c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90">
        <f>'VON - Vedlejší a ostatní ...'!J30</f>
        <v>0</v>
      </c>
      <c r="AH81" s="291"/>
      <c r="AI81" s="291"/>
      <c r="AJ81" s="291"/>
      <c r="AK81" s="291"/>
      <c r="AL81" s="291"/>
      <c r="AM81" s="291"/>
      <c r="AN81" s="290">
        <f t="shared" si="0"/>
        <v>0</v>
      </c>
      <c r="AO81" s="291"/>
      <c r="AP81" s="291"/>
      <c r="AQ81" s="75" t="s">
        <v>82</v>
      </c>
      <c r="AR81" s="72"/>
      <c r="AS81" s="87">
        <v>0</v>
      </c>
      <c r="AT81" s="88">
        <f t="shared" si="1"/>
        <v>0</v>
      </c>
      <c r="AU81" s="89">
        <f>'VON - Vedlejší a ostatní ...'!P80</f>
        <v>0</v>
      </c>
      <c r="AV81" s="88">
        <f>'VON - Vedlejší a ostatní ...'!J33</f>
        <v>0</v>
      </c>
      <c r="AW81" s="88">
        <f>'VON - Vedlejší a ostatní ...'!J34</f>
        <v>0</v>
      </c>
      <c r="AX81" s="88">
        <f>'VON - Vedlejší a ostatní ...'!J35</f>
        <v>0</v>
      </c>
      <c r="AY81" s="88">
        <f>'VON - Vedlejší a ostatní ...'!J36</f>
        <v>0</v>
      </c>
      <c r="AZ81" s="88">
        <f>'VON - Vedlejší a ostatní ...'!F33</f>
        <v>0</v>
      </c>
      <c r="BA81" s="88">
        <f>'VON - Vedlejší a ostatní ...'!F34</f>
        <v>0</v>
      </c>
      <c r="BB81" s="88">
        <f>'VON - Vedlejší a ostatní ...'!F35</f>
        <v>0</v>
      </c>
      <c r="BC81" s="88">
        <f>'VON - Vedlejší a ostatní ...'!F36</f>
        <v>0</v>
      </c>
      <c r="BD81" s="90">
        <f>'VON - Vedlejší a ostatní ...'!F37</f>
        <v>0</v>
      </c>
      <c r="BT81" s="80" t="s">
        <v>83</v>
      </c>
      <c r="BV81" s="80" t="s">
        <v>78</v>
      </c>
      <c r="BW81" s="80" t="s">
        <v>165</v>
      </c>
      <c r="BX81" s="80" t="s">
        <v>5</v>
      </c>
      <c r="CL81" s="80" t="s">
        <v>19</v>
      </c>
      <c r="CM81" s="80" t="s">
        <v>85</v>
      </c>
    </row>
    <row r="82" spans="1:91" s="1" customFormat="1" ht="30" customHeight="1">
      <c r="B82" s="33"/>
      <c r="AR82" s="33"/>
    </row>
    <row r="83" spans="1:91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33"/>
    </row>
  </sheetData>
  <sheetProtection algorithmName="SHA-512" hashValue="nRxOZGlsFMYUGYnobFIBaLn0OTliiBAsIjrUTAdyif/1LrMAAgVnimb3Yy1kBoVgU5Igerp4p+NdUFBvzE8LXg==" saltValue="ehRRCOI49D8m70dYag2uMdCx0VwFdrMHDoLZE4rdY4vqWi7cVqxYre0JlxGg5QxbJHOR3ztsbdA3ec8KpKlqVw==" spinCount="100000" sheet="1" objects="1" scenarios="1" formatColumns="0" formatRows="0"/>
  <mergeCells count="146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F63:J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AN80:AP80"/>
    <mergeCell ref="AG80:AM80"/>
    <mergeCell ref="AN81:AP81"/>
    <mergeCell ref="AG81:AM81"/>
    <mergeCell ref="L45:AO45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  <mergeCell ref="L59:AF59"/>
    <mergeCell ref="F59:J59"/>
    <mergeCell ref="L60:AF60"/>
    <mergeCell ref="F60:J60"/>
    <mergeCell ref="L61:AF61"/>
    <mergeCell ref="F61:J61"/>
    <mergeCell ref="F62:J62"/>
    <mergeCell ref="L62:AF62"/>
    <mergeCell ref="L63:AF63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F79:J79"/>
    <mergeCell ref="L79:AF79"/>
    <mergeCell ref="F80:J80"/>
    <mergeCell ref="L80:AF80"/>
    <mergeCell ref="D81:H81"/>
    <mergeCell ref="J81:AF81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F74:J74"/>
    <mergeCell ref="L74:AF74"/>
    <mergeCell ref="L75:AF75"/>
    <mergeCell ref="F75:J75"/>
    <mergeCell ref="D76:H76"/>
    <mergeCell ref="J76:AF76"/>
    <mergeCell ref="E77:I77"/>
    <mergeCell ref="K77:AF77"/>
    <mergeCell ref="E78:I78"/>
    <mergeCell ref="K78:AF78"/>
    <mergeCell ref="L69:AF69"/>
    <mergeCell ref="F69:J69"/>
    <mergeCell ref="F70:J70"/>
    <mergeCell ref="L70:AF70"/>
    <mergeCell ref="L71:AF71"/>
    <mergeCell ref="F71:J71"/>
    <mergeCell ref="L72:AF72"/>
    <mergeCell ref="F72:J72"/>
    <mergeCell ref="L73:AF73"/>
    <mergeCell ref="F73:J73"/>
    <mergeCell ref="F64:J64"/>
    <mergeCell ref="L64:AF64"/>
    <mergeCell ref="L65:AF65"/>
    <mergeCell ref="F65:J65"/>
    <mergeCell ref="D66:H66"/>
    <mergeCell ref="J66:AF66"/>
    <mergeCell ref="E67:I67"/>
    <mergeCell ref="K67:AF67"/>
    <mergeCell ref="F68:J68"/>
    <mergeCell ref="L68:AF68"/>
  </mergeCells>
  <hyperlinks>
    <hyperlink ref="A56" location="'A. - Zemní práce a bourání'!C2" display="/" xr:uid="{00000000-0004-0000-0000-000000000000}"/>
    <hyperlink ref="A57" location="'B. - Zakládání, jímkování...'!C2" display="/" xr:uid="{00000000-0004-0000-0000-000001000000}"/>
    <hyperlink ref="A59" location="'PS 01 - MVE - Technologic...'!C2" display="/" xr:uid="{00000000-0004-0000-0000-000002000000}"/>
    <hyperlink ref="A60" location="'PS 02 - MVE - Technologic...'!C2" display="/" xr:uid="{00000000-0004-0000-0000-000003000000}"/>
    <hyperlink ref="A61" location="'SO 01 - Vtokový objekt'!C2" display="/" xr:uid="{00000000-0004-0000-0000-000004000000}"/>
    <hyperlink ref="A62" location="'SO 02 - MVE – spodní stavba'!C2" display="/" xr:uid="{00000000-0004-0000-0000-000005000000}"/>
    <hyperlink ref="A63" location="'SO 03 - MVE – horní stavba'!C2" display="/" xr:uid="{00000000-0004-0000-0000-000006000000}"/>
    <hyperlink ref="A64" location="'SO 04 - Výtokový objekt'!C2" display="/" xr:uid="{00000000-0004-0000-0000-000007000000}"/>
    <hyperlink ref="A65" location="'SO 05 - Venkovní úpravy'!C2" display="/" xr:uid="{00000000-0004-0000-0000-000008000000}"/>
    <hyperlink ref="A68" location="'DSO 06.1 - Přeložka výtla...'!C2" display="/" xr:uid="{00000000-0004-0000-0000-000009000000}"/>
    <hyperlink ref="A69" location="'DSO 06.2 - Přeložka vodovodu'!C2" display="/" xr:uid="{00000000-0004-0000-0000-00000A000000}"/>
    <hyperlink ref="A70" location="'DSO 06.3 - Přeložka veřej...'!C2" display="/" xr:uid="{00000000-0004-0000-0000-00000B000000}"/>
    <hyperlink ref="A71" location="'DSO 06.4 - Přeložka kabel...'!C2" display="/" xr:uid="{00000000-0004-0000-0000-00000C000000}"/>
    <hyperlink ref="A72" location="'DSO 06.5 - Přeložka přípo...'!C2" display="/" xr:uid="{00000000-0004-0000-0000-00000D000000}"/>
    <hyperlink ref="A73" location="'DSO 06.6 - Přeložka vodov...'!C2" display="/" xr:uid="{00000000-0004-0000-0000-00000E000000}"/>
    <hyperlink ref="A74" location="'DSO 06.7 - Přeložka kabel...'!C2" display="/" xr:uid="{00000000-0004-0000-0000-00000F000000}"/>
    <hyperlink ref="A75" location="'DSO 06.8 - Přeložka signa...'!C2" display="/" xr:uid="{00000000-0004-0000-0000-000010000000}"/>
    <hyperlink ref="A77" location="'SO 07 - Přípojná stanice'!C2" display="/" xr:uid="{00000000-0004-0000-0000-000011000000}"/>
    <hyperlink ref="A79" location="'SO 08.1 - Kabelová přípoj...'!C2" display="/" xr:uid="{00000000-0004-0000-0000-000012000000}"/>
    <hyperlink ref="A80" location="'SO 08.2 - Kabelové rozvod...'!C2" display="/" xr:uid="{00000000-0004-0000-0000-000013000000}"/>
    <hyperlink ref="A81" location="'VON - Vedlejší a ostatní ...'!C2" display="/" xr:uid="{00000000-0004-0000-0000-000014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9"/>
  <sheetViews>
    <sheetView showGridLines="0" topLeftCell="A144" workbookViewId="0">
      <selection activeCell="F176" sqref="C86:K3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90</v>
      </c>
      <c r="AZ2" s="91" t="s">
        <v>166</v>
      </c>
      <c r="BA2" s="91" t="s">
        <v>166</v>
      </c>
      <c r="BB2" s="91" t="s">
        <v>167</v>
      </c>
      <c r="BC2" s="91" t="s">
        <v>168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169</v>
      </c>
      <c r="BA3" s="91" t="s">
        <v>170</v>
      </c>
      <c r="BB3" s="91" t="s">
        <v>167</v>
      </c>
      <c r="BC3" s="91" t="s">
        <v>171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173</v>
      </c>
      <c r="BA4" s="91" t="s">
        <v>174</v>
      </c>
      <c r="BB4" s="91" t="s">
        <v>167</v>
      </c>
      <c r="BC4" s="91" t="s">
        <v>175</v>
      </c>
      <c r="BD4" s="91" t="s">
        <v>85</v>
      </c>
    </row>
    <row r="5" spans="2:56" ht="6.95" customHeight="1">
      <c r="B5" s="21"/>
      <c r="L5" s="21"/>
      <c r="AZ5" s="91" t="s">
        <v>176</v>
      </c>
      <c r="BA5" s="91" t="s">
        <v>177</v>
      </c>
      <c r="BB5" s="91" t="s">
        <v>167</v>
      </c>
      <c r="BC5" s="91" t="s">
        <v>178</v>
      </c>
      <c r="BD5" s="91" t="s">
        <v>85</v>
      </c>
    </row>
    <row r="6" spans="2:56" ht="12" customHeight="1">
      <c r="B6" s="21"/>
      <c r="D6" s="28" t="s">
        <v>16</v>
      </c>
      <c r="L6" s="21"/>
      <c r="AZ6" s="91" t="s">
        <v>179</v>
      </c>
      <c r="BA6" s="91" t="s">
        <v>179</v>
      </c>
      <c r="BB6" s="91" t="s">
        <v>180</v>
      </c>
      <c r="BC6" s="91" t="s">
        <v>181</v>
      </c>
      <c r="BD6" s="91" t="s">
        <v>85</v>
      </c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  <c r="AZ7" s="91" t="s">
        <v>182</v>
      </c>
      <c r="BA7" s="91" t="s">
        <v>183</v>
      </c>
      <c r="BB7" s="91" t="s">
        <v>167</v>
      </c>
      <c r="BC7" s="91" t="s">
        <v>184</v>
      </c>
      <c r="BD7" s="91" t="s">
        <v>85</v>
      </c>
    </row>
    <row r="8" spans="2:56" ht="12" customHeight="1">
      <c r="B8" s="21"/>
      <c r="D8" s="28" t="s">
        <v>185</v>
      </c>
      <c r="L8" s="21"/>
      <c r="AZ8" s="91" t="s">
        <v>186</v>
      </c>
      <c r="BA8" s="91" t="s">
        <v>186</v>
      </c>
      <c r="BB8" s="91" t="s">
        <v>167</v>
      </c>
      <c r="BC8" s="91" t="s">
        <v>187</v>
      </c>
      <c r="BD8" s="91" t="s">
        <v>85</v>
      </c>
    </row>
    <row r="9" spans="2:56" s="1" customFormat="1" ht="16.5" customHeight="1">
      <c r="B9" s="33"/>
      <c r="E9" s="328" t="s">
        <v>188</v>
      </c>
      <c r="F9" s="330"/>
      <c r="G9" s="330"/>
      <c r="H9" s="330"/>
      <c r="L9" s="33"/>
      <c r="AZ9" s="91" t="s">
        <v>189</v>
      </c>
      <c r="BA9" s="91" t="s">
        <v>190</v>
      </c>
      <c r="BB9" s="91" t="s">
        <v>167</v>
      </c>
      <c r="BC9" s="91" t="s">
        <v>191</v>
      </c>
      <c r="BD9" s="91" t="s">
        <v>85</v>
      </c>
    </row>
    <row r="10" spans="2:56" s="1" customFormat="1" ht="12" customHeight="1">
      <c r="B10" s="33"/>
      <c r="D10" s="28" t="s">
        <v>192</v>
      </c>
      <c r="L10" s="33"/>
      <c r="AZ10" s="91" t="s">
        <v>193</v>
      </c>
      <c r="BA10" s="91" t="s">
        <v>194</v>
      </c>
      <c r="BB10" s="91" t="s">
        <v>180</v>
      </c>
      <c r="BC10" s="91" t="s">
        <v>195</v>
      </c>
      <c r="BD10" s="91" t="s">
        <v>85</v>
      </c>
    </row>
    <row r="11" spans="2:56" s="1" customFormat="1" ht="16.5" customHeight="1">
      <c r="B11" s="33"/>
      <c r="E11" s="294" t="s">
        <v>196</v>
      </c>
      <c r="F11" s="330"/>
      <c r="G11" s="330"/>
      <c r="H11" s="330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31. 5. 2023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12"/>
      <c r="G20" s="312"/>
      <c r="H20" s="31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17" t="s">
        <v>19</v>
      </c>
      <c r="F29" s="317"/>
      <c r="G29" s="317"/>
      <c r="H29" s="317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ROUND((SUM(BE87:BE318)),  2)</f>
        <v>0</v>
      </c>
      <c r="I35" s="95">
        <v>0.21</v>
      </c>
      <c r="J35" s="84">
        <f>ROUND(((SUM(BE87:BE318))*I35),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ROUND((SUM(BF87:BF318)),  2)</f>
        <v>0</v>
      </c>
      <c r="I36" s="95">
        <v>0.15</v>
      </c>
      <c r="J36" s="84">
        <f>ROUND(((SUM(BF87:BF318))*I36),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ROUND((SUM(BG87:BG318)),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ROUND((SUM(BH87:BH318)),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ROUND((SUM(BI87:BI318)),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8" t="str">
        <f>E7</f>
        <v>MVE Klecany II</v>
      </c>
      <c r="F50" s="329"/>
      <c r="G50" s="329"/>
      <c r="H50" s="329"/>
      <c r="L50" s="33"/>
    </row>
    <row r="51" spans="2:47" ht="12" customHeight="1">
      <c r="B51" s="21"/>
      <c r="C51" s="28" t="s">
        <v>185</v>
      </c>
      <c r="L51" s="21"/>
    </row>
    <row r="52" spans="2:47" s="1" customFormat="1" ht="16.5" customHeight="1">
      <c r="B52" s="33"/>
      <c r="E52" s="328" t="s">
        <v>188</v>
      </c>
      <c r="F52" s="330"/>
      <c r="G52" s="330"/>
      <c r="H52" s="330"/>
      <c r="L52" s="33"/>
    </row>
    <row r="53" spans="2:47" s="1" customFormat="1" ht="12" customHeight="1">
      <c r="B53" s="33"/>
      <c r="C53" s="28" t="s">
        <v>192</v>
      </c>
      <c r="L53" s="33"/>
    </row>
    <row r="54" spans="2:47" s="1" customFormat="1" ht="16.5" customHeight="1">
      <c r="B54" s="33"/>
      <c r="E54" s="294" t="str">
        <f>E11</f>
        <v>A. - Zemní práce a bourání</v>
      </c>
      <c r="F54" s="330"/>
      <c r="G54" s="330"/>
      <c r="H54" s="33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Klecany [666033]</v>
      </c>
      <c r="I56" s="28" t="s">
        <v>23</v>
      </c>
      <c r="J56" s="50" t="str">
        <f>IF(J14="","",J14)</f>
        <v>31. 5. 2023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198</v>
      </c>
      <c r="D61" s="96"/>
      <c r="E61" s="96"/>
      <c r="F61" s="96"/>
      <c r="G61" s="96"/>
      <c r="H61" s="96"/>
      <c r="I61" s="96"/>
      <c r="J61" s="103" t="s">
        <v>199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J87</f>
        <v>0</v>
      </c>
      <c r="L63" s="33"/>
      <c r="AU63" s="18" t="s">
        <v>200</v>
      </c>
    </row>
    <row r="64" spans="2:47" s="8" customFormat="1" ht="24.95" customHeight="1">
      <c r="B64" s="105"/>
      <c r="D64" s="106" t="s">
        <v>201</v>
      </c>
      <c r="E64" s="107"/>
      <c r="F64" s="107"/>
      <c r="G64" s="107"/>
      <c r="H64" s="107"/>
      <c r="I64" s="107"/>
      <c r="J64" s="108">
        <f>J88</f>
        <v>0</v>
      </c>
      <c r="L64" s="105"/>
    </row>
    <row r="65" spans="2:12" s="8" customFormat="1" ht="24.95" customHeight="1">
      <c r="B65" s="105"/>
      <c r="D65" s="106" t="s">
        <v>202</v>
      </c>
      <c r="E65" s="107"/>
      <c r="F65" s="107"/>
      <c r="G65" s="107"/>
      <c r="H65" s="107"/>
      <c r="I65" s="107"/>
      <c r="J65" s="108">
        <f>J274</f>
        <v>0</v>
      </c>
      <c r="L65" s="105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203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8" t="str">
        <f>E7</f>
        <v>MVE Klecany II</v>
      </c>
      <c r="F75" s="329"/>
      <c r="G75" s="329"/>
      <c r="H75" s="329"/>
      <c r="L75" s="33"/>
    </row>
    <row r="76" spans="2:12" ht="12" customHeight="1">
      <c r="B76" s="21"/>
      <c r="C76" s="28" t="s">
        <v>185</v>
      </c>
      <c r="L76" s="21"/>
    </row>
    <row r="77" spans="2:12" s="1" customFormat="1" ht="16.5" customHeight="1">
      <c r="B77" s="33"/>
      <c r="E77" s="328" t="s">
        <v>188</v>
      </c>
      <c r="F77" s="330"/>
      <c r="G77" s="330"/>
      <c r="H77" s="330"/>
      <c r="L77" s="33"/>
    </row>
    <row r="78" spans="2:12" s="1" customFormat="1" ht="12" customHeight="1">
      <c r="B78" s="33"/>
      <c r="C78" s="28" t="s">
        <v>192</v>
      </c>
      <c r="L78" s="33"/>
    </row>
    <row r="79" spans="2:12" s="1" customFormat="1" ht="16.5" customHeight="1">
      <c r="B79" s="33"/>
      <c r="E79" s="294" t="str">
        <f>E11</f>
        <v>A. - Zemní práce a bourání</v>
      </c>
      <c r="F79" s="330"/>
      <c r="G79" s="330"/>
      <c r="H79" s="330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Klecany [666033]</v>
      </c>
      <c r="I81" s="28" t="s">
        <v>23</v>
      </c>
      <c r="J81" s="50" t="str">
        <f>IF(J14="","",J14)</f>
        <v>31. 5. 2023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Povodí Vltavy, státní podnik</v>
      </c>
      <c r="I83" s="28" t="s">
        <v>33</v>
      </c>
      <c r="J83" s="31" t="str">
        <f>E23</f>
        <v>AQUATIS a.s</v>
      </c>
      <c r="L83" s="33"/>
    </row>
    <row r="84" spans="2:65" s="1" customFormat="1" ht="15.2" customHeight="1">
      <c r="B84" s="33"/>
      <c r="C84" s="28" t="s">
        <v>31</v>
      </c>
      <c r="F84" s="26" t="str">
        <f>IF(E20="","",E20)</f>
        <v>Vyplň údaj</v>
      </c>
      <c r="I84" s="28" t="s">
        <v>38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9" customFormat="1" ht="29.25" customHeight="1">
      <c r="B86" s="109"/>
      <c r="C86" s="110" t="s">
        <v>204</v>
      </c>
      <c r="D86" s="111" t="s">
        <v>61</v>
      </c>
      <c r="E86" s="111" t="s">
        <v>57</v>
      </c>
      <c r="F86" s="111" t="s">
        <v>58</v>
      </c>
      <c r="G86" s="111" t="s">
        <v>205</v>
      </c>
      <c r="H86" s="111" t="s">
        <v>206</v>
      </c>
      <c r="I86" s="111" t="s">
        <v>207</v>
      </c>
      <c r="J86" s="111" t="s">
        <v>199</v>
      </c>
      <c r="K86" s="112" t="s">
        <v>208</v>
      </c>
      <c r="L86" s="109"/>
      <c r="M86" s="57" t="s">
        <v>19</v>
      </c>
      <c r="N86" s="58" t="s">
        <v>46</v>
      </c>
      <c r="O86" s="58" t="s">
        <v>209</v>
      </c>
      <c r="P86" s="58" t="s">
        <v>210</v>
      </c>
      <c r="Q86" s="58" t="s">
        <v>211</v>
      </c>
      <c r="R86" s="58" t="s">
        <v>212</v>
      </c>
      <c r="S86" s="58" t="s">
        <v>213</v>
      </c>
      <c r="T86" s="59" t="s">
        <v>214</v>
      </c>
    </row>
    <row r="87" spans="2:65" s="1" customFormat="1" ht="22.9" customHeight="1">
      <c r="B87" s="33"/>
      <c r="C87" s="62" t="s">
        <v>215</v>
      </c>
      <c r="J87" s="113">
        <f>BK87</f>
        <v>0</v>
      </c>
      <c r="L87" s="33"/>
      <c r="M87" s="60"/>
      <c r="N87" s="51"/>
      <c r="O87" s="51"/>
      <c r="P87" s="114">
        <f>P88+P274</f>
        <v>0</v>
      </c>
      <c r="Q87" s="51"/>
      <c r="R87" s="114">
        <f>R88+R274</f>
        <v>0</v>
      </c>
      <c r="S87" s="51"/>
      <c r="T87" s="115">
        <f>T88+T274</f>
        <v>734.43855000000008</v>
      </c>
      <c r="AT87" s="18" t="s">
        <v>75</v>
      </c>
      <c r="AU87" s="18" t="s">
        <v>200</v>
      </c>
      <c r="BK87" s="116">
        <f>BK88+BK274</f>
        <v>0</v>
      </c>
    </row>
    <row r="88" spans="2:65" s="10" customFormat="1" ht="25.9" customHeight="1">
      <c r="B88" s="117"/>
      <c r="D88" s="118" t="s">
        <v>75</v>
      </c>
      <c r="E88" s="119" t="s">
        <v>216</v>
      </c>
      <c r="F88" s="119" t="s">
        <v>217</v>
      </c>
      <c r="I88" s="120"/>
      <c r="J88" s="121">
        <f>BK88</f>
        <v>0</v>
      </c>
      <c r="L88" s="117"/>
      <c r="M88" s="122"/>
      <c r="P88" s="123">
        <f>SUM(P89:P273)</f>
        <v>0</v>
      </c>
      <c r="R88" s="123">
        <f>SUM(R89:R273)</f>
        <v>0</v>
      </c>
      <c r="T88" s="124">
        <f>SUM(T89:T273)</f>
        <v>734.43855000000008</v>
      </c>
      <c r="AR88" s="118" t="s">
        <v>83</v>
      </c>
      <c r="AT88" s="125" t="s">
        <v>75</v>
      </c>
      <c r="AU88" s="125" t="s">
        <v>76</v>
      </c>
      <c r="AY88" s="118" t="s">
        <v>218</v>
      </c>
      <c r="BK88" s="126">
        <f>SUM(BK89:BK273)</f>
        <v>0</v>
      </c>
    </row>
    <row r="89" spans="2:65" s="1" customFormat="1" ht="16.5" customHeight="1">
      <c r="B89" s="33"/>
      <c r="C89" s="127" t="s">
        <v>83</v>
      </c>
      <c r="D89" s="127" t="s">
        <v>219</v>
      </c>
      <c r="E89" s="128" t="s">
        <v>220</v>
      </c>
      <c r="F89" s="129" t="s">
        <v>221</v>
      </c>
      <c r="G89" s="130" t="s">
        <v>222</v>
      </c>
      <c r="H89" s="131">
        <v>70</v>
      </c>
      <c r="I89" s="132"/>
      <c r="J89" s="133">
        <f>ROUND(I89*H89,2)</f>
        <v>0</v>
      </c>
      <c r="K89" s="129" t="s">
        <v>19</v>
      </c>
      <c r="L89" s="33"/>
      <c r="M89" s="134" t="s">
        <v>19</v>
      </c>
      <c r="N89" s="135" t="s">
        <v>47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223</v>
      </c>
      <c r="AT89" s="138" t="s">
        <v>219</v>
      </c>
      <c r="AU89" s="138" t="s">
        <v>83</v>
      </c>
      <c r="AY89" s="18" t="s">
        <v>218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8" t="s">
        <v>83</v>
      </c>
      <c r="BK89" s="139">
        <f>ROUND(I89*H89,2)</f>
        <v>0</v>
      </c>
      <c r="BL89" s="18" t="s">
        <v>223</v>
      </c>
      <c r="BM89" s="138" t="s">
        <v>224</v>
      </c>
    </row>
    <row r="90" spans="2:65" s="1" customFormat="1" ht="29.25">
      <c r="B90" s="33"/>
      <c r="D90" s="140" t="s">
        <v>225</v>
      </c>
      <c r="F90" s="141" t="s">
        <v>226</v>
      </c>
      <c r="I90" s="142"/>
      <c r="L90" s="33"/>
      <c r="M90" s="143"/>
      <c r="T90" s="54"/>
      <c r="AT90" s="18" t="s">
        <v>225</v>
      </c>
      <c r="AU90" s="18" t="s">
        <v>83</v>
      </c>
    </row>
    <row r="91" spans="2:65" s="1" customFormat="1" ht="19.5">
      <c r="B91" s="33"/>
      <c r="D91" s="140" t="s">
        <v>227</v>
      </c>
      <c r="F91" s="144" t="s">
        <v>228</v>
      </c>
      <c r="I91" s="142"/>
      <c r="L91" s="33"/>
      <c r="M91" s="143"/>
      <c r="T91" s="54"/>
      <c r="AT91" s="18" t="s">
        <v>227</v>
      </c>
      <c r="AU91" s="18" t="s">
        <v>83</v>
      </c>
    </row>
    <row r="92" spans="2:65" s="11" customFormat="1" ht="11.25">
      <c r="B92" s="145"/>
      <c r="D92" s="140" t="s">
        <v>229</v>
      </c>
      <c r="E92" s="146" t="s">
        <v>19</v>
      </c>
      <c r="F92" s="147" t="s">
        <v>230</v>
      </c>
      <c r="H92" s="146" t="s">
        <v>19</v>
      </c>
      <c r="I92" s="148"/>
      <c r="L92" s="145"/>
      <c r="M92" s="149"/>
      <c r="T92" s="150"/>
      <c r="AT92" s="146" t="s">
        <v>229</v>
      </c>
      <c r="AU92" s="146" t="s">
        <v>83</v>
      </c>
      <c r="AV92" s="11" t="s">
        <v>83</v>
      </c>
      <c r="AW92" s="11" t="s">
        <v>37</v>
      </c>
      <c r="AX92" s="11" t="s">
        <v>76</v>
      </c>
      <c r="AY92" s="146" t="s">
        <v>218</v>
      </c>
    </row>
    <row r="93" spans="2:65" s="11" customFormat="1" ht="11.25">
      <c r="B93" s="145"/>
      <c r="D93" s="140" t="s">
        <v>229</v>
      </c>
      <c r="E93" s="146" t="s">
        <v>19</v>
      </c>
      <c r="F93" s="147" t="s">
        <v>231</v>
      </c>
      <c r="H93" s="146" t="s">
        <v>19</v>
      </c>
      <c r="I93" s="148"/>
      <c r="L93" s="145"/>
      <c r="M93" s="149"/>
      <c r="T93" s="150"/>
      <c r="AT93" s="146" t="s">
        <v>229</v>
      </c>
      <c r="AU93" s="146" t="s">
        <v>83</v>
      </c>
      <c r="AV93" s="11" t="s">
        <v>83</v>
      </c>
      <c r="AW93" s="11" t="s">
        <v>37</v>
      </c>
      <c r="AX93" s="11" t="s">
        <v>76</v>
      </c>
      <c r="AY93" s="146" t="s">
        <v>218</v>
      </c>
    </row>
    <row r="94" spans="2:65" s="12" customFormat="1" ht="11.25">
      <c r="B94" s="151"/>
      <c r="D94" s="140" t="s">
        <v>229</v>
      </c>
      <c r="E94" s="152" t="s">
        <v>19</v>
      </c>
      <c r="F94" s="153" t="s">
        <v>232</v>
      </c>
      <c r="H94" s="154">
        <v>2</v>
      </c>
      <c r="I94" s="155"/>
      <c r="L94" s="151"/>
      <c r="M94" s="156"/>
      <c r="T94" s="157"/>
      <c r="AT94" s="152" t="s">
        <v>229</v>
      </c>
      <c r="AU94" s="152" t="s">
        <v>83</v>
      </c>
      <c r="AV94" s="12" t="s">
        <v>85</v>
      </c>
      <c r="AW94" s="12" t="s">
        <v>37</v>
      </c>
      <c r="AX94" s="12" t="s">
        <v>76</v>
      </c>
      <c r="AY94" s="152" t="s">
        <v>218</v>
      </c>
    </row>
    <row r="95" spans="2:65" s="12" customFormat="1" ht="11.25">
      <c r="B95" s="151"/>
      <c r="D95" s="140" t="s">
        <v>229</v>
      </c>
      <c r="E95" s="152" t="s">
        <v>19</v>
      </c>
      <c r="F95" s="153" t="s">
        <v>233</v>
      </c>
      <c r="H95" s="154">
        <v>68</v>
      </c>
      <c r="I95" s="155"/>
      <c r="L95" s="151"/>
      <c r="M95" s="156"/>
      <c r="T95" s="157"/>
      <c r="AT95" s="152" t="s">
        <v>229</v>
      </c>
      <c r="AU95" s="152" t="s">
        <v>83</v>
      </c>
      <c r="AV95" s="12" t="s">
        <v>85</v>
      </c>
      <c r="AW95" s="12" t="s">
        <v>37</v>
      </c>
      <c r="AX95" s="12" t="s">
        <v>76</v>
      </c>
      <c r="AY95" s="152" t="s">
        <v>218</v>
      </c>
    </row>
    <row r="96" spans="2:65" s="13" customFormat="1" ht="11.25">
      <c r="B96" s="158"/>
      <c r="D96" s="140" t="s">
        <v>229</v>
      </c>
      <c r="E96" s="159" t="s">
        <v>19</v>
      </c>
      <c r="F96" s="160" t="s">
        <v>234</v>
      </c>
      <c r="H96" s="161">
        <v>70</v>
      </c>
      <c r="I96" s="162"/>
      <c r="L96" s="158"/>
      <c r="M96" s="163"/>
      <c r="T96" s="164"/>
      <c r="AT96" s="159" t="s">
        <v>229</v>
      </c>
      <c r="AU96" s="159" t="s">
        <v>83</v>
      </c>
      <c r="AV96" s="13" t="s">
        <v>223</v>
      </c>
      <c r="AW96" s="13" t="s">
        <v>37</v>
      </c>
      <c r="AX96" s="13" t="s">
        <v>83</v>
      </c>
      <c r="AY96" s="159" t="s">
        <v>218</v>
      </c>
    </row>
    <row r="97" spans="2:65" s="1" customFormat="1" ht="16.5" customHeight="1">
      <c r="B97" s="33"/>
      <c r="C97" s="127" t="s">
        <v>85</v>
      </c>
      <c r="D97" s="127" t="s">
        <v>219</v>
      </c>
      <c r="E97" s="128" t="s">
        <v>235</v>
      </c>
      <c r="F97" s="129" t="s">
        <v>236</v>
      </c>
      <c r="G97" s="130" t="s">
        <v>237</v>
      </c>
      <c r="H97" s="131">
        <v>1</v>
      </c>
      <c r="I97" s="132"/>
      <c r="J97" s="133">
        <f>ROUND(I97*H97,2)</f>
        <v>0</v>
      </c>
      <c r="K97" s="129" t="s">
        <v>19</v>
      </c>
      <c r="L97" s="33"/>
      <c r="M97" s="134" t="s">
        <v>19</v>
      </c>
      <c r="N97" s="135" t="s">
        <v>47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223</v>
      </c>
      <c r="AT97" s="138" t="s">
        <v>219</v>
      </c>
      <c r="AU97" s="138" t="s">
        <v>83</v>
      </c>
      <c r="AY97" s="18" t="s">
        <v>218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8" t="s">
        <v>83</v>
      </c>
      <c r="BK97" s="139">
        <f>ROUND(I97*H97,2)</f>
        <v>0</v>
      </c>
      <c r="BL97" s="18" t="s">
        <v>223</v>
      </c>
      <c r="BM97" s="138" t="s">
        <v>238</v>
      </c>
    </row>
    <row r="98" spans="2:65" s="1" customFormat="1" ht="29.25">
      <c r="B98" s="33"/>
      <c r="D98" s="140" t="s">
        <v>225</v>
      </c>
      <c r="F98" s="141" t="s">
        <v>239</v>
      </c>
      <c r="I98" s="142"/>
      <c r="L98" s="33"/>
      <c r="M98" s="143"/>
      <c r="T98" s="54"/>
      <c r="AT98" s="18" t="s">
        <v>225</v>
      </c>
      <c r="AU98" s="18" t="s">
        <v>83</v>
      </c>
    </row>
    <row r="99" spans="2:65" s="1" customFormat="1" ht="19.5">
      <c r="B99" s="33"/>
      <c r="D99" s="140" t="s">
        <v>227</v>
      </c>
      <c r="F99" s="144" t="s">
        <v>240</v>
      </c>
      <c r="I99" s="142"/>
      <c r="L99" s="33"/>
      <c r="M99" s="143"/>
      <c r="T99" s="54"/>
      <c r="AT99" s="18" t="s">
        <v>227</v>
      </c>
      <c r="AU99" s="18" t="s">
        <v>83</v>
      </c>
    </row>
    <row r="100" spans="2:65" s="11" customFormat="1" ht="11.25">
      <c r="B100" s="145"/>
      <c r="D100" s="140" t="s">
        <v>229</v>
      </c>
      <c r="E100" s="146" t="s">
        <v>19</v>
      </c>
      <c r="F100" s="147" t="s">
        <v>230</v>
      </c>
      <c r="H100" s="146" t="s">
        <v>19</v>
      </c>
      <c r="I100" s="148"/>
      <c r="L100" s="145"/>
      <c r="M100" s="149"/>
      <c r="T100" s="150"/>
      <c r="AT100" s="146" t="s">
        <v>229</v>
      </c>
      <c r="AU100" s="146" t="s">
        <v>83</v>
      </c>
      <c r="AV100" s="11" t="s">
        <v>83</v>
      </c>
      <c r="AW100" s="11" t="s">
        <v>37</v>
      </c>
      <c r="AX100" s="11" t="s">
        <v>76</v>
      </c>
      <c r="AY100" s="146" t="s">
        <v>218</v>
      </c>
    </row>
    <row r="101" spans="2:65" s="12" customFormat="1" ht="11.25">
      <c r="B101" s="151"/>
      <c r="D101" s="140" t="s">
        <v>229</v>
      </c>
      <c r="E101" s="152" t="s">
        <v>19</v>
      </c>
      <c r="F101" s="153" t="s">
        <v>83</v>
      </c>
      <c r="H101" s="154">
        <v>1</v>
      </c>
      <c r="I101" s="155"/>
      <c r="L101" s="151"/>
      <c r="M101" s="156"/>
      <c r="T101" s="157"/>
      <c r="AT101" s="152" t="s">
        <v>229</v>
      </c>
      <c r="AU101" s="152" t="s">
        <v>83</v>
      </c>
      <c r="AV101" s="12" t="s">
        <v>85</v>
      </c>
      <c r="AW101" s="12" t="s">
        <v>37</v>
      </c>
      <c r="AX101" s="12" t="s">
        <v>83</v>
      </c>
      <c r="AY101" s="152" t="s">
        <v>218</v>
      </c>
    </row>
    <row r="102" spans="2:65" s="1" customFormat="1" ht="16.5" customHeight="1">
      <c r="B102" s="33"/>
      <c r="C102" s="127" t="s">
        <v>99</v>
      </c>
      <c r="D102" s="127" t="s">
        <v>219</v>
      </c>
      <c r="E102" s="128" t="s">
        <v>241</v>
      </c>
      <c r="F102" s="129" t="s">
        <v>242</v>
      </c>
      <c r="G102" s="130" t="s">
        <v>237</v>
      </c>
      <c r="H102" s="131">
        <v>2</v>
      </c>
      <c r="I102" s="132"/>
      <c r="J102" s="133">
        <f>ROUND(I102*H102,2)</f>
        <v>0</v>
      </c>
      <c r="K102" s="129" t="s">
        <v>19</v>
      </c>
      <c r="L102" s="33"/>
      <c r="M102" s="134" t="s">
        <v>19</v>
      </c>
      <c r="N102" s="135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223</v>
      </c>
      <c r="AT102" s="138" t="s">
        <v>219</v>
      </c>
      <c r="AU102" s="138" t="s">
        <v>83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223</v>
      </c>
      <c r="BM102" s="138" t="s">
        <v>243</v>
      </c>
    </row>
    <row r="103" spans="2:65" s="1" customFormat="1" ht="29.25">
      <c r="B103" s="33"/>
      <c r="D103" s="140" t="s">
        <v>225</v>
      </c>
      <c r="F103" s="141" t="s">
        <v>244</v>
      </c>
      <c r="I103" s="142"/>
      <c r="L103" s="33"/>
      <c r="M103" s="143"/>
      <c r="T103" s="54"/>
      <c r="AT103" s="18" t="s">
        <v>225</v>
      </c>
      <c r="AU103" s="18" t="s">
        <v>83</v>
      </c>
    </row>
    <row r="104" spans="2:65" s="1" customFormat="1" ht="19.5">
      <c r="B104" s="33"/>
      <c r="D104" s="140" t="s">
        <v>227</v>
      </c>
      <c r="F104" s="144" t="s">
        <v>245</v>
      </c>
      <c r="I104" s="142"/>
      <c r="L104" s="33"/>
      <c r="M104" s="143"/>
      <c r="T104" s="54"/>
      <c r="AT104" s="18" t="s">
        <v>227</v>
      </c>
      <c r="AU104" s="18" t="s">
        <v>83</v>
      </c>
    </row>
    <row r="105" spans="2:65" s="12" customFormat="1" ht="11.25">
      <c r="B105" s="151"/>
      <c r="D105" s="140" t="s">
        <v>229</v>
      </c>
      <c r="E105" s="152" t="s">
        <v>19</v>
      </c>
      <c r="F105" s="153" t="s">
        <v>246</v>
      </c>
      <c r="H105" s="154">
        <v>2</v>
      </c>
      <c r="I105" s="155"/>
      <c r="L105" s="151"/>
      <c r="M105" s="156"/>
      <c r="T105" s="157"/>
      <c r="AT105" s="152" t="s">
        <v>229</v>
      </c>
      <c r="AU105" s="152" t="s">
        <v>83</v>
      </c>
      <c r="AV105" s="12" t="s">
        <v>85</v>
      </c>
      <c r="AW105" s="12" t="s">
        <v>37</v>
      </c>
      <c r="AX105" s="12" t="s">
        <v>83</v>
      </c>
      <c r="AY105" s="152" t="s">
        <v>218</v>
      </c>
    </row>
    <row r="106" spans="2:65" s="1" customFormat="1" ht="16.5" customHeight="1">
      <c r="B106" s="33"/>
      <c r="C106" s="127" t="s">
        <v>223</v>
      </c>
      <c r="D106" s="127" t="s">
        <v>219</v>
      </c>
      <c r="E106" s="128" t="s">
        <v>247</v>
      </c>
      <c r="F106" s="129" t="s">
        <v>248</v>
      </c>
      <c r="G106" s="130" t="s">
        <v>222</v>
      </c>
      <c r="H106" s="131">
        <v>87.55</v>
      </c>
      <c r="I106" s="132"/>
      <c r="J106" s="133">
        <f>ROUND(I106*H106,2)</f>
        <v>0</v>
      </c>
      <c r="K106" s="129" t="s">
        <v>19</v>
      </c>
      <c r="L106" s="33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223</v>
      </c>
      <c r="AT106" s="138" t="s">
        <v>219</v>
      </c>
      <c r="AU106" s="138" t="s">
        <v>83</v>
      </c>
      <c r="AY106" s="18" t="s">
        <v>218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83</v>
      </c>
      <c r="BK106" s="139">
        <f>ROUND(I106*H106,2)</f>
        <v>0</v>
      </c>
      <c r="BL106" s="18" t="s">
        <v>223</v>
      </c>
      <c r="BM106" s="138" t="s">
        <v>249</v>
      </c>
    </row>
    <row r="107" spans="2:65" s="1" customFormat="1" ht="39">
      <c r="B107" s="33"/>
      <c r="D107" s="140" t="s">
        <v>225</v>
      </c>
      <c r="F107" s="141" t="s">
        <v>250</v>
      </c>
      <c r="I107" s="142"/>
      <c r="L107" s="33"/>
      <c r="M107" s="143"/>
      <c r="T107" s="54"/>
      <c r="AT107" s="18" t="s">
        <v>225</v>
      </c>
      <c r="AU107" s="18" t="s">
        <v>83</v>
      </c>
    </row>
    <row r="108" spans="2:65" s="1" customFormat="1" ht="19.5">
      <c r="B108" s="33"/>
      <c r="D108" s="140" t="s">
        <v>227</v>
      </c>
      <c r="F108" s="144" t="s">
        <v>251</v>
      </c>
      <c r="I108" s="142"/>
      <c r="L108" s="33"/>
      <c r="M108" s="143"/>
      <c r="T108" s="54"/>
      <c r="AT108" s="18" t="s">
        <v>227</v>
      </c>
      <c r="AU108" s="18" t="s">
        <v>83</v>
      </c>
    </row>
    <row r="109" spans="2:65" s="11" customFormat="1" ht="11.25">
      <c r="B109" s="145"/>
      <c r="D109" s="140" t="s">
        <v>229</v>
      </c>
      <c r="E109" s="146" t="s">
        <v>19</v>
      </c>
      <c r="F109" s="147" t="s">
        <v>252</v>
      </c>
      <c r="H109" s="146" t="s">
        <v>19</v>
      </c>
      <c r="I109" s="148"/>
      <c r="L109" s="145"/>
      <c r="M109" s="149"/>
      <c r="T109" s="150"/>
      <c r="AT109" s="146" t="s">
        <v>229</v>
      </c>
      <c r="AU109" s="146" t="s">
        <v>83</v>
      </c>
      <c r="AV109" s="11" t="s">
        <v>83</v>
      </c>
      <c r="AW109" s="11" t="s">
        <v>37</v>
      </c>
      <c r="AX109" s="11" t="s">
        <v>76</v>
      </c>
      <c r="AY109" s="146" t="s">
        <v>218</v>
      </c>
    </row>
    <row r="110" spans="2:65" s="12" customFormat="1" ht="11.25">
      <c r="B110" s="151"/>
      <c r="D110" s="140" t="s">
        <v>229</v>
      </c>
      <c r="E110" s="152" t="s">
        <v>19</v>
      </c>
      <c r="F110" s="153" t="s">
        <v>253</v>
      </c>
      <c r="H110" s="154">
        <v>3.4</v>
      </c>
      <c r="I110" s="155"/>
      <c r="L110" s="151"/>
      <c r="M110" s="156"/>
      <c r="T110" s="157"/>
      <c r="AT110" s="152" t="s">
        <v>229</v>
      </c>
      <c r="AU110" s="152" t="s">
        <v>83</v>
      </c>
      <c r="AV110" s="12" t="s">
        <v>85</v>
      </c>
      <c r="AW110" s="12" t="s">
        <v>37</v>
      </c>
      <c r="AX110" s="12" t="s">
        <v>76</v>
      </c>
      <c r="AY110" s="152" t="s">
        <v>218</v>
      </c>
    </row>
    <row r="111" spans="2:65" s="12" customFormat="1" ht="11.25">
      <c r="B111" s="151"/>
      <c r="D111" s="140" t="s">
        <v>229</v>
      </c>
      <c r="E111" s="152" t="s">
        <v>19</v>
      </c>
      <c r="F111" s="153" t="s">
        <v>254</v>
      </c>
      <c r="H111" s="154">
        <v>4.7</v>
      </c>
      <c r="I111" s="155"/>
      <c r="L111" s="151"/>
      <c r="M111" s="156"/>
      <c r="T111" s="157"/>
      <c r="AT111" s="152" t="s">
        <v>229</v>
      </c>
      <c r="AU111" s="152" t="s">
        <v>83</v>
      </c>
      <c r="AV111" s="12" t="s">
        <v>85</v>
      </c>
      <c r="AW111" s="12" t="s">
        <v>37</v>
      </c>
      <c r="AX111" s="12" t="s">
        <v>76</v>
      </c>
      <c r="AY111" s="152" t="s">
        <v>218</v>
      </c>
    </row>
    <row r="112" spans="2:65" s="12" customFormat="1" ht="11.25">
      <c r="B112" s="151"/>
      <c r="D112" s="140" t="s">
        <v>229</v>
      </c>
      <c r="E112" s="152" t="s">
        <v>19</v>
      </c>
      <c r="F112" s="153" t="s">
        <v>255</v>
      </c>
      <c r="H112" s="154">
        <v>4.25</v>
      </c>
      <c r="I112" s="155"/>
      <c r="L112" s="151"/>
      <c r="M112" s="156"/>
      <c r="T112" s="157"/>
      <c r="AT112" s="152" t="s">
        <v>229</v>
      </c>
      <c r="AU112" s="152" t="s">
        <v>83</v>
      </c>
      <c r="AV112" s="12" t="s">
        <v>85</v>
      </c>
      <c r="AW112" s="12" t="s">
        <v>37</v>
      </c>
      <c r="AX112" s="12" t="s">
        <v>76</v>
      </c>
      <c r="AY112" s="152" t="s">
        <v>218</v>
      </c>
    </row>
    <row r="113" spans="2:65" s="12" customFormat="1" ht="11.25">
      <c r="B113" s="151"/>
      <c r="D113" s="140" t="s">
        <v>229</v>
      </c>
      <c r="E113" s="152" t="s">
        <v>19</v>
      </c>
      <c r="F113" s="153" t="s">
        <v>256</v>
      </c>
      <c r="H113" s="154">
        <v>75.2</v>
      </c>
      <c r="I113" s="155"/>
      <c r="L113" s="151"/>
      <c r="M113" s="156"/>
      <c r="T113" s="157"/>
      <c r="AT113" s="152" t="s">
        <v>229</v>
      </c>
      <c r="AU113" s="152" t="s">
        <v>83</v>
      </c>
      <c r="AV113" s="12" t="s">
        <v>85</v>
      </c>
      <c r="AW113" s="12" t="s">
        <v>37</v>
      </c>
      <c r="AX113" s="12" t="s">
        <v>76</v>
      </c>
      <c r="AY113" s="152" t="s">
        <v>218</v>
      </c>
    </row>
    <row r="114" spans="2:65" s="13" customFormat="1" ht="11.25">
      <c r="B114" s="158"/>
      <c r="D114" s="140" t="s">
        <v>229</v>
      </c>
      <c r="E114" s="159" t="s">
        <v>19</v>
      </c>
      <c r="F114" s="160" t="s">
        <v>234</v>
      </c>
      <c r="H114" s="161">
        <v>87.55</v>
      </c>
      <c r="I114" s="162"/>
      <c r="L114" s="158"/>
      <c r="M114" s="163"/>
      <c r="T114" s="164"/>
      <c r="AT114" s="159" t="s">
        <v>229</v>
      </c>
      <c r="AU114" s="159" t="s">
        <v>83</v>
      </c>
      <c r="AV114" s="13" t="s">
        <v>223</v>
      </c>
      <c r="AW114" s="13" t="s">
        <v>37</v>
      </c>
      <c r="AX114" s="13" t="s">
        <v>83</v>
      </c>
      <c r="AY114" s="159" t="s">
        <v>218</v>
      </c>
    </row>
    <row r="115" spans="2:65" s="1" customFormat="1" ht="16.5" customHeight="1">
      <c r="B115" s="33"/>
      <c r="C115" s="127" t="s">
        <v>257</v>
      </c>
      <c r="D115" s="127" t="s">
        <v>219</v>
      </c>
      <c r="E115" s="128" t="s">
        <v>258</v>
      </c>
      <c r="F115" s="129" t="s">
        <v>259</v>
      </c>
      <c r="G115" s="130" t="s">
        <v>222</v>
      </c>
      <c r="H115" s="131">
        <v>32.1</v>
      </c>
      <c r="I115" s="132"/>
      <c r="J115" s="133">
        <f>ROUND(I115*H115,2)</f>
        <v>0</v>
      </c>
      <c r="K115" s="129" t="s">
        <v>19</v>
      </c>
      <c r="L115" s="33"/>
      <c r="M115" s="134" t="s">
        <v>19</v>
      </c>
      <c r="N115" s="135" t="s">
        <v>47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223</v>
      </c>
      <c r="AT115" s="138" t="s">
        <v>219</v>
      </c>
      <c r="AU115" s="138" t="s">
        <v>83</v>
      </c>
      <c r="AY115" s="18" t="s">
        <v>218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83</v>
      </c>
      <c r="BK115" s="139">
        <f>ROUND(I115*H115,2)</f>
        <v>0</v>
      </c>
      <c r="BL115" s="18" t="s">
        <v>223</v>
      </c>
      <c r="BM115" s="138" t="s">
        <v>260</v>
      </c>
    </row>
    <row r="116" spans="2:65" s="1" customFormat="1" ht="39">
      <c r="B116" s="33"/>
      <c r="D116" s="140" t="s">
        <v>225</v>
      </c>
      <c r="F116" s="141" t="s">
        <v>261</v>
      </c>
      <c r="I116" s="142"/>
      <c r="L116" s="33"/>
      <c r="M116" s="143"/>
      <c r="T116" s="54"/>
      <c r="AT116" s="18" t="s">
        <v>225</v>
      </c>
      <c r="AU116" s="18" t="s">
        <v>83</v>
      </c>
    </row>
    <row r="117" spans="2:65" s="1" customFormat="1" ht="19.5">
      <c r="B117" s="33"/>
      <c r="D117" s="140" t="s">
        <v>227</v>
      </c>
      <c r="F117" s="144" t="s">
        <v>228</v>
      </c>
      <c r="I117" s="142"/>
      <c r="L117" s="33"/>
      <c r="M117" s="143"/>
      <c r="T117" s="54"/>
      <c r="AT117" s="18" t="s">
        <v>227</v>
      </c>
      <c r="AU117" s="18" t="s">
        <v>83</v>
      </c>
    </row>
    <row r="118" spans="2:65" s="11" customFormat="1" ht="11.25">
      <c r="B118" s="145"/>
      <c r="D118" s="140" t="s">
        <v>229</v>
      </c>
      <c r="E118" s="146" t="s">
        <v>19</v>
      </c>
      <c r="F118" s="147" t="s">
        <v>252</v>
      </c>
      <c r="H118" s="146" t="s">
        <v>19</v>
      </c>
      <c r="I118" s="148"/>
      <c r="L118" s="145"/>
      <c r="M118" s="149"/>
      <c r="T118" s="150"/>
      <c r="AT118" s="146" t="s">
        <v>229</v>
      </c>
      <c r="AU118" s="146" t="s">
        <v>83</v>
      </c>
      <c r="AV118" s="11" t="s">
        <v>83</v>
      </c>
      <c r="AW118" s="11" t="s">
        <v>37</v>
      </c>
      <c r="AX118" s="11" t="s">
        <v>76</v>
      </c>
      <c r="AY118" s="146" t="s">
        <v>218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262</v>
      </c>
      <c r="H119" s="154">
        <v>32.1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83</v>
      </c>
      <c r="AY119" s="152" t="s">
        <v>218</v>
      </c>
    </row>
    <row r="120" spans="2:65" s="1" customFormat="1" ht="16.5" customHeight="1">
      <c r="B120" s="33"/>
      <c r="C120" s="127" t="s">
        <v>263</v>
      </c>
      <c r="D120" s="127" t="s">
        <v>219</v>
      </c>
      <c r="E120" s="128" t="s">
        <v>264</v>
      </c>
      <c r="F120" s="129" t="s">
        <v>265</v>
      </c>
      <c r="G120" s="130" t="s">
        <v>180</v>
      </c>
      <c r="H120" s="131">
        <v>640.22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0.84</v>
      </c>
      <c r="T120" s="137">
        <f>S120*H120</f>
        <v>537.78480000000002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266</v>
      </c>
    </row>
    <row r="121" spans="2:65" s="1" customFormat="1" ht="48.75">
      <c r="B121" s="33"/>
      <c r="D121" s="140" t="s">
        <v>225</v>
      </c>
      <c r="F121" s="141" t="s">
        <v>267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19.5">
      <c r="B122" s="33"/>
      <c r="D122" s="140" t="s">
        <v>227</v>
      </c>
      <c r="F122" s="144" t="s">
        <v>268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1" customFormat="1" ht="11.25">
      <c r="B123" s="145"/>
      <c r="D123" s="140" t="s">
        <v>229</v>
      </c>
      <c r="E123" s="146" t="s">
        <v>19</v>
      </c>
      <c r="F123" s="147" t="s">
        <v>230</v>
      </c>
      <c r="H123" s="146" t="s">
        <v>19</v>
      </c>
      <c r="I123" s="148"/>
      <c r="L123" s="145"/>
      <c r="M123" s="149"/>
      <c r="T123" s="150"/>
      <c r="AT123" s="146" t="s">
        <v>229</v>
      </c>
      <c r="AU123" s="146" t="s">
        <v>83</v>
      </c>
      <c r="AV123" s="11" t="s">
        <v>83</v>
      </c>
      <c r="AW123" s="11" t="s">
        <v>37</v>
      </c>
      <c r="AX123" s="11" t="s">
        <v>76</v>
      </c>
      <c r="AY123" s="146" t="s">
        <v>218</v>
      </c>
    </row>
    <row r="124" spans="2:65" s="12" customFormat="1" ht="11.25">
      <c r="B124" s="151"/>
      <c r="D124" s="140" t="s">
        <v>229</v>
      </c>
      <c r="E124" s="152" t="s">
        <v>269</v>
      </c>
      <c r="F124" s="153" t="s">
        <v>270</v>
      </c>
      <c r="H124" s="154">
        <v>640.22</v>
      </c>
      <c r="I124" s="155"/>
      <c r="L124" s="151"/>
      <c r="M124" s="156"/>
      <c r="T124" s="157"/>
      <c r="AT124" s="152" t="s">
        <v>229</v>
      </c>
      <c r="AU124" s="152" t="s">
        <v>83</v>
      </c>
      <c r="AV124" s="12" t="s">
        <v>85</v>
      </c>
      <c r="AW124" s="12" t="s">
        <v>37</v>
      </c>
      <c r="AX124" s="12" t="s">
        <v>83</v>
      </c>
      <c r="AY124" s="152" t="s">
        <v>218</v>
      </c>
    </row>
    <row r="125" spans="2:65" s="1" customFormat="1" ht="16.5" customHeight="1">
      <c r="B125" s="33"/>
      <c r="C125" s="127" t="s">
        <v>271</v>
      </c>
      <c r="D125" s="127" t="s">
        <v>219</v>
      </c>
      <c r="E125" s="128" t="s">
        <v>272</v>
      </c>
      <c r="F125" s="129" t="s">
        <v>273</v>
      </c>
      <c r="G125" s="130" t="s">
        <v>180</v>
      </c>
      <c r="H125" s="131">
        <v>58.53</v>
      </c>
      <c r="I125" s="132"/>
      <c r="J125" s="133">
        <f>ROUND(I125*H125,2)</f>
        <v>0</v>
      </c>
      <c r="K125" s="129" t="s">
        <v>19</v>
      </c>
      <c r="L125" s="33"/>
      <c r="M125" s="134" t="s">
        <v>19</v>
      </c>
      <c r="N125" s="135" t="s">
        <v>47</v>
      </c>
      <c r="P125" s="136">
        <f>O125*H125</f>
        <v>0</v>
      </c>
      <c r="Q125" s="136">
        <v>0</v>
      </c>
      <c r="R125" s="136">
        <f>Q125*H125</f>
        <v>0</v>
      </c>
      <c r="S125" s="136">
        <v>0.51500000000000001</v>
      </c>
      <c r="T125" s="137">
        <f>S125*H125</f>
        <v>30.142950000000003</v>
      </c>
      <c r="AR125" s="138" t="s">
        <v>223</v>
      </c>
      <c r="AT125" s="138" t="s">
        <v>219</v>
      </c>
      <c r="AU125" s="138" t="s">
        <v>83</v>
      </c>
      <c r="AY125" s="18" t="s">
        <v>218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8" t="s">
        <v>83</v>
      </c>
      <c r="BK125" s="139">
        <f>ROUND(I125*H125,2)</f>
        <v>0</v>
      </c>
      <c r="BL125" s="18" t="s">
        <v>223</v>
      </c>
      <c r="BM125" s="138" t="s">
        <v>274</v>
      </c>
    </row>
    <row r="126" spans="2:65" s="1" customFormat="1" ht="58.5">
      <c r="B126" s="33"/>
      <c r="D126" s="140" t="s">
        <v>225</v>
      </c>
      <c r="F126" s="141" t="s">
        <v>275</v>
      </c>
      <c r="I126" s="142"/>
      <c r="L126" s="33"/>
      <c r="M126" s="143"/>
      <c r="T126" s="54"/>
      <c r="AT126" s="18" t="s">
        <v>225</v>
      </c>
      <c r="AU126" s="18" t="s">
        <v>83</v>
      </c>
    </row>
    <row r="127" spans="2:65" s="1" customFormat="1" ht="19.5">
      <c r="B127" s="33"/>
      <c r="D127" s="140" t="s">
        <v>227</v>
      </c>
      <c r="F127" s="144" t="s">
        <v>268</v>
      </c>
      <c r="I127" s="142"/>
      <c r="L127" s="33"/>
      <c r="M127" s="143"/>
      <c r="T127" s="54"/>
      <c r="AT127" s="18" t="s">
        <v>227</v>
      </c>
      <c r="AU127" s="18" t="s">
        <v>83</v>
      </c>
    </row>
    <row r="128" spans="2:65" s="11" customFormat="1" ht="11.25">
      <c r="B128" s="145"/>
      <c r="D128" s="140" t="s">
        <v>229</v>
      </c>
      <c r="E128" s="146" t="s">
        <v>19</v>
      </c>
      <c r="F128" s="147" t="s">
        <v>230</v>
      </c>
      <c r="H128" s="146" t="s">
        <v>19</v>
      </c>
      <c r="I128" s="148"/>
      <c r="L128" s="145"/>
      <c r="M128" s="149"/>
      <c r="T128" s="150"/>
      <c r="AT128" s="146" t="s">
        <v>229</v>
      </c>
      <c r="AU128" s="146" t="s">
        <v>83</v>
      </c>
      <c r="AV128" s="11" t="s">
        <v>83</v>
      </c>
      <c r="AW128" s="11" t="s">
        <v>37</v>
      </c>
      <c r="AX128" s="11" t="s">
        <v>76</v>
      </c>
      <c r="AY128" s="146" t="s">
        <v>218</v>
      </c>
    </row>
    <row r="129" spans="2:65" s="12" customFormat="1" ht="11.25">
      <c r="B129" s="151"/>
      <c r="D129" s="140" t="s">
        <v>229</v>
      </c>
      <c r="E129" s="152" t="s">
        <v>276</v>
      </c>
      <c r="F129" s="153" t="s">
        <v>277</v>
      </c>
      <c r="H129" s="154">
        <v>58.53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83</v>
      </c>
      <c r="AY129" s="152" t="s">
        <v>218</v>
      </c>
    </row>
    <row r="130" spans="2:65" s="1" customFormat="1" ht="16.5" customHeight="1">
      <c r="B130" s="33"/>
      <c r="C130" s="127" t="s">
        <v>278</v>
      </c>
      <c r="D130" s="127" t="s">
        <v>219</v>
      </c>
      <c r="E130" s="128" t="s">
        <v>279</v>
      </c>
      <c r="F130" s="129" t="s">
        <v>280</v>
      </c>
      <c r="G130" s="130" t="s">
        <v>180</v>
      </c>
      <c r="H130" s="131">
        <v>180.99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0.92</v>
      </c>
      <c r="T130" s="137">
        <f>S130*H130</f>
        <v>166.51080000000002</v>
      </c>
      <c r="AR130" s="138" t="s">
        <v>223</v>
      </c>
      <c r="AT130" s="138" t="s">
        <v>219</v>
      </c>
      <c r="AU130" s="138" t="s">
        <v>83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223</v>
      </c>
      <c r="BM130" s="138" t="s">
        <v>281</v>
      </c>
    </row>
    <row r="131" spans="2:65" s="1" customFormat="1" ht="48.75">
      <c r="B131" s="33"/>
      <c r="D131" s="140" t="s">
        <v>225</v>
      </c>
      <c r="F131" s="141" t="s">
        <v>282</v>
      </c>
      <c r="I131" s="142"/>
      <c r="L131" s="33"/>
      <c r="M131" s="143"/>
      <c r="T131" s="54"/>
      <c r="AT131" s="18" t="s">
        <v>225</v>
      </c>
      <c r="AU131" s="18" t="s">
        <v>83</v>
      </c>
    </row>
    <row r="132" spans="2:65" s="1" customFormat="1" ht="19.5">
      <c r="B132" s="33"/>
      <c r="D132" s="140" t="s">
        <v>227</v>
      </c>
      <c r="F132" s="144" t="s">
        <v>268</v>
      </c>
      <c r="I132" s="142"/>
      <c r="L132" s="33"/>
      <c r="M132" s="143"/>
      <c r="T132" s="54"/>
      <c r="AT132" s="18" t="s">
        <v>227</v>
      </c>
      <c r="AU132" s="18" t="s">
        <v>83</v>
      </c>
    </row>
    <row r="133" spans="2:65" s="11" customFormat="1" ht="11.25">
      <c r="B133" s="145"/>
      <c r="D133" s="140" t="s">
        <v>229</v>
      </c>
      <c r="E133" s="146" t="s">
        <v>19</v>
      </c>
      <c r="F133" s="147" t="s">
        <v>283</v>
      </c>
      <c r="H133" s="146" t="s">
        <v>19</v>
      </c>
      <c r="I133" s="148"/>
      <c r="L133" s="145"/>
      <c r="M133" s="149"/>
      <c r="T133" s="150"/>
      <c r="AT133" s="146" t="s">
        <v>229</v>
      </c>
      <c r="AU133" s="146" t="s">
        <v>83</v>
      </c>
      <c r="AV133" s="11" t="s">
        <v>83</v>
      </c>
      <c r="AW133" s="11" t="s">
        <v>37</v>
      </c>
      <c r="AX133" s="11" t="s">
        <v>76</v>
      </c>
      <c r="AY133" s="146" t="s">
        <v>218</v>
      </c>
    </row>
    <row r="134" spans="2:65" s="12" customFormat="1" ht="11.25">
      <c r="B134" s="151"/>
      <c r="D134" s="140" t="s">
        <v>229</v>
      </c>
      <c r="E134" s="152" t="s">
        <v>284</v>
      </c>
      <c r="F134" s="153" t="s">
        <v>285</v>
      </c>
      <c r="H134" s="154">
        <v>180.99</v>
      </c>
      <c r="I134" s="155"/>
      <c r="L134" s="151"/>
      <c r="M134" s="156"/>
      <c r="T134" s="157"/>
      <c r="AT134" s="152" t="s">
        <v>229</v>
      </c>
      <c r="AU134" s="152" t="s">
        <v>83</v>
      </c>
      <c r="AV134" s="12" t="s">
        <v>85</v>
      </c>
      <c r="AW134" s="12" t="s">
        <v>37</v>
      </c>
      <c r="AX134" s="12" t="s">
        <v>83</v>
      </c>
      <c r="AY134" s="152" t="s">
        <v>218</v>
      </c>
    </row>
    <row r="135" spans="2:65" s="1" customFormat="1" ht="16.5" customHeight="1">
      <c r="B135" s="33"/>
      <c r="C135" s="127" t="s">
        <v>286</v>
      </c>
      <c r="D135" s="127" t="s">
        <v>219</v>
      </c>
      <c r="E135" s="128" t="s">
        <v>287</v>
      </c>
      <c r="F135" s="129" t="s">
        <v>288</v>
      </c>
      <c r="G135" s="130" t="s">
        <v>180</v>
      </c>
      <c r="H135" s="131">
        <v>96.36</v>
      </c>
      <c r="I135" s="132"/>
      <c r="J135" s="133">
        <f>ROUND(I135*H135,2)</f>
        <v>0</v>
      </c>
      <c r="K135" s="129" t="s">
        <v>19</v>
      </c>
      <c r="L135" s="33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223</v>
      </c>
      <c r="AT135" s="138" t="s">
        <v>219</v>
      </c>
      <c r="AU135" s="138" t="s">
        <v>83</v>
      </c>
      <c r="AY135" s="18" t="s">
        <v>218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83</v>
      </c>
      <c r="BK135" s="139">
        <f>ROUND(I135*H135,2)</f>
        <v>0</v>
      </c>
      <c r="BL135" s="18" t="s">
        <v>223</v>
      </c>
      <c r="BM135" s="138" t="s">
        <v>289</v>
      </c>
    </row>
    <row r="136" spans="2:65" s="1" customFormat="1" ht="58.5">
      <c r="B136" s="33"/>
      <c r="D136" s="140" t="s">
        <v>225</v>
      </c>
      <c r="F136" s="141" t="s">
        <v>290</v>
      </c>
      <c r="I136" s="142"/>
      <c r="L136" s="33"/>
      <c r="M136" s="143"/>
      <c r="T136" s="54"/>
      <c r="AT136" s="18" t="s">
        <v>225</v>
      </c>
      <c r="AU136" s="18" t="s">
        <v>83</v>
      </c>
    </row>
    <row r="137" spans="2:65" s="1" customFormat="1" ht="19.5">
      <c r="B137" s="33"/>
      <c r="D137" s="140" t="s">
        <v>227</v>
      </c>
      <c r="F137" s="144" t="s">
        <v>268</v>
      </c>
      <c r="I137" s="142"/>
      <c r="L137" s="33"/>
      <c r="M137" s="143"/>
      <c r="T137" s="54"/>
      <c r="AT137" s="18" t="s">
        <v>227</v>
      </c>
      <c r="AU137" s="18" t="s">
        <v>83</v>
      </c>
    </row>
    <row r="138" spans="2:65" s="11" customFormat="1" ht="11.25">
      <c r="B138" s="145"/>
      <c r="D138" s="140" t="s">
        <v>229</v>
      </c>
      <c r="E138" s="146" t="s">
        <v>19</v>
      </c>
      <c r="F138" s="147" t="s">
        <v>283</v>
      </c>
      <c r="H138" s="146" t="s">
        <v>19</v>
      </c>
      <c r="I138" s="148"/>
      <c r="L138" s="145"/>
      <c r="M138" s="149"/>
      <c r="T138" s="150"/>
      <c r="AT138" s="146" t="s">
        <v>229</v>
      </c>
      <c r="AU138" s="146" t="s">
        <v>83</v>
      </c>
      <c r="AV138" s="11" t="s">
        <v>83</v>
      </c>
      <c r="AW138" s="11" t="s">
        <v>37</v>
      </c>
      <c r="AX138" s="11" t="s">
        <v>76</v>
      </c>
      <c r="AY138" s="146" t="s">
        <v>218</v>
      </c>
    </row>
    <row r="139" spans="2:65" s="12" customFormat="1" ht="11.25">
      <c r="B139" s="151"/>
      <c r="D139" s="140" t="s">
        <v>229</v>
      </c>
      <c r="E139" s="152" t="s">
        <v>19</v>
      </c>
      <c r="F139" s="153" t="s">
        <v>291</v>
      </c>
      <c r="H139" s="154">
        <v>96.36</v>
      </c>
      <c r="I139" s="155"/>
      <c r="L139" s="151"/>
      <c r="M139" s="156"/>
      <c r="T139" s="157"/>
      <c r="AT139" s="152" t="s">
        <v>229</v>
      </c>
      <c r="AU139" s="152" t="s">
        <v>83</v>
      </c>
      <c r="AV139" s="12" t="s">
        <v>85</v>
      </c>
      <c r="AW139" s="12" t="s">
        <v>37</v>
      </c>
      <c r="AX139" s="12" t="s">
        <v>83</v>
      </c>
      <c r="AY139" s="152" t="s">
        <v>218</v>
      </c>
    </row>
    <row r="140" spans="2:65" s="1" customFormat="1" ht="16.5" customHeight="1">
      <c r="B140" s="33"/>
      <c r="C140" s="127" t="s">
        <v>292</v>
      </c>
      <c r="D140" s="127" t="s">
        <v>219</v>
      </c>
      <c r="E140" s="128" t="s">
        <v>293</v>
      </c>
      <c r="F140" s="129" t="s">
        <v>294</v>
      </c>
      <c r="G140" s="130" t="s">
        <v>222</v>
      </c>
      <c r="H140" s="131">
        <v>243.1</v>
      </c>
      <c r="I140" s="132"/>
      <c r="J140" s="133">
        <f>ROUND(I140*H140,2)</f>
        <v>0</v>
      </c>
      <c r="K140" s="129" t="s">
        <v>19</v>
      </c>
      <c r="L140" s="33"/>
      <c r="M140" s="134" t="s">
        <v>19</v>
      </c>
      <c r="N140" s="135" t="s">
        <v>47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223</v>
      </c>
      <c r="AT140" s="138" t="s">
        <v>219</v>
      </c>
      <c r="AU140" s="138" t="s">
        <v>83</v>
      </c>
      <c r="AY140" s="18" t="s">
        <v>218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83</v>
      </c>
      <c r="BK140" s="139">
        <f>ROUND(I140*H140,2)</f>
        <v>0</v>
      </c>
      <c r="BL140" s="18" t="s">
        <v>223</v>
      </c>
      <c r="BM140" s="138" t="s">
        <v>295</v>
      </c>
    </row>
    <row r="141" spans="2:65" s="1" customFormat="1" ht="48.75">
      <c r="B141" s="33"/>
      <c r="D141" s="140" t="s">
        <v>225</v>
      </c>
      <c r="F141" s="141" t="s">
        <v>296</v>
      </c>
      <c r="I141" s="142"/>
      <c r="L141" s="33"/>
      <c r="M141" s="143"/>
      <c r="T141" s="54"/>
      <c r="AT141" s="18" t="s">
        <v>225</v>
      </c>
      <c r="AU141" s="18" t="s">
        <v>83</v>
      </c>
    </row>
    <row r="142" spans="2:65" s="1" customFormat="1" ht="19.5">
      <c r="B142" s="33"/>
      <c r="D142" s="140" t="s">
        <v>227</v>
      </c>
      <c r="F142" s="144" t="s">
        <v>297</v>
      </c>
      <c r="I142" s="142"/>
      <c r="L142" s="33"/>
      <c r="M142" s="143"/>
      <c r="T142" s="54"/>
      <c r="AT142" s="18" t="s">
        <v>227</v>
      </c>
      <c r="AU142" s="18" t="s">
        <v>83</v>
      </c>
    </row>
    <row r="143" spans="2:65" s="11" customFormat="1" ht="11.25">
      <c r="B143" s="145"/>
      <c r="D143" s="140" t="s">
        <v>229</v>
      </c>
      <c r="E143" s="146" t="s">
        <v>19</v>
      </c>
      <c r="F143" s="147" t="s">
        <v>230</v>
      </c>
      <c r="H143" s="146" t="s">
        <v>19</v>
      </c>
      <c r="I143" s="148"/>
      <c r="L143" s="145"/>
      <c r="M143" s="149"/>
      <c r="T143" s="150"/>
      <c r="AT143" s="146" t="s">
        <v>229</v>
      </c>
      <c r="AU143" s="146" t="s">
        <v>83</v>
      </c>
      <c r="AV143" s="11" t="s">
        <v>83</v>
      </c>
      <c r="AW143" s="11" t="s">
        <v>37</v>
      </c>
      <c r="AX143" s="11" t="s">
        <v>76</v>
      </c>
      <c r="AY143" s="146" t="s">
        <v>218</v>
      </c>
    </row>
    <row r="144" spans="2:65" s="12" customFormat="1" ht="11.25">
      <c r="B144" s="151"/>
      <c r="D144" s="140" t="s">
        <v>229</v>
      </c>
      <c r="E144" s="152" t="s">
        <v>19</v>
      </c>
      <c r="F144" s="153" t="s">
        <v>298</v>
      </c>
      <c r="H144" s="154">
        <v>243.1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83</v>
      </c>
      <c r="AY144" s="152" t="s">
        <v>218</v>
      </c>
    </row>
    <row r="145" spans="2:65" s="1" customFormat="1" ht="16.5" customHeight="1">
      <c r="B145" s="33"/>
      <c r="C145" s="127" t="s">
        <v>299</v>
      </c>
      <c r="D145" s="127" t="s">
        <v>219</v>
      </c>
      <c r="E145" s="128" t="s">
        <v>300</v>
      </c>
      <c r="F145" s="129" t="s">
        <v>301</v>
      </c>
      <c r="G145" s="130" t="s">
        <v>222</v>
      </c>
      <c r="H145" s="131">
        <v>15.8</v>
      </c>
      <c r="I145" s="132"/>
      <c r="J145" s="133">
        <f>ROUND(I145*H145,2)</f>
        <v>0</v>
      </c>
      <c r="K145" s="129" t="s">
        <v>19</v>
      </c>
      <c r="L145" s="33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223</v>
      </c>
      <c r="AT145" s="138" t="s">
        <v>219</v>
      </c>
      <c r="AU145" s="138" t="s">
        <v>83</v>
      </c>
      <c r="AY145" s="18" t="s">
        <v>218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83</v>
      </c>
      <c r="BK145" s="139">
        <f>ROUND(I145*H145,2)</f>
        <v>0</v>
      </c>
      <c r="BL145" s="18" t="s">
        <v>223</v>
      </c>
      <c r="BM145" s="138" t="s">
        <v>302</v>
      </c>
    </row>
    <row r="146" spans="2:65" s="1" customFormat="1" ht="39">
      <c r="B146" s="33"/>
      <c r="D146" s="140" t="s">
        <v>225</v>
      </c>
      <c r="F146" s="141" t="s">
        <v>303</v>
      </c>
      <c r="I146" s="142"/>
      <c r="L146" s="33"/>
      <c r="M146" s="143"/>
      <c r="T146" s="54"/>
      <c r="AT146" s="18" t="s">
        <v>225</v>
      </c>
      <c r="AU146" s="18" t="s">
        <v>83</v>
      </c>
    </row>
    <row r="147" spans="2:65" s="1" customFormat="1" ht="19.5">
      <c r="B147" s="33"/>
      <c r="D147" s="140" t="s">
        <v>227</v>
      </c>
      <c r="F147" s="144" t="s">
        <v>304</v>
      </c>
      <c r="I147" s="142"/>
      <c r="L147" s="33"/>
      <c r="M147" s="143"/>
      <c r="T147" s="54"/>
      <c r="AT147" s="18" t="s">
        <v>227</v>
      </c>
      <c r="AU147" s="18" t="s">
        <v>83</v>
      </c>
    </row>
    <row r="148" spans="2:65" s="11" customFormat="1" ht="11.25">
      <c r="B148" s="145"/>
      <c r="D148" s="140" t="s">
        <v>229</v>
      </c>
      <c r="E148" s="146" t="s">
        <v>19</v>
      </c>
      <c r="F148" s="147" t="s">
        <v>230</v>
      </c>
      <c r="H148" s="146" t="s">
        <v>19</v>
      </c>
      <c r="I148" s="148"/>
      <c r="L148" s="145"/>
      <c r="M148" s="149"/>
      <c r="T148" s="150"/>
      <c r="AT148" s="146" t="s">
        <v>229</v>
      </c>
      <c r="AU148" s="146" t="s">
        <v>83</v>
      </c>
      <c r="AV148" s="11" t="s">
        <v>83</v>
      </c>
      <c r="AW148" s="11" t="s">
        <v>37</v>
      </c>
      <c r="AX148" s="11" t="s">
        <v>76</v>
      </c>
      <c r="AY148" s="146" t="s">
        <v>218</v>
      </c>
    </row>
    <row r="149" spans="2:65" s="12" customFormat="1" ht="11.25">
      <c r="B149" s="151"/>
      <c r="D149" s="140" t="s">
        <v>229</v>
      </c>
      <c r="E149" s="152" t="s">
        <v>19</v>
      </c>
      <c r="F149" s="153" t="s">
        <v>305</v>
      </c>
      <c r="H149" s="154">
        <v>15.8</v>
      </c>
      <c r="I149" s="155"/>
      <c r="L149" s="151"/>
      <c r="M149" s="156"/>
      <c r="T149" s="157"/>
      <c r="AT149" s="152" t="s">
        <v>229</v>
      </c>
      <c r="AU149" s="152" t="s">
        <v>83</v>
      </c>
      <c r="AV149" s="12" t="s">
        <v>85</v>
      </c>
      <c r="AW149" s="12" t="s">
        <v>37</v>
      </c>
      <c r="AX149" s="12" t="s">
        <v>83</v>
      </c>
      <c r="AY149" s="152" t="s">
        <v>218</v>
      </c>
    </row>
    <row r="150" spans="2:65" s="1" customFormat="1" ht="16.5" customHeight="1">
      <c r="B150" s="33"/>
      <c r="C150" s="127" t="s">
        <v>306</v>
      </c>
      <c r="D150" s="127" t="s">
        <v>219</v>
      </c>
      <c r="E150" s="128" t="s">
        <v>307</v>
      </c>
      <c r="F150" s="129" t="s">
        <v>308</v>
      </c>
      <c r="G150" s="130" t="s">
        <v>180</v>
      </c>
      <c r="H150" s="131">
        <v>1167.53</v>
      </c>
      <c r="I150" s="132"/>
      <c r="J150" s="133">
        <f>ROUND(I150*H150,2)</f>
        <v>0</v>
      </c>
      <c r="K150" s="129" t="s">
        <v>19</v>
      </c>
      <c r="L150" s="33"/>
      <c r="M150" s="134" t="s">
        <v>19</v>
      </c>
      <c r="N150" s="135" t="s">
        <v>47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223</v>
      </c>
      <c r="AT150" s="138" t="s">
        <v>219</v>
      </c>
      <c r="AU150" s="138" t="s">
        <v>83</v>
      </c>
      <c r="AY150" s="18" t="s">
        <v>218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8" t="s">
        <v>83</v>
      </c>
      <c r="BK150" s="139">
        <f>ROUND(I150*H150,2)</f>
        <v>0</v>
      </c>
      <c r="BL150" s="18" t="s">
        <v>223</v>
      </c>
      <c r="BM150" s="138" t="s">
        <v>309</v>
      </c>
    </row>
    <row r="151" spans="2:65" s="1" customFormat="1" ht="29.25">
      <c r="B151" s="33"/>
      <c r="D151" s="140" t="s">
        <v>225</v>
      </c>
      <c r="F151" s="141" t="s">
        <v>310</v>
      </c>
      <c r="I151" s="142"/>
      <c r="L151" s="33"/>
      <c r="M151" s="143"/>
      <c r="T151" s="54"/>
      <c r="AT151" s="18" t="s">
        <v>225</v>
      </c>
      <c r="AU151" s="18" t="s">
        <v>83</v>
      </c>
    </row>
    <row r="152" spans="2:65" s="1" customFormat="1" ht="19.5">
      <c r="B152" s="33"/>
      <c r="D152" s="140" t="s">
        <v>227</v>
      </c>
      <c r="F152" s="144" t="s">
        <v>311</v>
      </c>
      <c r="I152" s="142"/>
      <c r="L152" s="33"/>
      <c r="M152" s="143"/>
      <c r="T152" s="54"/>
      <c r="AT152" s="18" t="s">
        <v>227</v>
      </c>
      <c r="AU152" s="18" t="s">
        <v>83</v>
      </c>
    </row>
    <row r="153" spans="2:65" s="11" customFormat="1" ht="11.25">
      <c r="B153" s="145"/>
      <c r="D153" s="140" t="s">
        <v>229</v>
      </c>
      <c r="E153" s="146" t="s">
        <v>19</v>
      </c>
      <c r="F153" s="147" t="s">
        <v>230</v>
      </c>
      <c r="H153" s="146" t="s">
        <v>19</v>
      </c>
      <c r="I153" s="148"/>
      <c r="L153" s="145"/>
      <c r="M153" s="149"/>
      <c r="T153" s="150"/>
      <c r="AT153" s="146" t="s">
        <v>229</v>
      </c>
      <c r="AU153" s="146" t="s">
        <v>83</v>
      </c>
      <c r="AV153" s="11" t="s">
        <v>83</v>
      </c>
      <c r="AW153" s="11" t="s">
        <v>37</v>
      </c>
      <c r="AX153" s="11" t="s">
        <v>76</v>
      </c>
      <c r="AY153" s="146" t="s">
        <v>218</v>
      </c>
    </row>
    <row r="154" spans="2:65" s="12" customFormat="1" ht="11.25">
      <c r="B154" s="151"/>
      <c r="D154" s="140" t="s">
        <v>229</v>
      </c>
      <c r="E154" s="152" t="s">
        <v>19</v>
      </c>
      <c r="F154" s="153" t="s">
        <v>312</v>
      </c>
      <c r="H154" s="154">
        <v>1167.53</v>
      </c>
      <c r="I154" s="155"/>
      <c r="L154" s="151"/>
      <c r="M154" s="156"/>
      <c r="T154" s="157"/>
      <c r="AT154" s="152" t="s">
        <v>229</v>
      </c>
      <c r="AU154" s="152" t="s">
        <v>83</v>
      </c>
      <c r="AV154" s="12" t="s">
        <v>85</v>
      </c>
      <c r="AW154" s="12" t="s">
        <v>37</v>
      </c>
      <c r="AX154" s="12" t="s">
        <v>83</v>
      </c>
      <c r="AY154" s="152" t="s">
        <v>218</v>
      </c>
    </row>
    <row r="155" spans="2:65" s="1" customFormat="1" ht="16.5" customHeight="1">
      <c r="B155" s="33"/>
      <c r="C155" s="127" t="s">
        <v>313</v>
      </c>
      <c r="D155" s="127" t="s">
        <v>219</v>
      </c>
      <c r="E155" s="128" t="s">
        <v>314</v>
      </c>
      <c r="F155" s="129" t="s">
        <v>315</v>
      </c>
      <c r="G155" s="130" t="s">
        <v>180</v>
      </c>
      <c r="H155" s="131">
        <v>11.61</v>
      </c>
      <c r="I155" s="132"/>
      <c r="J155" s="133">
        <f>ROUND(I155*H155,2)</f>
        <v>0</v>
      </c>
      <c r="K155" s="129" t="s">
        <v>19</v>
      </c>
      <c r="L155" s="33"/>
      <c r="M155" s="134" t="s">
        <v>19</v>
      </c>
      <c r="N155" s="135" t="s">
        <v>47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223</v>
      </c>
      <c r="AT155" s="138" t="s">
        <v>219</v>
      </c>
      <c r="AU155" s="138" t="s">
        <v>83</v>
      </c>
      <c r="AY155" s="18" t="s">
        <v>218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8" t="s">
        <v>83</v>
      </c>
      <c r="BK155" s="139">
        <f>ROUND(I155*H155,2)</f>
        <v>0</v>
      </c>
      <c r="BL155" s="18" t="s">
        <v>223</v>
      </c>
      <c r="BM155" s="138" t="s">
        <v>316</v>
      </c>
    </row>
    <row r="156" spans="2:65" s="1" customFormat="1" ht="29.25">
      <c r="B156" s="33"/>
      <c r="D156" s="140" t="s">
        <v>225</v>
      </c>
      <c r="F156" s="141" t="s">
        <v>317</v>
      </c>
      <c r="I156" s="142"/>
      <c r="L156" s="33"/>
      <c r="M156" s="143"/>
      <c r="T156" s="54"/>
      <c r="AT156" s="18" t="s">
        <v>225</v>
      </c>
      <c r="AU156" s="18" t="s">
        <v>83</v>
      </c>
    </row>
    <row r="157" spans="2:65" s="1" customFormat="1" ht="19.5">
      <c r="B157" s="33"/>
      <c r="D157" s="140" t="s">
        <v>227</v>
      </c>
      <c r="F157" s="144" t="s">
        <v>318</v>
      </c>
      <c r="I157" s="142"/>
      <c r="L157" s="33"/>
      <c r="M157" s="143"/>
      <c r="T157" s="54"/>
      <c r="AT157" s="18" t="s">
        <v>227</v>
      </c>
      <c r="AU157" s="18" t="s">
        <v>83</v>
      </c>
    </row>
    <row r="158" spans="2:65" s="11" customFormat="1" ht="11.25">
      <c r="B158" s="145"/>
      <c r="D158" s="140" t="s">
        <v>229</v>
      </c>
      <c r="E158" s="146" t="s">
        <v>19</v>
      </c>
      <c r="F158" s="147" t="s">
        <v>230</v>
      </c>
      <c r="H158" s="146" t="s">
        <v>19</v>
      </c>
      <c r="I158" s="148"/>
      <c r="L158" s="145"/>
      <c r="M158" s="149"/>
      <c r="T158" s="150"/>
      <c r="AT158" s="146" t="s">
        <v>229</v>
      </c>
      <c r="AU158" s="146" t="s">
        <v>83</v>
      </c>
      <c r="AV158" s="11" t="s">
        <v>83</v>
      </c>
      <c r="AW158" s="11" t="s">
        <v>37</v>
      </c>
      <c r="AX158" s="11" t="s">
        <v>76</v>
      </c>
      <c r="AY158" s="146" t="s">
        <v>218</v>
      </c>
    </row>
    <row r="159" spans="2:65" s="12" customFormat="1" ht="11.25">
      <c r="B159" s="151"/>
      <c r="D159" s="140" t="s">
        <v>229</v>
      </c>
      <c r="E159" s="152" t="s">
        <v>19</v>
      </c>
      <c r="F159" s="153" t="s">
        <v>319</v>
      </c>
      <c r="H159" s="154">
        <v>11.61</v>
      </c>
      <c r="I159" s="155"/>
      <c r="L159" s="151"/>
      <c r="M159" s="156"/>
      <c r="T159" s="157"/>
      <c r="AT159" s="152" t="s">
        <v>229</v>
      </c>
      <c r="AU159" s="152" t="s">
        <v>83</v>
      </c>
      <c r="AV159" s="12" t="s">
        <v>85</v>
      </c>
      <c r="AW159" s="12" t="s">
        <v>37</v>
      </c>
      <c r="AX159" s="12" t="s">
        <v>83</v>
      </c>
      <c r="AY159" s="152" t="s">
        <v>218</v>
      </c>
    </row>
    <row r="160" spans="2:65" s="1" customFormat="1" ht="16.5" customHeight="1">
      <c r="B160" s="33"/>
      <c r="C160" s="127" t="s">
        <v>320</v>
      </c>
      <c r="D160" s="165" t="s">
        <v>219</v>
      </c>
      <c r="E160" s="128" t="s">
        <v>321</v>
      </c>
      <c r="F160" s="129" t="s">
        <v>322</v>
      </c>
      <c r="G160" s="130" t="s">
        <v>323</v>
      </c>
      <c r="H160" s="131">
        <v>184.245</v>
      </c>
      <c r="I160" s="132"/>
      <c r="J160" s="133">
        <f>ROUND(I160*H160,2)</f>
        <v>0</v>
      </c>
      <c r="K160" s="129" t="s">
        <v>19</v>
      </c>
      <c r="L160" s="33"/>
      <c r="M160" s="134" t="s">
        <v>19</v>
      </c>
      <c r="N160" s="135" t="s">
        <v>47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223</v>
      </c>
      <c r="AT160" s="138" t="s">
        <v>219</v>
      </c>
      <c r="AU160" s="138" t="s">
        <v>83</v>
      </c>
      <c r="AY160" s="18" t="s">
        <v>218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83</v>
      </c>
      <c r="BK160" s="139">
        <f>ROUND(I160*H160,2)</f>
        <v>0</v>
      </c>
      <c r="BL160" s="18" t="s">
        <v>223</v>
      </c>
      <c r="BM160" s="138" t="s">
        <v>324</v>
      </c>
    </row>
    <row r="161" spans="2:65" s="1" customFormat="1" ht="11.25">
      <c r="B161" s="33"/>
      <c r="D161" s="140" t="s">
        <v>225</v>
      </c>
      <c r="F161" s="141" t="s">
        <v>322</v>
      </c>
      <c r="I161" s="142"/>
      <c r="L161" s="33"/>
      <c r="M161" s="143"/>
      <c r="T161" s="54"/>
      <c r="AT161" s="18" t="s">
        <v>225</v>
      </c>
      <c r="AU161" s="18" t="s">
        <v>83</v>
      </c>
    </row>
    <row r="162" spans="2:65" s="1" customFormat="1" ht="19.5">
      <c r="B162" s="33"/>
      <c r="D162" s="140" t="s">
        <v>227</v>
      </c>
      <c r="F162" s="144" t="s">
        <v>325</v>
      </c>
      <c r="I162" s="142"/>
      <c r="L162" s="33"/>
      <c r="M162" s="143"/>
      <c r="T162" s="54"/>
      <c r="AT162" s="18" t="s">
        <v>227</v>
      </c>
      <c r="AU162" s="18" t="s">
        <v>83</v>
      </c>
    </row>
    <row r="163" spans="2:65" s="12" customFormat="1" ht="11.25">
      <c r="B163" s="151"/>
      <c r="D163" s="140" t="s">
        <v>229</v>
      </c>
      <c r="E163" s="152" t="s">
        <v>19</v>
      </c>
      <c r="F163" s="153" t="s">
        <v>326</v>
      </c>
      <c r="H163" s="154">
        <v>181.55099999999999</v>
      </c>
      <c r="I163" s="155"/>
      <c r="L163" s="151"/>
      <c r="M163" s="156"/>
      <c r="T163" s="157"/>
      <c r="AT163" s="152" t="s">
        <v>229</v>
      </c>
      <c r="AU163" s="152" t="s">
        <v>83</v>
      </c>
      <c r="AV163" s="12" t="s">
        <v>85</v>
      </c>
      <c r="AW163" s="12" t="s">
        <v>37</v>
      </c>
      <c r="AX163" s="12" t="s">
        <v>76</v>
      </c>
      <c r="AY163" s="152" t="s">
        <v>218</v>
      </c>
    </row>
    <row r="164" spans="2:65" s="12" customFormat="1" ht="11.25">
      <c r="B164" s="151"/>
      <c r="D164" s="140" t="s">
        <v>229</v>
      </c>
      <c r="E164" s="152" t="s">
        <v>19</v>
      </c>
      <c r="F164" s="153" t="s">
        <v>327</v>
      </c>
      <c r="H164" s="154">
        <v>1.4339999999999999</v>
      </c>
      <c r="I164" s="155"/>
      <c r="L164" s="151"/>
      <c r="M164" s="156"/>
      <c r="T164" s="157"/>
      <c r="AT164" s="152" t="s">
        <v>229</v>
      </c>
      <c r="AU164" s="152" t="s">
        <v>83</v>
      </c>
      <c r="AV164" s="12" t="s">
        <v>85</v>
      </c>
      <c r="AW164" s="12" t="s">
        <v>37</v>
      </c>
      <c r="AX164" s="12" t="s">
        <v>76</v>
      </c>
      <c r="AY164" s="152" t="s">
        <v>218</v>
      </c>
    </row>
    <row r="165" spans="2:65" s="12" customFormat="1" ht="11.25">
      <c r="B165" s="151"/>
      <c r="D165" s="140" t="s">
        <v>229</v>
      </c>
      <c r="E165" s="152" t="s">
        <v>19</v>
      </c>
      <c r="F165" s="153" t="s">
        <v>328</v>
      </c>
      <c r="H165" s="154">
        <v>1.26</v>
      </c>
      <c r="I165" s="155"/>
      <c r="L165" s="151"/>
      <c r="M165" s="156"/>
      <c r="T165" s="157"/>
      <c r="AT165" s="152" t="s">
        <v>229</v>
      </c>
      <c r="AU165" s="152" t="s">
        <v>83</v>
      </c>
      <c r="AV165" s="12" t="s">
        <v>85</v>
      </c>
      <c r="AW165" s="12" t="s">
        <v>37</v>
      </c>
      <c r="AX165" s="12" t="s">
        <v>76</v>
      </c>
      <c r="AY165" s="152" t="s">
        <v>218</v>
      </c>
    </row>
    <row r="166" spans="2:65" s="13" customFormat="1" ht="11.25">
      <c r="B166" s="158"/>
      <c r="D166" s="140" t="s">
        <v>229</v>
      </c>
      <c r="E166" s="159" t="s">
        <v>19</v>
      </c>
      <c r="F166" s="160" t="s">
        <v>234</v>
      </c>
      <c r="H166" s="161">
        <v>184.245</v>
      </c>
      <c r="I166" s="162"/>
      <c r="L166" s="158"/>
      <c r="M166" s="163"/>
      <c r="T166" s="164"/>
      <c r="AT166" s="159" t="s">
        <v>229</v>
      </c>
      <c r="AU166" s="159" t="s">
        <v>83</v>
      </c>
      <c r="AV166" s="13" t="s">
        <v>223</v>
      </c>
      <c r="AW166" s="13" t="s">
        <v>37</v>
      </c>
      <c r="AX166" s="13" t="s">
        <v>83</v>
      </c>
      <c r="AY166" s="159" t="s">
        <v>218</v>
      </c>
    </row>
    <row r="167" spans="2:65" s="1" customFormat="1" ht="16.5" customHeight="1">
      <c r="B167" s="33"/>
      <c r="C167" s="127" t="s">
        <v>8</v>
      </c>
      <c r="D167" s="165" t="s">
        <v>219</v>
      </c>
      <c r="E167" s="128" t="s">
        <v>329</v>
      </c>
      <c r="F167" s="129" t="s">
        <v>330</v>
      </c>
      <c r="G167" s="130" t="s">
        <v>323</v>
      </c>
      <c r="H167" s="131">
        <v>-184.245</v>
      </c>
      <c r="I167" s="132"/>
      <c r="J167" s="133">
        <f>ROUND(I167*H167,2)</f>
        <v>0</v>
      </c>
      <c r="K167" s="129" t="s">
        <v>19</v>
      </c>
      <c r="L167" s="33"/>
      <c r="M167" s="134" t="s">
        <v>19</v>
      </c>
      <c r="N167" s="135" t="s">
        <v>47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223</v>
      </c>
      <c r="AT167" s="138" t="s">
        <v>219</v>
      </c>
      <c r="AU167" s="138" t="s">
        <v>83</v>
      </c>
      <c r="AY167" s="18" t="s">
        <v>218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8" t="s">
        <v>83</v>
      </c>
      <c r="BK167" s="139">
        <f>ROUND(I167*H167,2)</f>
        <v>0</v>
      </c>
      <c r="BL167" s="18" t="s">
        <v>223</v>
      </c>
      <c r="BM167" s="138" t="s">
        <v>331</v>
      </c>
    </row>
    <row r="168" spans="2:65" s="1" customFormat="1" ht="11.25">
      <c r="B168" s="33"/>
      <c r="D168" s="140" t="s">
        <v>225</v>
      </c>
      <c r="F168" s="141" t="s">
        <v>330</v>
      </c>
      <c r="I168" s="142"/>
      <c r="L168" s="33"/>
      <c r="M168" s="143"/>
      <c r="T168" s="54"/>
      <c r="AT168" s="18" t="s">
        <v>225</v>
      </c>
      <c r="AU168" s="18" t="s">
        <v>83</v>
      </c>
    </row>
    <row r="169" spans="2:65" s="1" customFormat="1" ht="19.5">
      <c r="B169" s="33"/>
      <c r="D169" s="140" t="s">
        <v>227</v>
      </c>
      <c r="F169" s="144" t="s">
        <v>332</v>
      </c>
      <c r="I169" s="142"/>
      <c r="L169" s="33"/>
      <c r="M169" s="143"/>
      <c r="T169" s="54"/>
      <c r="AT169" s="18" t="s">
        <v>227</v>
      </c>
      <c r="AU169" s="18" t="s">
        <v>83</v>
      </c>
    </row>
    <row r="170" spans="2:65" s="12" customFormat="1" ht="11.25">
      <c r="B170" s="151"/>
      <c r="D170" s="140" t="s">
        <v>229</v>
      </c>
      <c r="E170" s="152" t="s">
        <v>19</v>
      </c>
      <c r="F170" s="153" t="s">
        <v>333</v>
      </c>
      <c r="H170" s="154">
        <v>-181.55099999999999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76</v>
      </c>
      <c r="AY170" s="152" t="s">
        <v>218</v>
      </c>
    </row>
    <row r="171" spans="2:65" s="12" customFormat="1" ht="11.25">
      <c r="B171" s="151"/>
      <c r="D171" s="140" t="s">
        <v>229</v>
      </c>
      <c r="E171" s="152" t="s">
        <v>19</v>
      </c>
      <c r="F171" s="153" t="s">
        <v>334</v>
      </c>
      <c r="H171" s="154">
        <v>-1.4339999999999999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76</v>
      </c>
      <c r="AY171" s="152" t="s">
        <v>218</v>
      </c>
    </row>
    <row r="172" spans="2:65" s="12" customFormat="1" ht="11.25">
      <c r="B172" s="151"/>
      <c r="D172" s="140" t="s">
        <v>229</v>
      </c>
      <c r="E172" s="152" t="s">
        <v>19</v>
      </c>
      <c r="F172" s="153" t="s">
        <v>335</v>
      </c>
      <c r="H172" s="154">
        <v>-1.26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76</v>
      </c>
      <c r="AY172" s="152" t="s">
        <v>218</v>
      </c>
    </row>
    <row r="173" spans="2:65" s="13" customFormat="1" ht="11.25">
      <c r="B173" s="158"/>
      <c r="D173" s="140" t="s">
        <v>229</v>
      </c>
      <c r="E173" s="159" t="s">
        <v>19</v>
      </c>
      <c r="F173" s="160" t="s">
        <v>234</v>
      </c>
      <c r="H173" s="161">
        <v>-184.245</v>
      </c>
      <c r="I173" s="162"/>
      <c r="L173" s="158"/>
      <c r="M173" s="163"/>
      <c r="T173" s="164"/>
      <c r="AT173" s="159" t="s">
        <v>229</v>
      </c>
      <c r="AU173" s="159" t="s">
        <v>83</v>
      </c>
      <c r="AV173" s="13" t="s">
        <v>223</v>
      </c>
      <c r="AW173" s="13" t="s">
        <v>37</v>
      </c>
      <c r="AX173" s="13" t="s">
        <v>83</v>
      </c>
      <c r="AY173" s="159" t="s">
        <v>218</v>
      </c>
    </row>
    <row r="174" spans="2:65" s="1" customFormat="1" ht="16.5" customHeight="1">
      <c r="B174" s="33"/>
      <c r="C174" s="127" t="s">
        <v>336</v>
      </c>
      <c r="D174" s="127" t="s">
        <v>219</v>
      </c>
      <c r="E174" s="128" t="s">
        <v>337</v>
      </c>
      <c r="F174" s="129" t="s">
        <v>338</v>
      </c>
      <c r="G174" s="130" t="s">
        <v>167</v>
      </c>
      <c r="H174" s="131">
        <v>58.81</v>
      </c>
      <c r="I174" s="132"/>
      <c r="J174" s="133">
        <f>ROUND(I174*H174,2)</f>
        <v>0</v>
      </c>
      <c r="K174" s="129" t="s">
        <v>19</v>
      </c>
      <c r="L174" s="33"/>
      <c r="M174" s="134" t="s">
        <v>19</v>
      </c>
      <c r="N174" s="135" t="s">
        <v>47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223</v>
      </c>
      <c r="AT174" s="138" t="s">
        <v>219</v>
      </c>
      <c r="AU174" s="138" t="s">
        <v>83</v>
      </c>
      <c r="AY174" s="18" t="s">
        <v>218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8" t="s">
        <v>83</v>
      </c>
      <c r="BK174" s="139">
        <f>ROUND(I174*H174,2)</f>
        <v>0</v>
      </c>
      <c r="BL174" s="18" t="s">
        <v>223</v>
      </c>
      <c r="BM174" s="138" t="s">
        <v>339</v>
      </c>
    </row>
    <row r="175" spans="2:65" s="1" customFormat="1" ht="39">
      <c r="B175" s="33"/>
      <c r="D175" s="140" t="s">
        <v>225</v>
      </c>
      <c r="F175" s="141" t="s">
        <v>340</v>
      </c>
      <c r="I175" s="142"/>
      <c r="L175" s="33"/>
      <c r="M175" s="143"/>
      <c r="T175" s="54"/>
      <c r="AT175" s="18" t="s">
        <v>225</v>
      </c>
      <c r="AU175" s="18" t="s">
        <v>83</v>
      </c>
    </row>
    <row r="176" spans="2:65" s="1" customFormat="1" ht="29.25">
      <c r="B176" s="33"/>
      <c r="D176" s="140" t="s">
        <v>227</v>
      </c>
      <c r="F176" s="144" t="s">
        <v>341</v>
      </c>
      <c r="I176" s="142"/>
      <c r="L176" s="33"/>
      <c r="M176" s="143"/>
      <c r="T176" s="54"/>
      <c r="AT176" s="18" t="s">
        <v>227</v>
      </c>
      <c r="AU176" s="18" t="s">
        <v>83</v>
      </c>
    </row>
    <row r="177" spans="2:65" s="11" customFormat="1" ht="11.25">
      <c r="B177" s="145"/>
      <c r="D177" s="140" t="s">
        <v>229</v>
      </c>
      <c r="E177" s="146" t="s">
        <v>19</v>
      </c>
      <c r="F177" s="147" t="s">
        <v>230</v>
      </c>
      <c r="H177" s="146" t="s">
        <v>19</v>
      </c>
      <c r="I177" s="148"/>
      <c r="L177" s="145"/>
      <c r="M177" s="149"/>
      <c r="T177" s="150"/>
      <c r="AT177" s="146" t="s">
        <v>229</v>
      </c>
      <c r="AU177" s="146" t="s">
        <v>83</v>
      </c>
      <c r="AV177" s="11" t="s">
        <v>83</v>
      </c>
      <c r="AW177" s="11" t="s">
        <v>37</v>
      </c>
      <c r="AX177" s="11" t="s">
        <v>76</v>
      </c>
      <c r="AY177" s="146" t="s">
        <v>218</v>
      </c>
    </row>
    <row r="178" spans="2:65" s="12" customFormat="1" ht="11.25">
      <c r="B178" s="151"/>
      <c r="D178" s="140" t="s">
        <v>229</v>
      </c>
      <c r="E178" s="152" t="s">
        <v>19</v>
      </c>
      <c r="F178" s="153" t="s">
        <v>342</v>
      </c>
      <c r="H178" s="154">
        <v>22.53</v>
      </c>
      <c r="I178" s="155"/>
      <c r="L178" s="151"/>
      <c r="M178" s="156"/>
      <c r="T178" s="157"/>
      <c r="AT178" s="152" t="s">
        <v>229</v>
      </c>
      <c r="AU178" s="152" t="s">
        <v>83</v>
      </c>
      <c r="AV178" s="12" t="s">
        <v>85</v>
      </c>
      <c r="AW178" s="12" t="s">
        <v>37</v>
      </c>
      <c r="AX178" s="12" t="s">
        <v>76</v>
      </c>
      <c r="AY178" s="152" t="s">
        <v>218</v>
      </c>
    </row>
    <row r="179" spans="2:65" s="12" customFormat="1" ht="11.25">
      <c r="B179" s="151"/>
      <c r="D179" s="140" t="s">
        <v>229</v>
      </c>
      <c r="E179" s="152" t="s">
        <v>19</v>
      </c>
      <c r="F179" s="153" t="s">
        <v>343</v>
      </c>
      <c r="H179" s="154">
        <v>2.17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65" s="12" customFormat="1" ht="11.25">
      <c r="B180" s="151"/>
      <c r="D180" s="140" t="s">
        <v>229</v>
      </c>
      <c r="E180" s="152" t="s">
        <v>19</v>
      </c>
      <c r="F180" s="153" t="s">
        <v>344</v>
      </c>
      <c r="H180" s="154">
        <v>2.16</v>
      </c>
      <c r="I180" s="155"/>
      <c r="L180" s="151"/>
      <c r="M180" s="156"/>
      <c r="T180" s="157"/>
      <c r="AT180" s="152" t="s">
        <v>229</v>
      </c>
      <c r="AU180" s="152" t="s">
        <v>83</v>
      </c>
      <c r="AV180" s="12" t="s">
        <v>85</v>
      </c>
      <c r="AW180" s="12" t="s">
        <v>37</v>
      </c>
      <c r="AX180" s="12" t="s">
        <v>76</v>
      </c>
      <c r="AY180" s="152" t="s">
        <v>218</v>
      </c>
    </row>
    <row r="181" spans="2:65" s="12" customFormat="1" ht="11.25">
      <c r="B181" s="151"/>
      <c r="D181" s="140" t="s">
        <v>229</v>
      </c>
      <c r="E181" s="152" t="s">
        <v>19</v>
      </c>
      <c r="F181" s="153" t="s">
        <v>345</v>
      </c>
      <c r="H181" s="154">
        <v>1.37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76</v>
      </c>
      <c r="AY181" s="152" t="s">
        <v>218</v>
      </c>
    </row>
    <row r="182" spans="2:65" s="12" customFormat="1" ht="11.25">
      <c r="B182" s="151"/>
      <c r="D182" s="140" t="s">
        <v>229</v>
      </c>
      <c r="E182" s="152" t="s">
        <v>19</v>
      </c>
      <c r="F182" s="153" t="s">
        <v>346</v>
      </c>
      <c r="H182" s="154">
        <v>1.8</v>
      </c>
      <c r="I182" s="155"/>
      <c r="L182" s="151"/>
      <c r="M182" s="156"/>
      <c r="T182" s="157"/>
      <c r="AT182" s="152" t="s">
        <v>229</v>
      </c>
      <c r="AU182" s="152" t="s">
        <v>83</v>
      </c>
      <c r="AV182" s="12" t="s">
        <v>85</v>
      </c>
      <c r="AW182" s="12" t="s">
        <v>37</v>
      </c>
      <c r="AX182" s="12" t="s">
        <v>76</v>
      </c>
      <c r="AY182" s="152" t="s">
        <v>218</v>
      </c>
    </row>
    <row r="183" spans="2:65" s="12" customFormat="1" ht="11.25">
      <c r="B183" s="151"/>
      <c r="D183" s="140" t="s">
        <v>229</v>
      </c>
      <c r="E183" s="152" t="s">
        <v>19</v>
      </c>
      <c r="F183" s="153" t="s">
        <v>347</v>
      </c>
      <c r="H183" s="154">
        <v>19.41</v>
      </c>
      <c r="I183" s="155"/>
      <c r="L183" s="151"/>
      <c r="M183" s="156"/>
      <c r="T183" s="157"/>
      <c r="AT183" s="152" t="s">
        <v>229</v>
      </c>
      <c r="AU183" s="152" t="s">
        <v>83</v>
      </c>
      <c r="AV183" s="12" t="s">
        <v>85</v>
      </c>
      <c r="AW183" s="12" t="s">
        <v>37</v>
      </c>
      <c r="AX183" s="12" t="s">
        <v>76</v>
      </c>
      <c r="AY183" s="152" t="s">
        <v>218</v>
      </c>
    </row>
    <row r="184" spans="2:65" s="12" customFormat="1" ht="11.25">
      <c r="B184" s="151"/>
      <c r="D184" s="140" t="s">
        <v>229</v>
      </c>
      <c r="E184" s="152" t="s">
        <v>19</v>
      </c>
      <c r="F184" s="153" t="s">
        <v>348</v>
      </c>
      <c r="H184" s="154">
        <v>1.8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76</v>
      </c>
      <c r="AY184" s="152" t="s">
        <v>218</v>
      </c>
    </row>
    <row r="185" spans="2:65" s="12" customFormat="1" ht="11.25">
      <c r="B185" s="151"/>
      <c r="D185" s="140" t="s">
        <v>229</v>
      </c>
      <c r="E185" s="152" t="s">
        <v>19</v>
      </c>
      <c r="F185" s="153" t="s">
        <v>349</v>
      </c>
      <c r="H185" s="154">
        <v>2.17</v>
      </c>
      <c r="I185" s="155"/>
      <c r="L185" s="151"/>
      <c r="M185" s="156"/>
      <c r="T185" s="157"/>
      <c r="AT185" s="152" t="s">
        <v>229</v>
      </c>
      <c r="AU185" s="152" t="s">
        <v>83</v>
      </c>
      <c r="AV185" s="12" t="s">
        <v>85</v>
      </c>
      <c r="AW185" s="12" t="s">
        <v>37</v>
      </c>
      <c r="AX185" s="12" t="s">
        <v>76</v>
      </c>
      <c r="AY185" s="152" t="s">
        <v>218</v>
      </c>
    </row>
    <row r="186" spans="2:65" s="12" customFormat="1" ht="11.25">
      <c r="B186" s="151"/>
      <c r="D186" s="140" t="s">
        <v>229</v>
      </c>
      <c r="E186" s="152" t="s">
        <v>19</v>
      </c>
      <c r="F186" s="153" t="s">
        <v>350</v>
      </c>
      <c r="H186" s="154">
        <v>5.4</v>
      </c>
      <c r="I186" s="155"/>
      <c r="L186" s="151"/>
      <c r="M186" s="156"/>
      <c r="T186" s="157"/>
      <c r="AT186" s="152" t="s">
        <v>229</v>
      </c>
      <c r="AU186" s="152" t="s">
        <v>83</v>
      </c>
      <c r="AV186" s="12" t="s">
        <v>85</v>
      </c>
      <c r="AW186" s="12" t="s">
        <v>37</v>
      </c>
      <c r="AX186" s="12" t="s">
        <v>76</v>
      </c>
      <c r="AY186" s="152" t="s">
        <v>218</v>
      </c>
    </row>
    <row r="187" spans="2:65" s="13" customFormat="1" ht="11.25">
      <c r="B187" s="158"/>
      <c r="D187" s="140" t="s">
        <v>229</v>
      </c>
      <c r="E187" s="159" t="s">
        <v>182</v>
      </c>
      <c r="F187" s="160" t="s">
        <v>234</v>
      </c>
      <c r="H187" s="161">
        <v>58.81</v>
      </c>
      <c r="I187" s="162"/>
      <c r="L187" s="158"/>
      <c r="M187" s="163"/>
      <c r="T187" s="164"/>
      <c r="AT187" s="159" t="s">
        <v>229</v>
      </c>
      <c r="AU187" s="159" t="s">
        <v>83</v>
      </c>
      <c r="AV187" s="13" t="s">
        <v>223</v>
      </c>
      <c r="AW187" s="13" t="s">
        <v>37</v>
      </c>
      <c r="AX187" s="13" t="s">
        <v>83</v>
      </c>
      <c r="AY187" s="159" t="s">
        <v>218</v>
      </c>
    </row>
    <row r="188" spans="2:65" s="1" customFormat="1" ht="16.5" customHeight="1">
      <c r="B188" s="33"/>
      <c r="C188" s="127" t="s">
        <v>351</v>
      </c>
      <c r="D188" s="127" t="s">
        <v>219</v>
      </c>
      <c r="E188" s="128" t="s">
        <v>352</v>
      </c>
      <c r="F188" s="129" t="s">
        <v>353</v>
      </c>
      <c r="G188" s="130" t="s">
        <v>167</v>
      </c>
      <c r="H188" s="131">
        <v>354.95</v>
      </c>
      <c r="I188" s="132"/>
      <c r="J188" s="133">
        <f>ROUND(I188*H188,2)</f>
        <v>0</v>
      </c>
      <c r="K188" s="129" t="s">
        <v>19</v>
      </c>
      <c r="L188" s="33"/>
      <c r="M188" s="134" t="s">
        <v>19</v>
      </c>
      <c r="N188" s="135" t="s">
        <v>47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223</v>
      </c>
      <c r="AT188" s="138" t="s">
        <v>219</v>
      </c>
      <c r="AU188" s="138" t="s">
        <v>83</v>
      </c>
      <c r="AY188" s="18" t="s">
        <v>218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83</v>
      </c>
      <c r="BK188" s="139">
        <f>ROUND(I188*H188,2)</f>
        <v>0</v>
      </c>
      <c r="BL188" s="18" t="s">
        <v>223</v>
      </c>
      <c r="BM188" s="138" t="s">
        <v>354</v>
      </c>
    </row>
    <row r="189" spans="2:65" s="1" customFormat="1" ht="39">
      <c r="B189" s="33"/>
      <c r="D189" s="140" t="s">
        <v>225</v>
      </c>
      <c r="F189" s="141" t="s">
        <v>355</v>
      </c>
      <c r="I189" s="142"/>
      <c r="L189" s="33"/>
      <c r="M189" s="143"/>
      <c r="T189" s="54"/>
      <c r="AT189" s="18" t="s">
        <v>225</v>
      </c>
      <c r="AU189" s="18" t="s">
        <v>83</v>
      </c>
    </row>
    <row r="190" spans="2:65" s="1" customFormat="1" ht="29.25">
      <c r="B190" s="33"/>
      <c r="D190" s="140" t="s">
        <v>227</v>
      </c>
      <c r="F190" s="144" t="s">
        <v>356</v>
      </c>
      <c r="I190" s="142"/>
      <c r="L190" s="33"/>
      <c r="M190" s="143"/>
      <c r="T190" s="54"/>
      <c r="AT190" s="18" t="s">
        <v>227</v>
      </c>
      <c r="AU190" s="18" t="s">
        <v>83</v>
      </c>
    </row>
    <row r="191" spans="2:65" s="11" customFormat="1" ht="11.25">
      <c r="B191" s="145"/>
      <c r="D191" s="140" t="s">
        <v>229</v>
      </c>
      <c r="E191" s="146" t="s">
        <v>19</v>
      </c>
      <c r="F191" s="147" t="s">
        <v>230</v>
      </c>
      <c r="H191" s="146" t="s">
        <v>19</v>
      </c>
      <c r="I191" s="148"/>
      <c r="L191" s="145"/>
      <c r="M191" s="149"/>
      <c r="T191" s="150"/>
      <c r="AT191" s="146" t="s">
        <v>229</v>
      </c>
      <c r="AU191" s="146" t="s">
        <v>83</v>
      </c>
      <c r="AV191" s="11" t="s">
        <v>83</v>
      </c>
      <c r="AW191" s="11" t="s">
        <v>37</v>
      </c>
      <c r="AX191" s="11" t="s">
        <v>76</v>
      </c>
      <c r="AY191" s="146" t="s">
        <v>218</v>
      </c>
    </row>
    <row r="192" spans="2:65" s="12" customFormat="1" ht="11.25">
      <c r="B192" s="151"/>
      <c r="D192" s="140" t="s">
        <v>229</v>
      </c>
      <c r="E192" s="152" t="s">
        <v>19</v>
      </c>
      <c r="F192" s="153" t="s">
        <v>357</v>
      </c>
      <c r="H192" s="154">
        <v>4.51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76</v>
      </c>
      <c r="AY192" s="152" t="s">
        <v>218</v>
      </c>
    </row>
    <row r="193" spans="2:51" s="12" customFormat="1" ht="11.25">
      <c r="B193" s="151"/>
      <c r="D193" s="140" t="s">
        <v>229</v>
      </c>
      <c r="E193" s="152" t="s">
        <v>19</v>
      </c>
      <c r="F193" s="153" t="s">
        <v>358</v>
      </c>
      <c r="H193" s="154">
        <v>1.68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51" s="12" customFormat="1" ht="11.25">
      <c r="B194" s="151"/>
      <c r="D194" s="140" t="s">
        <v>229</v>
      </c>
      <c r="E194" s="152" t="s">
        <v>19</v>
      </c>
      <c r="F194" s="153" t="s">
        <v>359</v>
      </c>
      <c r="H194" s="154">
        <v>4.5</v>
      </c>
      <c r="I194" s="155"/>
      <c r="L194" s="151"/>
      <c r="M194" s="156"/>
      <c r="T194" s="157"/>
      <c r="AT194" s="152" t="s">
        <v>229</v>
      </c>
      <c r="AU194" s="152" t="s">
        <v>83</v>
      </c>
      <c r="AV194" s="12" t="s">
        <v>85</v>
      </c>
      <c r="AW194" s="12" t="s">
        <v>37</v>
      </c>
      <c r="AX194" s="12" t="s">
        <v>76</v>
      </c>
      <c r="AY194" s="152" t="s">
        <v>218</v>
      </c>
    </row>
    <row r="195" spans="2:51" s="12" customFormat="1" ht="11.25">
      <c r="B195" s="151"/>
      <c r="D195" s="140" t="s">
        <v>229</v>
      </c>
      <c r="E195" s="152" t="s">
        <v>19</v>
      </c>
      <c r="F195" s="153" t="s">
        <v>360</v>
      </c>
      <c r="H195" s="154">
        <v>29.27</v>
      </c>
      <c r="I195" s="155"/>
      <c r="L195" s="151"/>
      <c r="M195" s="156"/>
      <c r="T195" s="157"/>
      <c r="AT195" s="152" t="s">
        <v>229</v>
      </c>
      <c r="AU195" s="152" t="s">
        <v>83</v>
      </c>
      <c r="AV195" s="12" t="s">
        <v>85</v>
      </c>
      <c r="AW195" s="12" t="s">
        <v>37</v>
      </c>
      <c r="AX195" s="12" t="s">
        <v>76</v>
      </c>
      <c r="AY195" s="152" t="s">
        <v>218</v>
      </c>
    </row>
    <row r="196" spans="2:51" s="12" customFormat="1" ht="11.25">
      <c r="B196" s="151"/>
      <c r="D196" s="140" t="s">
        <v>229</v>
      </c>
      <c r="E196" s="152" t="s">
        <v>19</v>
      </c>
      <c r="F196" s="153" t="s">
        <v>361</v>
      </c>
      <c r="H196" s="154">
        <v>64.930000000000007</v>
      </c>
      <c r="I196" s="155"/>
      <c r="L196" s="151"/>
      <c r="M196" s="156"/>
      <c r="T196" s="157"/>
      <c r="AT196" s="152" t="s">
        <v>229</v>
      </c>
      <c r="AU196" s="152" t="s">
        <v>83</v>
      </c>
      <c r="AV196" s="12" t="s">
        <v>85</v>
      </c>
      <c r="AW196" s="12" t="s">
        <v>37</v>
      </c>
      <c r="AX196" s="12" t="s">
        <v>76</v>
      </c>
      <c r="AY196" s="152" t="s">
        <v>218</v>
      </c>
    </row>
    <row r="197" spans="2:51" s="12" customFormat="1" ht="11.25">
      <c r="B197" s="151"/>
      <c r="D197" s="140" t="s">
        <v>229</v>
      </c>
      <c r="E197" s="152" t="s">
        <v>19</v>
      </c>
      <c r="F197" s="153" t="s">
        <v>362</v>
      </c>
      <c r="H197" s="154">
        <v>18.63</v>
      </c>
      <c r="I197" s="155"/>
      <c r="L197" s="151"/>
      <c r="M197" s="156"/>
      <c r="T197" s="157"/>
      <c r="AT197" s="152" t="s">
        <v>229</v>
      </c>
      <c r="AU197" s="152" t="s">
        <v>83</v>
      </c>
      <c r="AV197" s="12" t="s">
        <v>85</v>
      </c>
      <c r="AW197" s="12" t="s">
        <v>37</v>
      </c>
      <c r="AX197" s="12" t="s">
        <v>76</v>
      </c>
      <c r="AY197" s="152" t="s">
        <v>218</v>
      </c>
    </row>
    <row r="198" spans="2:51" s="12" customFormat="1" ht="11.25">
      <c r="B198" s="151"/>
      <c r="D198" s="140" t="s">
        <v>229</v>
      </c>
      <c r="E198" s="152" t="s">
        <v>19</v>
      </c>
      <c r="F198" s="153" t="s">
        <v>363</v>
      </c>
      <c r="H198" s="154">
        <v>2.27</v>
      </c>
      <c r="I198" s="155"/>
      <c r="L198" s="151"/>
      <c r="M198" s="156"/>
      <c r="T198" s="157"/>
      <c r="AT198" s="152" t="s">
        <v>229</v>
      </c>
      <c r="AU198" s="152" t="s">
        <v>83</v>
      </c>
      <c r="AV198" s="12" t="s">
        <v>85</v>
      </c>
      <c r="AW198" s="12" t="s">
        <v>37</v>
      </c>
      <c r="AX198" s="12" t="s">
        <v>76</v>
      </c>
      <c r="AY198" s="152" t="s">
        <v>218</v>
      </c>
    </row>
    <row r="199" spans="2:51" s="12" customFormat="1" ht="11.25">
      <c r="B199" s="151"/>
      <c r="D199" s="140" t="s">
        <v>229</v>
      </c>
      <c r="E199" s="152" t="s">
        <v>19</v>
      </c>
      <c r="F199" s="153" t="s">
        <v>364</v>
      </c>
      <c r="H199" s="154">
        <v>16.59</v>
      </c>
      <c r="I199" s="155"/>
      <c r="L199" s="151"/>
      <c r="M199" s="156"/>
      <c r="T199" s="157"/>
      <c r="AT199" s="152" t="s">
        <v>229</v>
      </c>
      <c r="AU199" s="152" t="s">
        <v>83</v>
      </c>
      <c r="AV199" s="12" t="s">
        <v>85</v>
      </c>
      <c r="AW199" s="12" t="s">
        <v>37</v>
      </c>
      <c r="AX199" s="12" t="s">
        <v>76</v>
      </c>
      <c r="AY199" s="152" t="s">
        <v>218</v>
      </c>
    </row>
    <row r="200" spans="2:51" s="12" customFormat="1" ht="11.25">
      <c r="B200" s="151"/>
      <c r="D200" s="140" t="s">
        <v>229</v>
      </c>
      <c r="E200" s="152" t="s">
        <v>19</v>
      </c>
      <c r="F200" s="153" t="s">
        <v>365</v>
      </c>
      <c r="H200" s="154">
        <v>6.85</v>
      </c>
      <c r="I200" s="155"/>
      <c r="L200" s="151"/>
      <c r="M200" s="156"/>
      <c r="T200" s="157"/>
      <c r="AT200" s="152" t="s">
        <v>229</v>
      </c>
      <c r="AU200" s="152" t="s">
        <v>83</v>
      </c>
      <c r="AV200" s="12" t="s">
        <v>85</v>
      </c>
      <c r="AW200" s="12" t="s">
        <v>37</v>
      </c>
      <c r="AX200" s="12" t="s">
        <v>76</v>
      </c>
      <c r="AY200" s="152" t="s">
        <v>218</v>
      </c>
    </row>
    <row r="201" spans="2:51" s="12" customFormat="1" ht="11.25">
      <c r="B201" s="151"/>
      <c r="D201" s="140" t="s">
        <v>229</v>
      </c>
      <c r="E201" s="152" t="s">
        <v>19</v>
      </c>
      <c r="F201" s="153" t="s">
        <v>366</v>
      </c>
      <c r="H201" s="154">
        <v>47.11</v>
      </c>
      <c r="I201" s="155"/>
      <c r="L201" s="151"/>
      <c r="M201" s="156"/>
      <c r="T201" s="157"/>
      <c r="AT201" s="152" t="s">
        <v>229</v>
      </c>
      <c r="AU201" s="152" t="s">
        <v>83</v>
      </c>
      <c r="AV201" s="12" t="s">
        <v>85</v>
      </c>
      <c r="AW201" s="12" t="s">
        <v>37</v>
      </c>
      <c r="AX201" s="12" t="s">
        <v>76</v>
      </c>
      <c r="AY201" s="152" t="s">
        <v>218</v>
      </c>
    </row>
    <row r="202" spans="2:51" s="12" customFormat="1" ht="11.25">
      <c r="B202" s="151"/>
      <c r="D202" s="140" t="s">
        <v>229</v>
      </c>
      <c r="E202" s="152" t="s">
        <v>19</v>
      </c>
      <c r="F202" s="153" t="s">
        <v>367</v>
      </c>
      <c r="H202" s="154">
        <v>0.7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76</v>
      </c>
      <c r="AY202" s="152" t="s">
        <v>218</v>
      </c>
    </row>
    <row r="203" spans="2:51" s="12" customFormat="1" ht="11.25">
      <c r="B203" s="151"/>
      <c r="D203" s="140" t="s">
        <v>229</v>
      </c>
      <c r="E203" s="152" t="s">
        <v>19</v>
      </c>
      <c r="F203" s="153" t="s">
        <v>368</v>
      </c>
      <c r="H203" s="154">
        <v>3.28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76</v>
      </c>
      <c r="AY203" s="152" t="s">
        <v>218</v>
      </c>
    </row>
    <row r="204" spans="2:51" s="12" customFormat="1" ht="11.25">
      <c r="B204" s="151"/>
      <c r="D204" s="140" t="s">
        <v>229</v>
      </c>
      <c r="E204" s="152" t="s">
        <v>19</v>
      </c>
      <c r="F204" s="153" t="s">
        <v>369</v>
      </c>
      <c r="H204" s="154">
        <v>64.540000000000006</v>
      </c>
      <c r="I204" s="155"/>
      <c r="L204" s="151"/>
      <c r="M204" s="156"/>
      <c r="T204" s="157"/>
      <c r="AT204" s="152" t="s">
        <v>229</v>
      </c>
      <c r="AU204" s="152" t="s">
        <v>83</v>
      </c>
      <c r="AV204" s="12" t="s">
        <v>85</v>
      </c>
      <c r="AW204" s="12" t="s">
        <v>37</v>
      </c>
      <c r="AX204" s="12" t="s">
        <v>76</v>
      </c>
      <c r="AY204" s="152" t="s">
        <v>218</v>
      </c>
    </row>
    <row r="205" spans="2:51" s="12" customFormat="1" ht="11.25">
      <c r="B205" s="151"/>
      <c r="D205" s="140" t="s">
        <v>229</v>
      </c>
      <c r="E205" s="152" t="s">
        <v>19</v>
      </c>
      <c r="F205" s="153" t="s">
        <v>370</v>
      </c>
      <c r="H205" s="154">
        <v>54.41</v>
      </c>
      <c r="I205" s="155"/>
      <c r="L205" s="151"/>
      <c r="M205" s="156"/>
      <c r="T205" s="157"/>
      <c r="AT205" s="152" t="s">
        <v>229</v>
      </c>
      <c r="AU205" s="152" t="s">
        <v>83</v>
      </c>
      <c r="AV205" s="12" t="s">
        <v>85</v>
      </c>
      <c r="AW205" s="12" t="s">
        <v>37</v>
      </c>
      <c r="AX205" s="12" t="s">
        <v>76</v>
      </c>
      <c r="AY205" s="152" t="s">
        <v>218</v>
      </c>
    </row>
    <row r="206" spans="2:51" s="12" customFormat="1" ht="11.25">
      <c r="B206" s="151"/>
      <c r="D206" s="140" t="s">
        <v>229</v>
      </c>
      <c r="E206" s="152" t="s">
        <v>19</v>
      </c>
      <c r="F206" s="153" t="s">
        <v>371</v>
      </c>
      <c r="H206" s="154">
        <v>28.83</v>
      </c>
      <c r="I206" s="155"/>
      <c r="L206" s="151"/>
      <c r="M206" s="156"/>
      <c r="T206" s="157"/>
      <c r="AT206" s="152" t="s">
        <v>229</v>
      </c>
      <c r="AU206" s="152" t="s">
        <v>83</v>
      </c>
      <c r="AV206" s="12" t="s">
        <v>85</v>
      </c>
      <c r="AW206" s="12" t="s">
        <v>37</v>
      </c>
      <c r="AX206" s="12" t="s">
        <v>76</v>
      </c>
      <c r="AY206" s="152" t="s">
        <v>218</v>
      </c>
    </row>
    <row r="207" spans="2:51" s="12" customFormat="1" ht="11.25">
      <c r="B207" s="151"/>
      <c r="D207" s="140" t="s">
        <v>229</v>
      </c>
      <c r="E207" s="152" t="s">
        <v>19</v>
      </c>
      <c r="F207" s="153" t="s">
        <v>372</v>
      </c>
      <c r="H207" s="154">
        <v>6.85</v>
      </c>
      <c r="I207" s="155"/>
      <c r="L207" s="151"/>
      <c r="M207" s="156"/>
      <c r="T207" s="157"/>
      <c r="AT207" s="152" t="s">
        <v>229</v>
      </c>
      <c r="AU207" s="152" t="s">
        <v>83</v>
      </c>
      <c r="AV207" s="12" t="s">
        <v>85</v>
      </c>
      <c r="AW207" s="12" t="s">
        <v>37</v>
      </c>
      <c r="AX207" s="12" t="s">
        <v>76</v>
      </c>
      <c r="AY207" s="152" t="s">
        <v>218</v>
      </c>
    </row>
    <row r="208" spans="2:51" s="13" customFormat="1" ht="11.25">
      <c r="B208" s="158"/>
      <c r="D208" s="140" t="s">
        <v>229</v>
      </c>
      <c r="E208" s="159" t="s">
        <v>186</v>
      </c>
      <c r="F208" s="160" t="s">
        <v>234</v>
      </c>
      <c r="H208" s="161">
        <v>354.95</v>
      </c>
      <c r="I208" s="162"/>
      <c r="L208" s="158"/>
      <c r="M208" s="163"/>
      <c r="T208" s="164"/>
      <c r="AT208" s="159" t="s">
        <v>229</v>
      </c>
      <c r="AU208" s="159" t="s">
        <v>83</v>
      </c>
      <c r="AV208" s="13" t="s">
        <v>223</v>
      </c>
      <c r="AW208" s="13" t="s">
        <v>37</v>
      </c>
      <c r="AX208" s="13" t="s">
        <v>83</v>
      </c>
      <c r="AY208" s="159" t="s">
        <v>218</v>
      </c>
    </row>
    <row r="209" spans="2:65" s="1" customFormat="1" ht="16.5" customHeight="1">
      <c r="B209" s="33"/>
      <c r="C209" s="127" t="s">
        <v>373</v>
      </c>
      <c r="D209" s="127" t="s">
        <v>219</v>
      </c>
      <c r="E209" s="128" t="s">
        <v>374</v>
      </c>
      <c r="F209" s="129" t="s">
        <v>375</v>
      </c>
      <c r="G209" s="130" t="s">
        <v>376</v>
      </c>
      <c r="H209" s="131">
        <v>2</v>
      </c>
      <c r="I209" s="132"/>
      <c r="J209" s="133">
        <f>ROUND(I209*H209,2)</f>
        <v>0</v>
      </c>
      <c r="K209" s="129" t="s">
        <v>19</v>
      </c>
      <c r="L209" s="33"/>
      <c r="M209" s="134" t="s">
        <v>19</v>
      </c>
      <c r="N209" s="135" t="s">
        <v>47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223</v>
      </c>
      <c r="AT209" s="138" t="s">
        <v>219</v>
      </c>
      <c r="AU209" s="138" t="s">
        <v>83</v>
      </c>
      <c r="AY209" s="18" t="s">
        <v>218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8" t="s">
        <v>83</v>
      </c>
      <c r="BK209" s="139">
        <f>ROUND(I209*H209,2)</f>
        <v>0</v>
      </c>
      <c r="BL209" s="18" t="s">
        <v>223</v>
      </c>
      <c r="BM209" s="138" t="s">
        <v>377</v>
      </c>
    </row>
    <row r="210" spans="2:65" s="1" customFormat="1" ht="29.25">
      <c r="B210" s="33"/>
      <c r="D210" s="140" t="s">
        <v>225</v>
      </c>
      <c r="F210" s="141" t="s">
        <v>378</v>
      </c>
      <c r="I210" s="142"/>
      <c r="L210" s="33"/>
      <c r="M210" s="143"/>
      <c r="T210" s="54"/>
      <c r="AT210" s="18" t="s">
        <v>225</v>
      </c>
      <c r="AU210" s="18" t="s">
        <v>83</v>
      </c>
    </row>
    <row r="211" spans="2:65" s="1" customFormat="1" ht="19.5">
      <c r="B211" s="33"/>
      <c r="D211" s="140" t="s">
        <v>227</v>
      </c>
      <c r="F211" s="144" t="s">
        <v>379</v>
      </c>
      <c r="I211" s="142"/>
      <c r="L211" s="33"/>
      <c r="M211" s="143"/>
      <c r="T211" s="54"/>
      <c r="AT211" s="18" t="s">
        <v>227</v>
      </c>
      <c r="AU211" s="18" t="s">
        <v>83</v>
      </c>
    </row>
    <row r="212" spans="2:65" s="11" customFormat="1" ht="11.25">
      <c r="B212" s="145"/>
      <c r="D212" s="140" t="s">
        <v>229</v>
      </c>
      <c r="E212" s="146" t="s">
        <v>19</v>
      </c>
      <c r="F212" s="147" t="s">
        <v>230</v>
      </c>
      <c r="H212" s="146" t="s">
        <v>19</v>
      </c>
      <c r="I212" s="148"/>
      <c r="L212" s="145"/>
      <c r="M212" s="149"/>
      <c r="T212" s="150"/>
      <c r="AT212" s="146" t="s">
        <v>229</v>
      </c>
      <c r="AU212" s="146" t="s">
        <v>83</v>
      </c>
      <c r="AV212" s="11" t="s">
        <v>83</v>
      </c>
      <c r="AW212" s="11" t="s">
        <v>37</v>
      </c>
      <c r="AX212" s="11" t="s">
        <v>76</v>
      </c>
      <c r="AY212" s="146" t="s">
        <v>218</v>
      </c>
    </row>
    <row r="213" spans="2:65" s="12" customFormat="1" ht="11.25">
      <c r="B213" s="151"/>
      <c r="D213" s="140" t="s">
        <v>229</v>
      </c>
      <c r="E213" s="152" t="s">
        <v>19</v>
      </c>
      <c r="F213" s="153" t="s">
        <v>246</v>
      </c>
      <c r="H213" s="154">
        <v>2</v>
      </c>
      <c r="I213" s="155"/>
      <c r="L213" s="151"/>
      <c r="M213" s="156"/>
      <c r="T213" s="157"/>
      <c r="AT213" s="152" t="s">
        <v>229</v>
      </c>
      <c r="AU213" s="152" t="s">
        <v>83</v>
      </c>
      <c r="AV213" s="12" t="s">
        <v>85</v>
      </c>
      <c r="AW213" s="12" t="s">
        <v>37</v>
      </c>
      <c r="AX213" s="12" t="s">
        <v>83</v>
      </c>
      <c r="AY213" s="152" t="s">
        <v>218</v>
      </c>
    </row>
    <row r="214" spans="2:65" s="1" customFormat="1" ht="16.5" customHeight="1">
      <c r="B214" s="33"/>
      <c r="C214" s="127" t="s">
        <v>380</v>
      </c>
      <c r="D214" s="127" t="s">
        <v>219</v>
      </c>
      <c r="E214" s="128" t="s">
        <v>381</v>
      </c>
      <c r="F214" s="129" t="s">
        <v>382</v>
      </c>
      <c r="G214" s="130" t="s">
        <v>167</v>
      </c>
      <c r="H214" s="131">
        <v>6.86</v>
      </c>
      <c r="I214" s="132"/>
      <c r="J214" s="133">
        <f>ROUND(I214*H214,2)</f>
        <v>0</v>
      </c>
      <c r="K214" s="129" t="s">
        <v>19</v>
      </c>
      <c r="L214" s="33"/>
      <c r="M214" s="134" t="s">
        <v>19</v>
      </c>
      <c r="N214" s="135" t="s">
        <v>47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223</v>
      </c>
      <c r="AT214" s="138" t="s">
        <v>219</v>
      </c>
      <c r="AU214" s="138" t="s">
        <v>83</v>
      </c>
      <c r="AY214" s="18" t="s">
        <v>218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8" t="s">
        <v>83</v>
      </c>
      <c r="BK214" s="139">
        <f>ROUND(I214*H214,2)</f>
        <v>0</v>
      </c>
      <c r="BL214" s="18" t="s">
        <v>223</v>
      </c>
      <c r="BM214" s="138" t="s">
        <v>383</v>
      </c>
    </row>
    <row r="215" spans="2:65" s="1" customFormat="1" ht="39">
      <c r="B215" s="33"/>
      <c r="D215" s="140" t="s">
        <v>225</v>
      </c>
      <c r="F215" s="141" t="s">
        <v>384</v>
      </c>
      <c r="I215" s="142"/>
      <c r="L215" s="33"/>
      <c r="M215" s="143"/>
      <c r="T215" s="54"/>
      <c r="AT215" s="18" t="s">
        <v>225</v>
      </c>
      <c r="AU215" s="18" t="s">
        <v>83</v>
      </c>
    </row>
    <row r="216" spans="2:65" s="1" customFormat="1" ht="29.25">
      <c r="B216" s="33"/>
      <c r="D216" s="140" t="s">
        <v>227</v>
      </c>
      <c r="F216" s="144" t="s">
        <v>385</v>
      </c>
      <c r="I216" s="142"/>
      <c r="L216" s="33"/>
      <c r="M216" s="143"/>
      <c r="T216" s="54"/>
      <c r="AT216" s="18" t="s">
        <v>227</v>
      </c>
      <c r="AU216" s="18" t="s">
        <v>83</v>
      </c>
    </row>
    <row r="217" spans="2:65" s="11" customFormat="1" ht="11.25">
      <c r="B217" s="145"/>
      <c r="D217" s="140" t="s">
        <v>229</v>
      </c>
      <c r="E217" s="146" t="s">
        <v>19</v>
      </c>
      <c r="F217" s="147" t="s">
        <v>230</v>
      </c>
      <c r="H217" s="146" t="s">
        <v>19</v>
      </c>
      <c r="I217" s="148"/>
      <c r="L217" s="145"/>
      <c r="M217" s="149"/>
      <c r="T217" s="150"/>
      <c r="AT217" s="146" t="s">
        <v>229</v>
      </c>
      <c r="AU217" s="146" t="s">
        <v>83</v>
      </c>
      <c r="AV217" s="11" t="s">
        <v>83</v>
      </c>
      <c r="AW217" s="11" t="s">
        <v>37</v>
      </c>
      <c r="AX217" s="11" t="s">
        <v>76</v>
      </c>
      <c r="AY217" s="146" t="s">
        <v>218</v>
      </c>
    </row>
    <row r="218" spans="2:65" s="12" customFormat="1" ht="11.25">
      <c r="B218" s="151"/>
      <c r="D218" s="140" t="s">
        <v>229</v>
      </c>
      <c r="E218" s="152" t="s">
        <v>189</v>
      </c>
      <c r="F218" s="153" t="s">
        <v>386</v>
      </c>
      <c r="H218" s="154">
        <v>6.86</v>
      </c>
      <c r="I218" s="155"/>
      <c r="L218" s="151"/>
      <c r="M218" s="156"/>
      <c r="T218" s="157"/>
      <c r="AT218" s="152" t="s">
        <v>229</v>
      </c>
      <c r="AU218" s="152" t="s">
        <v>83</v>
      </c>
      <c r="AV218" s="12" t="s">
        <v>85</v>
      </c>
      <c r="AW218" s="12" t="s">
        <v>37</v>
      </c>
      <c r="AX218" s="12" t="s">
        <v>83</v>
      </c>
      <c r="AY218" s="152" t="s">
        <v>218</v>
      </c>
    </row>
    <row r="219" spans="2:65" s="1" customFormat="1" ht="16.5" customHeight="1">
      <c r="B219" s="33"/>
      <c r="C219" s="127" t="s">
        <v>387</v>
      </c>
      <c r="D219" s="127" t="s">
        <v>219</v>
      </c>
      <c r="E219" s="128" t="s">
        <v>388</v>
      </c>
      <c r="F219" s="129" t="s">
        <v>389</v>
      </c>
      <c r="G219" s="130" t="s">
        <v>167</v>
      </c>
      <c r="H219" s="131">
        <v>0.34</v>
      </c>
      <c r="I219" s="132"/>
      <c r="J219" s="133">
        <f>ROUND(I219*H219,2)</f>
        <v>0</v>
      </c>
      <c r="K219" s="129" t="s">
        <v>19</v>
      </c>
      <c r="L219" s="33"/>
      <c r="M219" s="134" t="s">
        <v>19</v>
      </c>
      <c r="N219" s="135" t="s">
        <v>47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223</v>
      </c>
      <c r="AT219" s="138" t="s">
        <v>219</v>
      </c>
      <c r="AU219" s="138" t="s">
        <v>83</v>
      </c>
      <c r="AY219" s="18" t="s">
        <v>218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8" t="s">
        <v>83</v>
      </c>
      <c r="BK219" s="139">
        <f>ROUND(I219*H219,2)</f>
        <v>0</v>
      </c>
      <c r="BL219" s="18" t="s">
        <v>223</v>
      </c>
      <c r="BM219" s="138" t="s">
        <v>390</v>
      </c>
    </row>
    <row r="220" spans="2:65" s="1" customFormat="1" ht="48.75">
      <c r="B220" s="33"/>
      <c r="D220" s="140" t="s">
        <v>225</v>
      </c>
      <c r="F220" s="141" t="s">
        <v>391</v>
      </c>
      <c r="I220" s="142"/>
      <c r="L220" s="33"/>
      <c r="M220" s="143"/>
      <c r="T220" s="54"/>
      <c r="AT220" s="18" t="s">
        <v>225</v>
      </c>
      <c r="AU220" s="18" t="s">
        <v>83</v>
      </c>
    </row>
    <row r="221" spans="2:65" s="1" customFormat="1" ht="19.5">
      <c r="B221" s="33"/>
      <c r="D221" s="140" t="s">
        <v>227</v>
      </c>
      <c r="F221" s="144" t="s">
        <v>379</v>
      </c>
      <c r="I221" s="142"/>
      <c r="L221" s="33"/>
      <c r="M221" s="143"/>
      <c r="T221" s="54"/>
      <c r="AT221" s="18" t="s">
        <v>227</v>
      </c>
      <c r="AU221" s="18" t="s">
        <v>83</v>
      </c>
    </row>
    <row r="222" spans="2:65" s="11" customFormat="1" ht="11.25">
      <c r="B222" s="145"/>
      <c r="D222" s="140" t="s">
        <v>229</v>
      </c>
      <c r="E222" s="146" t="s">
        <v>19</v>
      </c>
      <c r="F222" s="147" t="s">
        <v>230</v>
      </c>
      <c r="H222" s="146" t="s">
        <v>19</v>
      </c>
      <c r="I222" s="148"/>
      <c r="L222" s="145"/>
      <c r="M222" s="149"/>
      <c r="T222" s="150"/>
      <c r="AT222" s="146" t="s">
        <v>229</v>
      </c>
      <c r="AU222" s="146" t="s">
        <v>83</v>
      </c>
      <c r="AV222" s="11" t="s">
        <v>83</v>
      </c>
      <c r="AW222" s="11" t="s">
        <v>37</v>
      </c>
      <c r="AX222" s="11" t="s">
        <v>76</v>
      </c>
      <c r="AY222" s="146" t="s">
        <v>218</v>
      </c>
    </row>
    <row r="223" spans="2:65" s="12" customFormat="1" ht="11.25">
      <c r="B223" s="151"/>
      <c r="D223" s="140" t="s">
        <v>229</v>
      </c>
      <c r="E223" s="152" t="s">
        <v>19</v>
      </c>
      <c r="F223" s="153" t="s">
        <v>392</v>
      </c>
      <c r="H223" s="154">
        <v>0.34</v>
      </c>
      <c r="I223" s="155"/>
      <c r="L223" s="151"/>
      <c r="M223" s="156"/>
      <c r="T223" s="157"/>
      <c r="AT223" s="152" t="s">
        <v>229</v>
      </c>
      <c r="AU223" s="152" t="s">
        <v>83</v>
      </c>
      <c r="AV223" s="12" t="s">
        <v>85</v>
      </c>
      <c r="AW223" s="12" t="s">
        <v>37</v>
      </c>
      <c r="AX223" s="12" t="s">
        <v>83</v>
      </c>
      <c r="AY223" s="152" t="s">
        <v>218</v>
      </c>
    </row>
    <row r="224" spans="2:65" s="1" customFormat="1" ht="16.5" customHeight="1">
      <c r="B224" s="33"/>
      <c r="C224" s="127" t="s">
        <v>7</v>
      </c>
      <c r="D224" s="127" t="s">
        <v>219</v>
      </c>
      <c r="E224" s="128" t="s">
        <v>393</v>
      </c>
      <c r="F224" s="129" t="s">
        <v>394</v>
      </c>
      <c r="G224" s="130" t="s">
        <v>323</v>
      </c>
      <c r="H224" s="131">
        <v>1075.9690000000001</v>
      </c>
      <c r="I224" s="132"/>
      <c r="J224" s="133">
        <f>ROUND(I224*H224,2)</f>
        <v>0</v>
      </c>
      <c r="K224" s="129" t="s">
        <v>19</v>
      </c>
      <c r="L224" s="33"/>
      <c r="M224" s="134" t="s">
        <v>19</v>
      </c>
      <c r="N224" s="135" t="s">
        <v>47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223</v>
      </c>
      <c r="AT224" s="138" t="s">
        <v>219</v>
      </c>
      <c r="AU224" s="138" t="s">
        <v>83</v>
      </c>
      <c r="AY224" s="18" t="s">
        <v>218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8" t="s">
        <v>83</v>
      </c>
      <c r="BK224" s="139">
        <f>ROUND(I224*H224,2)</f>
        <v>0</v>
      </c>
      <c r="BL224" s="18" t="s">
        <v>223</v>
      </c>
      <c r="BM224" s="138" t="s">
        <v>395</v>
      </c>
    </row>
    <row r="225" spans="2:65" s="1" customFormat="1" ht="29.25">
      <c r="B225" s="33"/>
      <c r="D225" s="140" t="s">
        <v>225</v>
      </c>
      <c r="F225" s="141" t="s">
        <v>396</v>
      </c>
      <c r="I225" s="142"/>
      <c r="L225" s="33"/>
      <c r="M225" s="143"/>
      <c r="T225" s="54"/>
      <c r="AT225" s="18" t="s">
        <v>225</v>
      </c>
      <c r="AU225" s="18" t="s">
        <v>83</v>
      </c>
    </row>
    <row r="226" spans="2:65" s="1" customFormat="1" ht="19.5">
      <c r="B226" s="33"/>
      <c r="D226" s="140" t="s">
        <v>227</v>
      </c>
      <c r="F226" s="144" t="s">
        <v>397</v>
      </c>
      <c r="I226" s="142"/>
      <c r="L226" s="33"/>
      <c r="M226" s="143"/>
      <c r="T226" s="54"/>
      <c r="AT226" s="18" t="s">
        <v>227</v>
      </c>
      <c r="AU226" s="18" t="s">
        <v>83</v>
      </c>
    </row>
    <row r="227" spans="2:65" s="12" customFormat="1" ht="11.25">
      <c r="B227" s="151"/>
      <c r="D227" s="140" t="s">
        <v>229</v>
      </c>
      <c r="E227" s="152" t="s">
        <v>19</v>
      </c>
      <c r="F227" s="153" t="s">
        <v>398</v>
      </c>
      <c r="H227" s="154">
        <v>135.26300000000001</v>
      </c>
      <c r="I227" s="155"/>
      <c r="L227" s="151"/>
      <c r="M227" s="156"/>
      <c r="T227" s="157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76</v>
      </c>
      <c r="AY227" s="152" t="s">
        <v>218</v>
      </c>
    </row>
    <row r="228" spans="2:65" s="12" customFormat="1" ht="11.25">
      <c r="B228" s="151"/>
      <c r="D228" s="140" t="s">
        <v>229</v>
      </c>
      <c r="E228" s="152" t="s">
        <v>19</v>
      </c>
      <c r="F228" s="153" t="s">
        <v>399</v>
      </c>
      <c r="H228" s="154">
        <v>922.87</v>
      </c>
      <c r="I228" s="155"/>
      <c r="L228" s="151"/>
      <c r="M228" s="156"/>
      <c r="T228" s="157"/>
      <c r="AT228" s="152" t="s">
        <v>229</v>
      </c>
      <c r="AU228" s="152" t="s">
        <v>83</v>
      </c>
      <c r="AV228" s="12" t="s">
        <v>85</v>
      </c>
      <c r="AW228" s="12" t="s">
        <v>37</v>
      </c>
      <c r="AX228" s="12" t="s">
        <v>76</v>
      </c>
      <c r="AY228" s="152" t="s">
        <v>218</v>
      </c>
    </row>
    <row r="229" spans="2:65" s="12" customFormat="1" ht="11.25">
      <c r="B229" s="151"/>
      <c r="D229" s="140" t="s">
        <v>229</v>
      </c>
      <c r="E229" s="152" t="s">
        <v>19</v>
      </c>
      <c r="F229" s="153" t="s">
        <v>400</v>
      </c>
      <c r="H229" s="154">
        <v>17.835999999999999</v>
      </c>
      <c r="I229" s="155"/>
      <c r="L229" s="151"/>
      <c r="M229" s="156"/>
      <c r="T229" s="157"/>
      <c r="AT229" s="152" t="s">
        <v>229</v>
      </c>
      <c r="AU229" s="152" t="s">
        <v>83</v>
      </c>
      <c r="AV229" s="12" t="s">
        <v>85</v>
      </c>
      <c r="AW229" s="12" t="s">
        <v>37</v>
      </c>
      <c r="AX229" s="12" t="s">
        <v>76</v>
      </c>
      <c r="AY229" s="152" t="s">
        <v>218</v>
      </c>
    </row>
    <row r="230" spans="2:65" s="13" customFormat="1" ht="11.25">
      <c r="B230" s="158"/>
      <c r="D230" s="140" t="s">
        <v>229</v>
      </c>
      <c r="E230" s="159" t="s">
        <v>19</v>
      </c>
      <c r="F230" s="160" t="s">
        <v>234</v>
      </c>
      <c r="H230" s="161">
        <v>1075.9690000000001</v>
      </c>
      <c r="I230" s="162"/>
      <c r="L230" s="158"/>
      <c r="M230" s="163"/>
      <c r="T230" s="164"/>
      <c r="AT230" s="159" t="s">
        <v>229</v>
      </c>
      <c r="AU230" s="159" t="s">
        <v>83</v>
      </c>
      <c r="AV230" s="13" t="s">
        <v>223</v>
      </c>
      <c r="AW230" s="13" t="s">
        <v>37</v>
      </c>
      <c r="AX230" s="13" t="s">
        <v>83</v>
      </c>
      <c r="AY230" s="159" t="s">
        <v>218</v>
      </c>
    </row>
    <row r="231" spans="2:65" s="1" customFormat="1" ht="16.5" customHeight="1">
      <c r="B231" s="33"/>
      <c r="C231" s="127" t="s">
        <v>401</v>
      </c>
      <c r="D231" s="127" t="s">
        <v>219</v>
      </c>
      <c r="E231" s="128" t="s">
        <v>402</v>
      </c>
      <c r="F231" s="129" t="s">
        <v>403</v>
      </c>
      <c r="G231" s="130" t="s">
        <v>180</v>
      </c>
      <c r="H231" s="131">
        <v>758.25</v>
      </c>
      <c r="I231" s="132"/>
      <c r="J231" s="133">
        <f>ROUND(I231*H231,2)</f>
        <v>0</v>
      </c>
      <c r="K231" s="129" t="s">
        <v>19</v>
      </c>
      <c r="L231" s="33"/>
      <c r="M231" s="134" t="s">
        <v>19</v>
      </c>
      <c r="N231" s="135" t="s">
        <v>47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223</v>
      </c>
      <c r="AT231" s="138" t="s">
        <v>219</v>
      </c>
      <c r="AU231" s="138" t="s">
        <v>83</v>
      </c>
      <c r="AY231" s="18" t="s">
        <v>218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8" t="s">
        <v>83</v>
      </c>
      <c r="BK231" s="139">
        <f>ROUND(I231*H231,2)</f>
        <v>0</v>
      </c>
      <c r="BL231" s="18" t="s">
        <v>223</v>
      </c>
      <c r="BM231" s="138" t="s">
        <v>404</v>
      </c>
    </row>
    <row r="232" spans="2:65" s="1" customFormat="1" ht="39">
      <c r="B232" s="33"/>
      <c r="D232" s="140" t="s">
        <v>225</v>
      </c>
      <c r="F232" s="141" t="s">
        <v>405</v>
      </c>
      <c r="I232" s="142"/>
      <c r="L232" s="33"/>
      <c r="M232" s="143"/>
      <c r="T232" s="54"/>
      <c r="AT232" s="18" t="s">
        <v>225</v>
      </c>
      <c r="AU232" s="18" t="s">
        <v>83</v>
      </c>
    </row>
    <row r="233" spans="2:65" s="11" customFormat="1" ht="11.25">
      <c r="B233" s="145"/>
      <c r="D233" s="140" t="s">
        <v>229</v>
      </c>
      <c r="E233" s="146" t="s">
        <v>19</v>
      </c>
      <c r="F233" s="147" t="s">
        <v>230</v>
      </c>
      <c r="H233" s="146" t="s">
        <v>19</v>
      </c>
      <c r="I233" s="148"/>
      <c r="L233" s="145"/>
      <c r="M233" s="149"/>
      <c r="T233" s="150"/>
      <c r="AT233" s="146" t="s">
        <v>229</v>
      </c>
      <c r="AU233" s="146" t="s">
        <v>83</v>
      </c>
      <c r="AV233" s="11" t="s">
        <v>83</v>
      </c>
      <c r="AW233" s="11" t="s">
        <v>37</v>
      </c>
      <c r="AX233" s="11" t="s">
        <v>76</v>
      </c>
      <c r="AY233" s="146" t="s">
        <v>218</v>
      </c>
    </row>
    <row r="234" spans="2:65" s="12" customFormat="1" ht="11.25">
      <c r="B234" s="151"/>
      <c r="D234" s="140" t="s">
        <v>229</v>
      </c>
      <c r="E234" s="152" t="s">
        <v>193</v>
      </c>
      <c r="F234" s="153" t="s">
        <v>195</v>
      </c>
      <c r="H234" s="154">
        <v>758.25</v>
      </c>
      <c r="I234" s="155"/>
      <c r="L234" s="151"/>
      <c r="M234" s="156"/>
      <c r="T234" s="157"/>
      <c r="AT234" s="152" t="s">
        <v>229</v>
      </c>
      <c r="AU234" s="152" t="s">
        <v>83</v>
      </c>
      <c r="AV234" s="12" t="s">
        <v>85</v>
      </c>
      <c r="AW234" s="12" t="s">
        <v>37</v>
      </c>
      <c r="AX234" s="12" t="s">
        <v>83</v>
      </c>
      <c r="AY234" s="152" t="s">
        <v>218</v>
      </c>
    </row>
    <row r="235" spans="2:65" s="1" customFormat="1" ht="16.5" customHeight="1">
      <c r="B235" s="33"/>
      <c r="C235" s="127" t="s">
        <v>406</v>
      </c>
      <c r="D235" s="127" t="s">
        <v>219</v>
      </c>
      <c r="E235" s="128" t="s">
        <v>407</v>
      </c>
      <c r="F235" s="129" t="s">
        <v>408</v>
      </c>
      <c r="G235" s="130" t="s">
        <v>323</v>
      </c>
      <c r="H235" s="131">
        <v>664.22699999999998</v>
      </c>
      <c r="I235" s="132"/>
      <c r="J235" s="133">
        <f>ROUND(I235*H235,2)</f>
        <v>0</v>
      </c>
      <c r="K235" s="129" t="s">
        <v>19</v>
      </c>
      <c r="L235" s="33"/>
      <c r="M235" s="134" t="s">
        <v>19</v>
      </c>
      <c r="N235" s="135" t="s">
        <v>47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223</v>
      </c>
      <c r="AT235" s="138" t="s">
        <v>219</v>
      </c>
      <c r="AU235" s="138" t="s">
        <v>83</v>
      </c>
      <c r="AY235" s="18" t="s">
        <v>218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8" t="s">
        <v>83</v>
      </c>
      <c r="BK235" s="139">
        <f>ROUND(I235*H235,2)</f>
        <v>0</v>
      </c>
      <c r="BL235" s="18" t="s">
        <v>223</v>
      </c>
      <c r="BM235" s="138" t="s">
        <v>409</v>
      </c>
    </row>
    <row r="236" spans="2:65" s="1" customFormat="1" ht="29.25">
      <c r="B236" s="33"/>
      <c r="D236" s="140" t="s">
        <v>225</v>
      </c>
      <c r="F236" s="141" t="s">
        <v>410</v>
      </c>
      <c r="I236" s="142"/>
      <c r="L236" s="33"/>
      <c r="M236" s="143"/>
      <c r="T236" s="54"/>
      <c r="AT236" s="18" t="s">
        <v>225</v>
      </c>
      <c r="AU236" s="18" t="s">
        <v>83</v>
      </c>
    </row>
    <row r="237" spans="2:65" s="1" customFormat="1" ht="19.5">
      <c r="B237" s="33"/>
      <c r="D237" s="140" t="s">
        <v>227</v>
      </c>
      <c r="F237" s="144" t="s">
        <v>397</v>
      </c>
      <c r="I237" s="142"/>
      <c r="L237" s="33"/>
      <c r="M237" s="143"/>
      <c r="T237" s="54"/>
      <c r="AT237" s="18" t="s">
        <v>227</v>
      </c>
      <c r="AU237" s="18" t="s">
        <v>83</v>
      </c>
    </row>
    <row r="238" spans="2:65" s="12" customFormat="1" ht="11.25">
      <c r="B238" s="151"/>
      <c r="D238" s="140" t="s">
        <v>229</v>
      </c>
      <c r="E238" s="152" t="s">
        <v>19</v>
      </c>
      <c r="F238" s="153" t="s">
        <v>411</v>
      </c>
      <c r="H238" s="154">
        <v>664.22699999999998</v>
      </c>
      <c r="I238" s="155"/>
      <c r="L238" s="151"/>
      <c r="M238" s="156"/>
      <c r="T238" s="157"/>
      <c r="AT238" s="152" t="s">
        <v>229</v>
      </c>
      <c r="AU238" s="152" t="s">
        <v>83</v>
      </c>
      <c r="AV238" s="12" t="s">
        <v>85</v>
      </c>
      <c r="AW238" s="12" t="s">
        <v>37</v>
      </c>
      <c r="AX238" s="12" t="s">
        <v>83</v>
      </c>
      <c r="AY238" s="152" t="s">
        <v>218</v>
      </c>
    </row>
    <row r="239" spans="2:65" s="1" customFormat="1" ht="24.2" customHeight="1">
      <c r="B239" s="33"/>
      <c r="C239" s="127" t="s">
        <v>412</v>
      </c>
      <c r="D239" s="127" t="s">
        <v>219</v>
      </c>
      <c r="E239" s="128" t="s">
        <v>413</v>
      </c>
      <c r="F239" s="129" t="s">
        <v>414</v>
      </c>
      <c r="G239" s="130" t="s">
        <v>415</v>
      </c>
      <c r="H239" s="131">
        <v>241.02</v>
      </c>
      <c r="I239" s="132"/>
      <c r="J239" s="133">
        <f>ROUND(I239*H239,2)</f>
        <v>0</v>
      </c>
      <c r="K239" s="129" t="s">
        <v>19</v>
      </c>
      <c r="L239" s="33"/>
      <c r="M239" s="134" t="s">
        <v>19</v>
      </c>
      <c r="N239" s="135" t="s">
        <v>47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223</v>
      </c>
      <c r="AT239" s="138" t="s">
        <v>219</v>
      </c>
      <c r="AU239" s="138" t="s">
        <v>83</v>
      </c>
      <c r="AY239" s="18" t="s">
        <v>218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8" t="s">
        <v>83</v>
      </c>
      <c r="BK239" s="139">
        <f>ROUND(I239*H239,2)</f>
        <v>0</v>
      </c>
      <c r="BL239" s="18" t="s">
        <v>223</v>
      </c>
      <c r="BM239" s="138" t="s">
        <v>416</v>
      </c>
    </row>
    <row r="240" spans="2:65" s="1" customFormat="1" ht="48.75">
      <c r="B240" s="33"/>
      <c r="D240" s="140" t="s">
        <v>225</v>
      </c>
      <c r="F240" s="141" t="s">
        <v>417</v>
      </c>
      <c r="I240" s="142"/>
      <c r="L240" s="33"/>
      <c r="M240" s="143"/>
      <c r="T240" s="54"/>
      <c r="AT240" s="18" t="s">
        <v>225</v>
      </c>
      <c r="AU240" s="18" t="s">
        <v>83</v>
      </c>
    </row>
    <row r="241" spans="2:65" s="1" customFormat="1" ht="19.5">
      <c r="B241" s="33"/>
      <c r="D241" s="140" t="s">
        <v>227</v>
      </c>
      <c r="F241" s="144" t="s">
        <v>418</v>
      </c>
      <c r="I241" s="142"/>
      <c r="L241" s="33"/>
      <c r="M241" s="143"/>
      <c r="T241" s="54"/>
      <c r="AT241" s="18" t="s">
        <v>227</v>
      </c>
      <c r="AU241" s="18" t="s">
        <v>83</v>
      </c>
    </row>
    <row r="242" spans="2:65" s="11" customFormat="1" ht="11.25">
      <c r="B242" s="145"/>
      <c r="D242" s="140" t="s">
        <v>229</v>
      </c>
      <c r="E242" s="146" t="s">
        <v>19</v>
      </c>
      <c r="F242" s="147" t="s">
        <v>230</v>
      </c>
      <c r="H242" s="146" t="s">
        <v>19</v>
      </c>
      <c r="I242" s="148"/>
      <c r="L242" s="145"/>
      <c r="M242" s="149"/>
      <c r="T242" s="150"/>
      <c r="AT242" s="146" t="s">
        <v>229</v>
      </c>
      <c r="AU242" s="146" t="s">
        <v>83</v>
      </c>
      <c r="AV242" s="11" t="s">
        <v>83</v>
      </c>
      <c r="AW242" s="11" t="s">
        <v>37</v>
      </c>
      <c r="AX242" s="11" t="s">
        <v>76</v>
      </c>
      <c r="AY242" s="146" t="s">
        <v>218</v>
      </c>
    </row>
    <row r="243" spans="2:65" s="12" customFormat="1" ht="11.25">
      <c r="B243" s="151"/>
      <c r="D243" s="140" t="s">
        <v>229</v>
      </c>
      <c r="E243" s="152" t="s">
        <v>19</v>
      </c>
      <c r="F243" s="153" t="s">
        <v>419</v>
      </c>
      <c r="H243" s="154">
        <v>241.02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83</v>
      </c>
      <c r="AY243" s="152" t="s">
        <v>218</v>
      </c>
    </row>
    <row r="244" spans="2:65" s="1" customFormat="1" ht="16.5" customHeight="1">
      <c r="B244" s="33"/>
      <c r="C244" s="127" t="s">
        <v>420</v>
      </c>
      <c r="D244" s="127" t="s">
        <v>219</v>
      </c>
      <c r="E244" s="128" t="s">
        <v>421</v>
      </c>
      <c r="F244" s="129" t="s">
        <v>422</v>
      </c>
      <c r="G244" s="130" t="s">
        <v>222</v>
      </c>
      <c r="H244" s="131">
        <v>54.74</v>
      </c>
      <c r="I244" s="132"/>
      <c r="J244" s="133">
        <f>ROUND(I244*H244,2)</f>
        <v>0</v>
      </c>
      <c r="K244" s="129" t="s">
        <v>19</v>
      </c>
      <c r="L244" s="33"/>
      <c r="M244" s="134" t="s">
        <v>19</v>
      </c>
      <c r="N244" s="135" t="s">
        <v>47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223</v>
      </c>
      <c r="AT244" s="138" t="s">
        <v>219</v>
      </c>
      <c r="AU244" s="138" t="s">
        <v>83</v>
      </c>
      <c r="AY244" s="18" t="s">
        <v>218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8" t="s">
        <v>83</v>
      </c>
      <c r="BK244" s="139">
        <f>ROUND(I244*H244,2)</f>
        <v>0</v>
      </c>
      <c r="BL244" s="18" t="s">
        <v>223</v>
      </c>
      <c r="BM244" s="138" t="s">
        <v>423</v>
      </c>
    </row>
    <row r="245" spans="2:65" s="1" customFormat="1" ht="29.25">
      <c r="B245" s="33"/>
      <c r="D245" s="140" t="s">
        <v>225</v>
      </c>
      <c r="F245" s="141" t="s">
        <v>424</v>
      </c>
      <c r="I245" s="142"/>
      <c r="L245" s="33"/>
      <c r="M245" s="143"/>
      <c r="T245" s="54"/>
      <c r="AT245" s="18" t="s">
        <v>225</v>
      </c>
      <c r="AU245" s="18" t="s">
        <v>83</v>
      </c>
    </row>
    <row r="246" spans="2:65" s="1" customFormat="1" ht="19.5">
      <c r="B246" s="33"/>
      <c r="D246" s="140" t="s">
        <v>227</v>
      </c>
      <c r="F246" s="144" t="s">
        <v>425</v>
      </c>
      <c r="I246" s="142"/>
      <c r="L246" s="33"/>
      <c r="M246" s="143"/>
      <c r="T246" s="54"/>
      <c r="AT246" s="18" t="s">
        <v>227</v>
      </c>
      <c r="AU246" s="18" t="s">
        <v>83</v>
      </c>
    </row>
    <row r="247" spans="2:65" s="11" customFormat="1" ht="11.25">
      <c r="B247" s="145"/>
      <c r="D247" s="140" t="s">
        <v>229</v>
      </c>
      <c r="E247" s="146" t="s">
        <v>19</v>
      </c>
      <c r="F247" s="147" t="s">
        <v>230</v>
      </c>
      <c r="H247" s="146" t="s">
        <v>19</v>
      </c>
      <c r="I247" s="148"/>
      <c r="L247" s="145"/>
      <c r="M247" s="149"/>
      <c r="T247" s="150"/>
      <c r="AT247" s="146" t="s">
        <v>229</v>
      </c>
      <c r="AU247" s="146" t="s">
        <v>83</v>
      </c>
      <c r="AV247" s="11" t="s">
        <v>83</v>
      </c>
      <c r="AW247" s="11" t="s">
        <v>37</v>
      </c>
      <c r="AX247" s="11" t="s">
        <v>76</v>
      </c>
      <c r="AY247" s="146" t="s">
        <v>218</v>
      </c>
    </row>
    <row r="248" spans="2:65" s="12" customFormat="1" ht="11.25">
      <c r="B248" s="151"/>
      <c r="D248" s="140" t="s">
        <v>229</v>
      </c>
      <c r="E248" s="152" t="s">
        <v>19</v>
      </c>
      <c r="F248" s="153" t="s">
        <v>426</v>
      </c>
      <c r="H248" s="154">
        <v>35.840000000000003</v>
      </c>
      <c r="I248" s="155"/>
      <c r="L248" s="151"/>
      <c r="M248" s="156"/>
      <c r="T248" s="157"/>
      <c r="AT248" s="152" t="s">
        <v>229</v>
      </c>
      <c r="AU248" s="152" t="s">
        <v>83</v>
      </c>
      <c r="AV248" s="12" t="s">
        <v>85</v>
      </c>
      <c r="AW248" s="12" t="s">
        <v>37</v>
      </c>
      <c r="AX248" s="12" t="s">
        <v>76</v>
      </c>
      <c r="AY248" s="152" t="s">
        <v>218</v>
      </c>
    </row>
    <row r="249" spans="2:65" s="12" customFormat="1" ht="11.25">
      <c r="B249" s="151"/>
      <c r="D249" s="140" t="s">
        <v>229</v>
      </c>
      <c r="E249" s="152" t="s">
        <v>19</v>
      </c>
      <c r="F249" s="153" t="s">
        <v>427</v>
      </c>
      <c r="H249" s="154">
        <v>18.899999999999999</v>
      </c>
      <c r="I249" s="155"/>
      <c r="L249" s="151"/>
      <c r="M249" s="156"/>
      <c r="T249" s="157"/>
      <c r="AT249" s="152" t="s">
        <v>229</v>
      </c>
      <c r="AU249" s="152" t="s">
        <v>83</v>
      </c>
      <c r="AV249" s="12" t="s">
        <v>85</v>
      </c>
      <c r="AW249" s="12" t="s">
        <v>37</v>
      </c>
      <c r="AX249" s="12" t="s">
        <v>76</v>
      </c>
      <c r="AY249" s="152" t="s">
        <v>218</v>
      </c>
    </row>
    <row r="250" spans="2:65" s="13" customFormat="1" ht="11.25">
      <c r="B250" s="158"/>
      <c r="D250" s="140" t="s">
        <v>229</v>
      </c>
      <c r="E250" s="159" t="s">
        <v>19</v>
      </c>
      <c r="F250" s="160" t="s">
        <v>234</v>
      </c>
      <c r="H250" s="161">
        <v>54.74</v>
      </c>
      <c r="I250" s="162"/>
      <c r="L250" s="158"/>
      <c r="M250" s="163"/>
      <c r="T250" s="164"/>
      <c r="AT250" s="159" t="s">
        <v>229</v>
      </c>
      <c r="AU250" s="159" t="s">
        <v>83</v>
      </c>
      <c r="AV250" s="13" t="s">
        <v>223</v>
      </c>
      <c r="AW250" s="13" t="s">
        <v>37</v>
      </c>
      <c r="AX250" s="13" t="s">
        <v>83</v>
      </c>
      <c r="AY250" s="159" t="s">
        <v>218</v>
      </c>
    </row>
    <row r="251" spans="2:65" s="1" customFormat="1" ht="16.5" customHeight="1">
      <c r="B251" s="33"/>
      <c r="C251" s="127" t="s">
        <v>428</v>
      </c>
      <c r="D251" s="127" t="s">
        <v>219</v>
      </c>
      <c r="E251" s="128" t="s">
        <v>429</v>
      </c>
      <c r="F251" s="129" t="s">
        <v>430</v>
      </c>
      <c r="G251" s="130" t="s">
        <v>180</v>
      </c>
      <c r="H251" s="131">
        <v>173.19</v>
      </c>
      <c r="I251" s="132"/>
      <c r="J251" s="133">
        <f>ROUND(I251*H251,2)</f>
        <v>0</v>
      </c>
      <c r="K251" s="129" t="s">
        <v>19</v>
      </c>
      <c r="L251" s="33"/>
      <c r="M251" s="134" t="s">
        <v>19</v>
      </c>
      <c r="N251" s="135" t="s">
        <v>47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223</v>
      </c>
      <c r="AT251" s="138" t="s">
        <v>219</v>
      </c>
      <c r="AU251" s="138" t="s">
        <v>83</v>
      </c>
      <c r="AY251" s="18" t="s">
        <v>218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8" t="s">
        <v>83</v>
      </c>
      <c r="BK251" s="139">
        <f>ROUND(I251*H251,2)</f>
        <v>0</v>
      </c>
      <c r="BL251" s="18" t="s">
        <v>223</v>
      </c>
      <c r="BM251" s="138" t="s">
        <v>431</v>
      </c>
    </row>
    <row r="252" spans="2:65" s="1" customFormat="1" ht="48.75">
      <c r="B252" s="33"/>
      <c r="D252" s="140" t="s">
        <v>225</v>
      </c>
      <c r="F252" s="141" t="s">
        <v>432</v>
      </c>
      <c r="I252" s="142"/>
      <c r="L252" s="33"/>
      <c r="M252" s="143"/>
      <c r="T252" s="54"/>
      <c r="AT252" s="18" t="s">
        <v>225</v>
      </c>
      <c r="AU252" s="18" t="s">
        <v>83</v>
      </c>
    </row>
    <row r="253" spans="2:65" s="1" customFormat="1" ht="19.5">
      <c r="B253" s="33"/>
      <c r="D253" s="140" t="s">
        <v>227</v>
      </c>
      <c r="F253" s="144" t="s">
        <v>433</v>
      </c>
      <c r="I253" s="142"/>
      <c r="L253" s="33"/>
      <c r="M253" s="143"/>
      <c r="T253" s="54"/>
      <c r="AT253" s="18" t="s">
        <v>227</v>
      </c>
      <c r="AU253" s="18" t="s">
        <v>83</v>
      </c>
    </row>
    <row r="254" spans="2:65" s="11" customFormat="1" ht="11.25">
      <c r="B254" s="145"/>
      <c r="D254" s="140" t="s">
        <v>229</v>
      </c>
      <c r="E254" s="146" t="s">
        <v>19</v>
      </c>
      <c r="F254" s="147" t="s">
        <v>230</v>
      </c>
      <c r="H254" s="146" t="s">
        <v>19</v>
      </c>
      <c r="I254" s="148"/>
      <c r="L254" s="145"/>
      <c r="M254" s="149"/>
      <c r="T254" s="150"/>
      <c r="AT254" s="146" t="s">
        <v>229</v>
      </c>
      <c r="AU254" s="146" t="s">
        <v>83</v>
      </c>
      <c r="AV254" s="11" t="s">
        <v>83</v>
      </c>
      <c r="AW254" s="11" t="s">
        <v>37</v>
      </c>
      <c r="AX254" s="11" t="s">
        <v>76</v>
      </c>
      <c r="AY254" s="146" t="s">
        <v>218</v>
      </c>
    </row>
    <row r="255" spans="2:65" s="12" customFormat="1" ht="11.25">
      <c r="B255" s="151"/>
      <c r="D255" s="140" t="s">
        <v>229</v>
      </c>
      <c r="E255" s="152" t="s">
        <v>19</v>
      </c>
      <c r="F255" s="153" t="s">
        <v>434</v>
      </c>
      <c r="H255" s="154">
        <v>81.91</v>
      </c>
      <c r="I255" s="155"/>
      <c r="L255" s="151"/>
      <c r="M255" s="156"/>
      <c r="T255" s="157"/>
      <c r="AT255" s="152" t="s">
        <v>229</v>
      </c>
      <c r="AU255" s="152" t="s">
        <v>83</v>
      </c>
      <c r="AV255" s="12" t="s">
        <v>85</v>
      </c>
      <c r="AW255" s="12" t="s">
        <v>37</v>
      </c>
      <c r="AX255" s="12" t="s">
        <v>76</v>
      </c>
      <c r="AY255" s="152" t="s">
        <v>218</v>
      </c>
    </row>
    <row r="256" spans="2:65" s="12" customFormat="1" ht="11.25">
      <c r="B256" s="151"/>
      <c r="D256" s="140" t="s">
        <v>229</v>
      </c>
      <c r="E256" s="152" t="s">
        <v>19</v>
      </c>
      <c r="F256" s="153" t="s">
        <v>435</v>
      </c>
      <c r="H256" s="154">
        <v>60.93</v>
      </c>
      <c r="I256" s="155"/>
      <c r="L256" s="151"/>
      <c r="M256" s="156"/>
      <c r="T256" s="157"/>
      <c r="AT256" s="152" t="s">
        <v>229</v>
      </c>
      <c r="AU256" s="152" t="s">
        <v>83</v>
      </c>
      <c r="AV256" s="12" t="s">
        <v>85</v>
      </c>
      <c r="AW256" s="12" t="s">
        <v>37</v>
      </c>
      <c r="AX256" s="12" t="s">
        <v>76</v>
      </c>
      <c r="AY256" s="152" t="s">
        <v>218</v>
      </c>
    </row>
    <row r="257" spans="2:65" s="12" customFormat="1" ht="11.25">
      <c r="B257" s="151"/>
      <c r="D257" s="140" t="s">
        <v>229</v>
      </c>
      <c r="E257" s="152" t="s">
        <v>19</v>
      </c>
      <c r="F257" s="153" t="s">
        <v>436</v>
      </c>
      <c r="H257" s="154">
        <v>30.35</v>
      </c>
      <c r="I257" s="155"/>
      <c r="L257" s="151"/>
      <c r="M257" s="156"/>
      <c r="T257" s="157"/>
      <c r="AT257" s="152" t="s">
        <v>229</v>
      </c>
      <c r="AU257" s="152" t="s">
        <v>83</v>
      </c>
      <c r="AV257" s="12" t="s">
        <v>85</v>
      </c>
      <c r="AW257" s="12" t="s">
        <v>37</v>
      </c>
      <c r="AX257" s="12" t="s">
        <v>76</v>
      </c>
      <c r="AY257" s="152" t="s">
        <v>218</v>
      </c>
    </row>
    <row r="258" spans="2:65" s="13" customFormat="1" ht="11.25">
      <c r="B258" s="158"/>
      <c r="D258" s="140" t="s">
        <v>229</v>
      </c>
      <c r="E258" s="159" t="s">
        <v>19</v>
      </c>
      <c r="F258" s="160" t="s">
        <v>234</v>
      </c>
      <c r="H258" s="161">
        <v>173.19</v>
      </c>
      <c r="I258" s="162"/>
      <c r="L258" s="158"/>
      <c r="M258" s="163"/>
      <c r="T258" s="164"/>
      <c r="AT258" s="159" t="s">
        <v>229</v>
      </c>
      <c r="AU258" s="159" t="s">
        <v>83</v>
      </c>
      <c r="AV258" s="13" t="s">
        <v>223</v>
      </c>
      <c r="AW258" s="13" t="s">
        <v>37</v>
      </c>
      <c r="AX258" s="13" t="s">
        <v>83</v>
      </c>
      <c r="AY258" s="159" t="s">
        <v>218</v>
      </c>
    </row>
    <row r="259" spans="2:65" s="1" customFormat="1" ht="16.5" customHeight="1">
      <c r="B259" s="33"/>
      <c r="C259" s="127" t="s">
        <v>437</v>
      </c>
      <c r="D259" s="127" t="s">
        <v>219</v>
      </c>
      <c r="E259" s="128" t="s">
        <v>438</v>
      </c>
      <c r="F259" s="129" t="s">
        <v>439</v>
      </c>
      <c r="G259" s="130" t="s">
        <v>180</v>
      </c>
      <c r="H259" s="131">
        <v>17.420000000000002</v>
      </c>
      <c r="I259" s="132"/>
      <c r="J259" s="133">
        <f>ROUND(I259*H259,2)</f>
        <v>0</v>
      </c>
      <c r="K259" s="129" t="s">
        <v>19</v>
      </c>
      <c r="L259" s="33"/>
      <c r="M259" s="134" t="s">
        <v>19</v>
      </c>
      <c r="N259" s="135" t="s">
        <v>47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223</v>
      </c>
      <c r="AT259" s="138" t="s">
        <v>219</v>
      </c>
      <c r="AU259" s="138" t="s">
        <v>83</v>
      </c>
      <c r="AY259" s="18" t="s">
        <v>218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8" t="s">
        <v>83</v>
      </c>
      <c r="BK259" s="139">
        <f>ROUND(I259*H259,2)</f>
        <v>0</v>
      </c>
      <c r="BL259" s="18" t="s">
        <v>223</v>
      </c>
      <c r="BM259" s="138" t="s">
        <v>440</v>
      </c>
    </row>
    <row r="260" spans="2:65" s="1" customFormat="1" ht="39">
      <c r="B260" s="33"/>
      <c r="D260" s="140" t="s">
        <v>225</v>
      </c>
      <c r="F260" s="141" t="s">
        <v>441</v>
      </c>
      <c r="I260" s="142"/>
      <c r="L260" s="33"/>
      <c r="M260" s="143"/>
      <c r="T260" s="54"/>
      <c r="AT260" s="18" t="s">
        <v>225</v>
      </c>
      <c r="AU260" s="18" t="s">
        <v>83</v>
      </c>
    </row>
    <row r="261" spans="2:65" s="1" customFormat="1" ht="19.5">
      <c r="B261" s="33"/>
      <c r="D261" s="140" t="s">
        <v>227</v>
      </c>
      <c r="F261" s="144" t="s">
        <v>442</v>
      </c>
      <c r="I261" s="142"/>
      <c r="L261" s="33"/>
      <c r="M261" s="143"/>
      <c r="T261" s="54"/>
      <c r="AT261" s="18" t="s">
        <v>227</v>
      </c>
      <c r="AU261" s="18" t="s">
        <v>83</v>
      </c>
    </row>
    <row r="262" spans="2:65" s="11" customFormat="1" ht="11.25">
      <c r="B262" s="145"/>
      <c r="D262" s="140" t="s">
        <v>229</v>
      </c>
      <c r="E262" s="146" t="s">
        <v>19</v>
      </c>
      <c r="F262" s="147" t="s">
        <v>230</v>
      </c>
      <c r="H262" s="146" t="s">
        <v>19</v>
      </c>
      <c r="I262" s="148"/>
      <c r="L262" s="145"/>
      <c r="M262" s="149"/>
      <c r="T262" s="150"/>
      <c r="AT262" s="146" t="s">
        <v>229</v>
      </c>
      <c r="AU262" s="146" t="s">
        <v>83</v>
      </c>
      <c r="AV262" s="11" t="s">
        <v>83</v>
      </c>
      <c r="AW262" s="11" t="s">
        <v>37</v>
      </c>
      <c r="AX262" s="11" t="s">
        <v>76</v>
      </c>
      <c r="AY262" s="146" t="s">
        <v>218</v>
      </c>
    </row>
    <row r="263" spans="2:65" s="12" customFormat="1" ht="11.25">
      <c r="B263" s="151"/>
      <c r="D263" s="140" t="s">
        <v>229</v>
      </c>
      <c r="E263" s="152" t="s">
        <v>19</v>
      </c>
      <c r="F263" s="153" t="s">
        <v>443</v>
      </c>
      <c r="H263" s="154">
        <v>17.420000000000002</v>
      </c>
      <c r="I263" s="155"/>
      <c r="L263" s="151"/>
      <c r="M263" s="156"/>
      <c r="T263" s="157"/>
      <c r="AT263" s="152" t="s">
        <v>229</v>
      </c>
      <c r="AU263" s="152" t="s">
        <v>83</v>
      </c>
      <c r="AV263" s="12" t="s">
        <v>85</v>
      </c>
      <c r="AW263" s="12" t="s">
        <v>37</v>
      </c>
      <c r="AX263" s="12" t="s">
        <v>83</v>
      </c>
      <c r="AY263" s="152" t="s">
        <v>218</v>
      </c>
    </row>
    <row r="264" spans="2:65" s="1" customFormat="1" ht="16.5" customHeight="1">
      <c r="B264" s="33"/>
      <c r="C264" s="127" t="s">
        <v>444</v>
      </c>
      <c r="D264" s="127" t="s">
        <v>219</v>
      </c>
      <c r="E264" s="128" t="s">
        <v>445</v>
      </c>
      <c r="F264" s="129" t="s">
        <v>446</v>
      </c>
      <c r="G264" s="130" t="s">
        <v>376</v>
      </c>
      <c r="H264" s="131">
        <v>1</v>
      </c>
      <c r="I264" s="132"/>
      <c r="J264" s="133">
        <f>ROUND(I264*H264,2)</f>
        <v>0</v>
      </c>
      <c r="K264" s="129" t="s">
        <v>19</v>
      </c>
      <c r="L264" s="33"/>
      <c r="M264" s="134" t="s">
        <v>19</v>
      </c>
      <c r="N264" s="135" t="s">
        <v>47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223</v>
      </c>
      <c r="AT264" s="138" t="s">
        <v>219</v>
      </c>
      <c r="AU264" s="138" t="s">
        <v>83</v>
      </c>
      <c r="AY264" s="18" t="s">
        <v>218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8" t="s">
        <v>83</v>
      </c>
      <c r="BK264" s="139">
        <f>ROUND(I264*H264,2)</f>
        <v>0</v>
      </c>
      <c r="BL264" s="18" t="s">
        <v>223</v>
      </c>
      <c r="BM264" s="138" t="s">
        <v>447</v>
      </c>
    </row>
    <row r="265" spans="2:65" s="1" customFormat="1" ht="39">
      <c r="B265" s="33"/>
      <c r="D265" s="140" t="s">
        <v>225</v>
      </c>
      <c r="F265" s="141" t="s">
        <v>448</v>
      </c>
      <c r="I265" s="142"/>
      <c r="L265" s="33"/>
      <c r="M265" s="143"/>
      <c r="T265" s="54"/>
      <c r="AT265" s="18" t="s">
        <v>225</v>
      </c>
      <c r="AU265" s="18" t="s">
        <v>83</v>
      </c>
    </row>
    <row r="266" spans="2:65" s="1" customFormat="1" ht="19.5">
      <c r="B266" s="33"/>
      <c r="D266" s="140" t="s">
        <v>227</v>
      </c>
      <c r="F266" s="144" t="s">
        <v>449</v>
      </c>
      <c r="I266" s="142"/>
      <c r="L266" s="33"/>
      <c r="M266" s="143"/>
      <c r="T266" s="54"/>
      <c r="AT266" s="18" t="s">
        <v>227</v>
      </c>
      <c r="AU266" s="18" t="s">
        <v>83</v>
      </c>
    </row>
    <row r="267" spans="2:65" s="11" customFormat="1" ht="11.25">
      <c r="B267" s="145"/>
      <c r="D267" s="140" t="s">
        <v>229</v>
      </c>
      <c r="E267" s="146" t="s">
        <v>19</v>
      </c>
      <c r="F267" s="147" t="s">
        <v>230</v>
      </c>
      <c r="H267" s="146" t="s">
        <v>19</v>
      </c>
      <c r="I267" s="148"/>
      <c r="L267" s="145"/>
      <c r="M267" s="149"/>
      <c r="T267" s="150"/>
      <c r="AT267" s="146" t="s">
        <v>229</v>
      </c>
      <c r="AU267" s="146" t="s">
        <v>83</v>
      </c>
      <c r="AV267" s="11" t="s">
        <v>83</v>
      </c>
      <c r="AW267" s="11" t="s">
        <v>37</v>
      </c>
      <c r="AX267" s="11" t="s">
        <v>76</v>
      </c>
      <c r="AY267" s="146" t="s">
        <v>218</v>
      </c>
    </row>
    <row r="268" spans="2:65" s="12" customFormat="1" ht="11.25">
      <c r="B268" s="151"/>
      <c r="D268" s="140" t="s">
        <v>229</v>
      </c>
      <c r="E268" s="152" t="s">
        <v>19</v>
      </c>
      <c r="F268" s="153" t="s">
        <v>83</v>
      </c>
      <c r="H268" s="154">
        <v>1</v>
      </c>
      <c r="I268" s="155"/>
      <c r="L268" s="151"/>
      <c r="M268" s="156"/>
      <c r="T268" s="157"/>
      <c r="AT268" s="152" t="s">
        <v>229</v>
      </c>
      <c r="AU268" s="152" t="s">
        <v>83</v>
      </c>
      <c r="AV268" s="12" t="s">
        <v>85</v>
      </c>
      <c r="AW268" s="12" t="s">
        <v>37</v>
      </c>
      <c r="AX268" s="12" t="s">
        <v>83</v>
      </c>
      <c r="AY268" s="152" t="s">
        <v>218</v>
      </c>
    </row>
    <row r="269" spans="2:65" s="1" customFormat="1" ht="16.5" customHeight="1">
      <c r="B269" s="33"/>
      <c r="C269" s="127" t="s">
        <v>450</v>
      </c>
      <c r="D269" s="127" t="s">
        <v>219</v>
      </c>
      <c r="E269" s="128" t="s">
        <v>451</v>
      </c>
      <c r="F269" s="129" t="s">
        <v>452</v>
      </c>
      <c r="G269" s="130" t="s">
        <v>453</v>
      </c>
      <c r="H269" s="131">
        <v>1</v>
      </c>
      <c r="I269" s="132"/>
      <c r="J269" s="133">
        <f>ROUND(I269*H269,2)</f>
        <v>0</v>
      </c>
      <c r="K269" s="129" t="s">
        <v>19</v>
      </c>
      <c r="L269" s="33"/>
      <c r="M269" s="134" t="s">
        <v>19</v>
      </c>
      <c r="N269" s="135" t="s">
        <v>47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223</v>
      </c>
      <c r="AT269" s="138" t="s">
        <v>219</v>
      </c>
      <c r="AU269" s="138" t="s">
        <v>83</v>
      </c>
      <c r="AY269" s="18" t="s">
        <v>218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8" t="s">
        <v>83</v>
      </c>
      <c r="BK269" s="139">
        <f>ROUND(I269*H269,2)</f>
        <v>0</v>
      </c>
      <c r="BL269" s="18" t="s">
        <v>223</v>
      </c>
      <c r="BM269" s="138" t="s">
        <v>454</v>
      </c>
    </row>
    <row r="270" spans="2:65" s="1" customFormat="1" ht="39">
      <c r="B270" s="33"/>
      <c r="D270" s="140" t="s">
        <v>225</v>
      </c>
      <c r="F270" s="141" t="s">
        <v>455</v>
      </c>
      <c r="I270" s="142"/>
      <c r="L270" s="33"/>
      <c r="M270" s="143"/>
      <c r="T270" s="54"/>
      <c r="AT270" s="18" t="s">
        <v>225</v>
      </c>
      <c r="AU270" s="18" t="s">
        <v>83</v>
      </c>
    </row>
    <row r="271" spans="2:65" s="1" customFormat="1" ht="29.25">
      <c r="B271" s="33"/>
      <c r="D271" s="140" t="s">
        <v>227</v>
      </c>
      <c r="F271" s="144" t="s">
        <v>456</v>
      </c>
      <c r="I271" s="142"/>
      <c r="L271" s="33"/>
      <c r="M271" s="143"/>
      <c r="T271" s="54"/>
      <c r="AT271" s="18" t="s">
        <v>227</v>
      </c>
      <c r="AU271" s="18" t="s">
        <v>83</v>
      </c>
    </row>
    <row r="272" spans="2:65" s="11" customFormat="1" ht="11.25">
      <c r="B272" s="145"/>
      <c r="D272" s="140" t="s">
        <v>229</v>
      </c>
      <c r="E272" s="146" t="s">
        <v>19</v>
      </c>
      <c r="F272" s="147" t="s">
        <v>230</v>
      </c>
      <c r="H272" s="146" t="s">
        <v>19</v>
      </c>
      <c r="I272" s="148"/>
      <c r="L272" s="145"/>
      <c r="M272" s="149"/>
      <c r="T272" s="150"/>
      <c r="AT272" s="146" t="s">
        <v>229</v>
      </c>
      <c r="AU272" s="146" t="s">
        <v>83</v>
      </c>
      <c r="AV272" s="11" t="s">
        <v>83</v>
      </c>
      <c r="AW272" s="11" t="s">
        <v>37</v>
      </c>
      <c r="AX272" s="11" t="s">
        <v>76</v>
      </c>
      <c r="AY272" s="146" t="s">
        <v>218</v>
      </c>
    </row>
    <row r="273" spans="2:65" s="12" customFormat="1" ht="11.25">
      <c r="B273" s="151"/>
      <c r="D273" s="140" t="s">
        <v>229</v>
      </c>
      <c r="E273" s="152" t="s">
        <v>19</v>
      </c>
      <c r="F273" s="153" t="s">
        <v>83</v>
      </c>
      <c r="H273" s="154">
        <v>1</v>
      </c>
      <c r="I273" s="155"/>
      <c r="L273" s="151"/>
      <c r="M273" s="156"/>
      <c r="T273" s="157"/>
      <c r="AT273" s="152" t="s">
        <v>229</v>
      </c>
      <c r="AU273" s="152" t="s">
        <v>83</v>
      </c>
      <c r="AV273" s="12" t="s">
        <v>85</v>
      </c>
      <c r="AW273" s="12" t="s">
        <v>37</v>
      </c>
      <c r="AX273" s="12" t="s">
        <v>83</v>
      </c>
      <c r="AY273" s="152" t="s">
        <v>218</v>
      </c>
    </row>
    <row r="274" spans="2:65" s="10" customFormat="1" ht="25.9" customHeight="1">
      <c r="B274" s="117"/>
      <c r="D274" s="118" t="s">
        <v>75</v>
      </c>
      <c r="E274" s="119" t="s">
        <v>457</v>
      </c>
      <c r="F274" s="119" t="s">
        <v>458</v>
      </c>
      <c r="I274" s="120"/>
      <c r="J274" s="121">
        <f>BK274</f>
        <v>0</v>
      </c>
      <c r="L274" s="117"/>
      <c r="M274" s="122"/>
      <c r="P274" s="123">
        <f>SUM(P275:P318)</f>
        <v>0</v>
      </c>
      <c r="R274" s="123">
        <f>SUM(R275:R318)</f>
        <v>0</v>
      </c>
      <c r="T274" s="124">
        <f>SUM(T275:T318)</f>
        <v>0</v>
      </c>
      <c r="AR274" s="118" t="s">
        <v>83</v>
      </c>
      <c r="AT274" s="125" t="s">
        <v>75</v>
      </c>
      <c r="AU274" s="125" t="s">
        <v>76</v>
      </c>
      <c r="AY274" s="118" t="s">
        <v>218</v>
      </c>
      <c r="BK274" s="126">
        <f>SUM(BK275:BK318)</f>
        <v>0</v>
      </c>
    </row>
    <row r="275" spans="2:65" s="1" customFormat="1" ht="16.5" customHeight="1">
      <c r="B275" s="33"/>
      <c r="C275" s="127" t="s">
        <v>459</v>
      </c>
      <c r="D275" s="127" t="s">
        <v>219</v>
      </c>
      <c r="E275" s="128" t="s">
        <v>460</v>
      </c>
      <c r="F275" s="129" t="s">
        <v>461</v>
      </c>
      <c r="G275" s="130" t="s">
        <v>180</v>
      </c>
      <c r="H275" s="131">
        <v>4673.68</v>
      </c>
      <c r="I275" s="132"/>
      <c r="J275" s="133">
        <f>ROUND(I275*H275,2)</f>
        <v>0</v>
      </c>
      <c r="K275" s="129" t="s">
        <v>19</v>
      </c>
      <c r="L275" s="33"/>
      <c r="M275" s="134" t="s">
        <v>19</v>
      </c>
      <c r="N275" s="135" t="s">
        <v>47</v>
      </c>
      <c r="P275" s="136">
        <f>O275*H275</f>
        <v>0</v>
      </c>
      <c r="Q275" s="136">
        <v>0</v>
      </c>
      <c r="R275" s="136">
        <f>Q275*H275</f>
        <v>0</v>
      </c>
      <c r="S275" s="136">
        <v>0</v>
      </c>
      <c r="T275" s="137">
        <f>S275*H275</f>
        <v>0</v>
      </c>
      <c r="AR275" s="138" t="s">
        <v>223</v>
      </c>
      <c r="AT275" s="138" t="s">
        <v>219</v>
      </c>
      <c r="AU275" s="138" t="s">
        <v>83</v>
      </c>
      <c r="AY275" s="18" t="s">
        <v>218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8" t="s">
        <v>83</v>
      </c>
      <c r="BK275" s="139">
        <f>ROUND(I275*H275,2)</f>
        <v>0</v>
      </c>
      <c r="BL275" s="18" t="s">
        <v>223</v>
      </c>
      <c r="BM275" s="138" t="s">
        <v>462</v>
      </c>
    </row>
    <row r="276" spans="2:65" s="1" customFormat="1" ht="29.25">
      <c r="B276" s="33"/>
      <c r="D276" s="140" t="s">
        <v>225</v>
      </c>
      <c r="F276" s="141" t="s">
        <v>463</v>
      </c>
      <c r="I276" s="142"/>
      <c r="L276" s="33"/>
      <c r="M276" s="143"/>
      <c r="T276" s="54"/>
      <c r="AT276" s="18" t="s">
        <v>225</v>
      </c>
      <c r="AU276" s="18" t="s">
        <v>83</v>
      </c>
    </row>
    <row r="277" spans="2:65" s="1" customFormat="1" ht="19.5">
      <c r="B277" s="33"/>
      <c r="D277" s="140" t="s">
        <v>227</v>
      </c>
      <c r="F277" s="144" t="s">
        <v>464</v>
      </c>
      <c r="I277" s="142"/>
      <c r="L277" s="33"/>
      <c r="M277" s="143"/>
      <c r="T277" s="54"/>
      <c r="AT277" s="18" t="s">
        <v>227</v>
      </c>
      <c r="AU277" s="18" t="s">
        <v>83</v>
      </c>
    </row>
    <row r="278" spans="2:65" s="11" customFormat="1" ht="11.25">
      <c r="B278" s="145"/>
      <c r="D278" s="140" t="s">
        <v>229</v>
      </c>
      <c r="E278" s="146" t="s">
        <v>19</v>
      </c>
      <c r="F278" s="147" t="s">
        <v>230</v>
      </c>
      <c r="H278" s="146" t="s">
        <v>19</v>
      </c>
      <c r="I278" s="148"/>
      <c r="L278" s="145"/>
      <c r="M278" s="149"/>
      <c r="T278" s="150"/>
      <c r="AT278" s="146" t="s">
        <v>229</v>
      </c>
      <c r="AU278" s="146" t="s">
        <v>83</v>
      </c>
      <c r="AV278" s="11" t="s">
        <v>83</v>
      </c>
      <c r="AW278" s="11" t="s">
        <v>37</v>
      </c>
      <c r="AX278" s="11" t="s">
        <v>76</v>
      </c>
      <c r="AY278" s="146" t="s">
        <v>218</v>
      </c>
    </row>
    <row r="279" spans="2:65" s="12" customFormat="1" ht="11.25">
      <c r="B279" s="151"/>
      <c r="D279" s="140" t="s">
        <v>229</v>
      </c>
      <c r="E279" s="152" t="s">
        <v>179</v>
      </c>
      <c r="F279" s="153" t="s">
        <v>181</v>
      </c>
      <c r="H279" s="154">
        <v>4673.68</v>
      </c>
      <c r="I279" s="155"/>
      <c r="L279" s="151"/>
      <c r="M279" s="156"/>
      <c r="T279" s="157"/>
      <c r="AT279" s="152" t="s">
        <v>229</v>
      </c>
      <c r="AU279" s="152" t="s">
        <v>83</v>
      </c>
      <c r="AV279" s="12" t="s">
        <v>85</v>
      </c>
      <c r="AW279" s="12" t="s">
        <v>37</v>
      </c>
      <c r="AX279" s="12" t="s">
        <v>83</v>
      </c>
      <c r="AY279" s="152" t="s">
        <v>218</v>
      </c>
    </row>
    <row r="280" spans="2:65" s="1" customFormat="1" ht="16.5" customHeight="1">
      <c r="B280" s="33"/>
      <c r="C280" s="127" t="s">
        <v>465</v>
      </c>
      <c r="D280" s="127" t="s">
        <v>219</v>
      </c>
      <c r="E280" s="128" t="s">
        <v>466</v>
      </c>
      <c r="F280" s="129" t="s">
        <v>467</v>
      </c>
      <c r="G280" s="130" t="s">
        <v>167</v>
      </c>
      <c r="H280" s="131">
        <v>2548.4499999999998</v>
      </c>
      <c r="I280" s="132"/>
      <c r="J280" s="133">
        <f>ROUND(I280*H280,2)</f>
        <v>0</v>
      </c>
      <c r="K280" s="129" t="s">
        <v>19</v>
      </c>
      <c r="L280" s="33"/>
      <c r="M280" s="134" t="s">
        <v>19</v>
      </c>
      <c r="N280" s="135" t="s">
        <v>47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223</v>
      </c>
      <c r="AT280" s="138" t="s">
        <v>219</v>
      </c>
      <c r="AU280" s="138" t="s">
        <v>83</v>
      </c>
      <c r="AY280" s="18" t="s">
        <v>218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8" t="s">
        <v>83</v>
      </c>
      <c r="BK280" s="139">
        <f>ROUND(I280*H280,2)</f>
        <v>0</v>
      </c>
      <c r="BL280" s="18" t="s">
        <v>223</v>
      </c>
      <c r="BM280" s="138" t="s">
        <v>468</v>
      </c>
    </row>
    <row r="281" spans="2:65" s="1" customFormat="1" ht="39">
      <c r="B281" s="33"/>
      <c r="D281" s="140" t="s">
        <v>225</v>
      </c>
      <c r="F281" s="141" t="s">
        <v>469</v>
      </c>
      <c r="I281" s="142"/>
      <c r="L281" s="33"/>
      <c r="M281" s="143"/>
      <c r="T281" s="54"/>
      <c r="AT281" s="18" t="s">
        <v>225</v>
      </c>
      <c r="AU281" s="18" t="s">
        <v>83</v>
      </c>
    </row>
    <row r="282" spans="2:65" s="1" customFormat="1" ht="19.5">
      <c r="B282" s="33"/>
      <c r="D282" s="140" t="s">
        <v>227</v>
      </c>
      <c r="F282" s="144" t="s">
        <v>470</v>
      </c>
      <c r="I282" s="142"/>
      <c r="L282" s="33"/>
      <c r="M282" s="143"/>
      <c r="T282" s="54"/>
      <c r="AT282" s="18" t="s">
        <v>227</v>
      </c>
      <c r="AU282" s="18" t="s">
        <v>83</v>
      </c>
    </row>
    <row r="283" spans="2:65" s="11" customFormat="1" ht="11.25">
      <c r="B283" s="145"/>
      <c r="D283" s="140" t="s">
        <v>229</v>
      </c>
      <c r="E283" s="146" t="s">
        <v>19</v>
      </c>
      <c r="F283" s="147" t="s">
        <v>230</v>
      </c>
      <c r="H283" s="146" t="s">
        <v>19</v>
      </c>
      <c r="I283" s="148"/>
      <c r="L283" s="145"/>
      <c r="M283" s="149"/>
      <c r="T283" s="150"/>
      <c r="AT283" s="146" t="s">
        <v>229</v>
      </c>
      <c r="AU283" s="146" t="s">
        <v>83</v>
      </c>
      <c r="AV283" s="11" t="s">
        <v>83</v>
      </c>
      <c r="AW283" s="11" t="s">
        <v>37</v>
      </c>
      <c r="AX283" s="11" t="s">
        <v>76</v>
      </c>
      <c r="AY283" s="146" t="s">
        <v>218</v>
      </c>
    </row>
    <row r="284" spans="2:65" s="12" customFormat="1" ht="11.25">
      <c r="B284" s="151"/>
      <c r="D284" s="140" t="s">
        <v>229</v>
      </c>
      <c r="E284" s="152" t="s">
        <v>19</v>
      </c>
      <c r="F284" s="153" t="s">
        <v>471</v>
      </c>
      <c r="H284" s="154">
        <v>5353.85</v>
      </c>
      <c r="I284" s="155"/>
      <c r="L284" s="151"/>
      <c r="M284" s="156"/>
      <c r="T284" s="157"/>
      <c r="AT284" s="152" t="s">
        <v>229</v>
      </c>
      <c r="AU284" s="152" t="s">
        <v>83</v>
      </c>
      <c r="AV284" s="12" t="s">
        <v>85</v>
      </c>
      <c r="AW284" s="12" t="s">
        <v>37</v>
      </c>
      <c r="AX284" s="12" t="s">
        <v>76</v>
      </c>
      <c r="AY284" s="152" t="s">
        <v>218</v>
      </c>
    </row>
    <row r="285" spans="2:65" s="12" customFormat="1" ht="11.25">
      <c r="B285" s="151"/>
      <c r="D285" s="140" t="s">
        <v>229</v>
      </c>
      <c r="E285" s="152" t="s">
        <v>19</v>
      </c>
      <c r="F285" s="153" t="s">
        <v>472</v>
      </c>
      <c r="H285" s="154">
        <v>-2805.4</v>
      </c>
      <c r="I285" s="155"/>
      <c r="L285" s="151"/>
      <c r="M285" s="156"/>
      <c r="T285" s="157"/>
      <c r="AT285" s="152" t="s">
        <v>229</v>
      </c>
      <c r="AU285" s="152" t="s">
        <v>83</v>
      </c>
      <c r="AV285" s="12" t="s">
        <v>85</v>
      </c>
      <c r="AW285" s="12" t="s">
        <v>37</v>
      </c>
      <c r="AX285" s="12" t="s">
        <v>76</v>
      </c>
      <c r="AY285" s="152" t="s">
        <v>218</v>
      </c>
    </row>
    <row r="286" spans="2:65" s="13" customFormat="1" ht="11.25">
      <c r="B286" s="158"/>
      <c r="D286" s="140" t="s">
        <v>229</v>
      </c>
      <c r="E286" s="159" t="s">
        <v>169</v>
      </c>
      <c r="F286" s="160" t="s">
        <v>234</v>
      </c>
      <c r="H286" s="161">
        <v>2548.4499999999998</v>
      </c>
      <c r="I286" s="162"/>
      <c r="L286" s="158"/>
      <c r="M286" s="163"/>
      <c r="T286" s="164"/>
      <c r="AT286" s="159" t="s">
        <v>229</v>
      </c>
      <c r="AU286" s="159" t="s">
        <v>83</v>
      </c>
      <c r="AV286" s="13" t="s">
        <v>223</v>
      </c>
      <c r="AW286" s="13" t="s">
        <v>37</v>
      </c>
      <c r="AX286" s="13" t="s">
        <v>83</v>
      </c>
      <c r="AY286" s="159" t="s">
        <v>218</v>
      </c>
    </row>
    <row r="287" spans="2:65" s="1" customFormat="1" ht="16.5" customHeight="1">
      <c r="B287" s="33"/>
      <c r="C287" s="127" t="s">
        <v>473</v>
      </c>
      <c r="D287" s="127" t="s">
        <v>219</v>
      </c>
      <c r="E287" s="128" t="s">
        <v>474</v>
      </c>
      <c r="F287" s="129" t="s">
        <v>475</v>
      </c>
      <c r="G287" s="130" t="s">
        <v>167</v>
      </c>
      <c r="H287" s="131">
        <v>19062.900000000001</v>
      </c>
      <c r="I287" s="132"/>
      <c r="J287" s="133">
        <f>ROUND(I287*H287,2)</f>
        <v>0</v>
      </c>
      <c r="K287" s="129" t="s">
        <v>19</v>
      </c>
      <c r="L287" s="33"/>
      <c r="M287" s="134" t="s">
        <v>19</v>
      </c>
      <c r="N287" s="135" t="s">
        <v>47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223</v>
      </c>
      <c r="AT287" s="138" t="s">
        <v>219</v>
      </c>
      <c r="AU287" s="138" t="s">
        <v>83</v>
      </c>
      <c r="AY287" s="18" t="s">
        <v>218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8" t="s">
        <v>83</v>
      </c>
      <c r="BK287" s="139">
        <f>ROUND(I287*H287,2)</f>
        <v>0</v>
      </c>
      <c r="BL287" s="18" t="s">
        <v>223</v>
      </c>
      <c r="BM287" s="138" t="s">
        <v>476</v>
      </c>
    </row>
    <row r="288" spans="2:65" s="1" customFormat="1" ht="39">
      <c r="B288" s="33"/>
      <c r="D288" s="140" t="s">
        <v>225</v>
      </c>
      <c r="F288" s="141" t="s">
        <v>477</v>
      </c>
      <c r="I288" s="142"/>
      <c r="L288" s="33"/>
      <c r="M288" s="143"/>
      <c r="T288" s="54"/>
      <c r="AT288" s="18" t="s">
        <v>225</v>
      </c>
      <c r="AU288" s="18" t="s">
        <v>83</v>
      </c>
    </row>
    <row r="289" spans="2:65" s="1" customFormat="1" ht="19.5">
      <c r="B289" s="33"/>
      <c r="D289" s="140" t="s">
        <v>227</v>
      </c>
      <c r="F289" s="144" t="s">
        <v>470</v>
      </c>
      <c r="I289" s="142"/>
      <c r="L289" s="33"/>
      <c r="M289" s="143"/>
      <c r="T289" s="54"/>
      <c r="AT289" s="18" t="s">
        <v>227</v>
      </c>
      <c r="AU289" s="18" t="s">
        <v>83</v>
      </c>
    </row>
    <row r="290" spans="2:65" s="11" customFormat="1" ht="11.25">
      <c r="B290" s="145"/>
      <c r="D290" s="140" t="s">
        <v>229</v>
      </c>
      <c r="E290" s="146" t="s">
        <v>19</v>
      </c>
      <c r="F290" s="147" t="s">
        <v>230</v>
      </c>
      <c r="H290" s="146" t="s">
        <v>19</v>
      </c>
      <c r="I290" s="148"/>
      <c r="L290" s="145"/>
      <c r="M290" s="149"/>
      <c r="T290" s="150"/>
      <c r="AT290" s="146" t="s">
        <v>229</v>
      </c>
      <c r="AU290" s="146" t="s">
        <v>83</v>
      </c>
      <c r="AV290" s="11" t="s">
        <v>83</v>
      </c>
      <c r="AW290" s="11" t="s">
        <v>37</v>
      </c>
      <c r="AX290" s="11" t="s">
        <v>76</v>
      </c>
      <c r="AY290" s="146" t="s">
        <v>218</v>
      </c>
    </row>
    <row r="291" spans="2:65" s="12" customFormat="1" ht="11.25">
      <c r="B291" s="151"/>
      <c r="D291" s="140" t="s">
        <v>229</v>
      </c>
      <c r="E291" s="152" t="s">
        <v>19</v>
      </c>
      <c r="F291" s="153" t="s">
        <v>478</v>
      </c>
      <c r="H291" s="154">
        <v>19062.900000000001</v>
      </c>
      <c r="I291" s="155"/>
      <c r="L291" s="151"/>
      <c r="M291" s="156"/>
      <c r="T291" s="157"/>
      <c r="AT291" s="152" t="s">
        <v>229</v>
      </c>
      <c r="AU291" s="152" t="s">
        <v>83</v>
      </c>
      <c r="AV291" s="12" t="s">
        <v>85</v>
      </c>
      <c r="AW291" s="12" t="s">
        <v>37</v>
      </c>
      <c r="AX291" s="12" t="s">
        <v>76</v>
      </c>
      <c r="AY291" s="152" t="s">
        <v>218</v>
      </c>
    </row>
    <row r="292" spans="2:65" s="13" customFormat="1" ht="11.25">
      <c r="B292" s="158"/>
      <c r="D292" s="140" t="s">
        <v>229</v>
      </c>
      <c r="E292" s="159" t="s">
        <v>173</v>
      </c>
      <c r="F292" s="160" t="s">
        <v>234</v>
      </c>
      <c r="H292" s="161">
        <v>19062.900000000001</v>
      </c>
      <c r="I292" s="162"/>
      <c r="L292" s="158"/>
      <c r="M292" s="163"/>
      <c r="T292" s="164"/>
      <c r="AT292" s="159" t="s">
        <v>229</v>
      </c>
      <c r="AU292" s="159" t="s">
        <v>83</v>
      </c>
      <c r="AV292" s="13" t="s">
        <v>223</v>
      </c>
      <c r="AW292" s="13" t="s">
        <v>37</v>
      </c>
      <c r="AX292" s="13" t="s">
        <v>83</v>
      </c>
      <c r="AY292" s="159" t="s">
        <v>218</v>
      </c>
    </row>
    <row r="293" spans="2:65" s="1" customFormat="1" ht="16.5" customHeight="1">
      <c r="B293" s="33"/>
      <c r="C293" s="127" t="s">
        <v>479</v>
      </c>
      <c r="D293" s="127" t="s">
        <v>219</v>
      </c>
      <c r="E293" s="128" t="s">
        <v>480</v>
      </c>
      <c r="F293" s="129" t="s">
        <v>481</v>
      </c>
      <c r="G293" s="130" t="s">
        <v>167</v>
      </c>
      <c r="H293" s="131">
        <v>2805.4</v>
      </c>
      <c r="I293" s="132"/>
      <c r="J293" s="133">
        <f>ROUND(I293*H293,2)</f>
        <v>0</v>
      </c>
      <c r="K293" s="129" t="s">
        <v>19</v>
      </c>
      <c r="L293" s="33"/>
      <c r="M293" s="134" t="s">
        <v>19</v>
      </c>
      <c r="N293" s="135" t="s">
        <v>47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223</v>
      </c>
      <c r="AT293" s="138" t="s">
        <v>219</v>
      </c>
      <c r="AU293" s="138" t="s">
        <v>83</v>
      </c>
      <c r="AY293" s="18" t="s">
        <v>218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8" t="s">
        <v>83</v>
      </c>
      <c r="BK293" s="139">
        <f>ROUND(I293*H293,2)</f>
        <v>0</v>
      </c>
      <c r="BL293" s="18" t="s">
        <v>223</v>
      </c>
      <c r="BM293" s="138" t="s">
        <v>482</v>
      </c>
    </row>
    <row r="294" spans="2:65" s="1" customFormat="1" ht="29.25">
      <c r="B294" s="33"/>
      <c r="D294" s="140" t="s">
        <v>225</v>
      </c>
      <c r="F294" s="141" t="s">
        <v>483</v>
      </c>
      <c r="I294" s="142"/>
      <c r="L294" s="33"/>
      <c r="M294" s="143"/>
      <c r="T294" s="54"/>
      <c r="AT294" s="18" t="s">
        <v>225</v>
      </c>
      <c r="AU294" s="18" t="s">
        <v>83</v>
      </c>
    </row>
    <row r="295" spans="2:65" s="1" customFormat="1" ht="19.5">
      <c r="B295" s="33"/>
      <c r="D295" s="140" t="s">
        <v>227</v>
      </c>
      <c r="F295" s="144" t="s">
        <v>470</v>
      </c>
      <c r="I295" s="142"/>
      <c r="L295" s="33"/>
      <c r="M295" s="143"/>
      <c r="T295" s="54"/>
      <c r="AT295" s="18" t="s">
        <v>227</v>
      </c>
      <c r="AU295" s="18" t="s">
        <v>83</v>
      </c>
    </row>
    <row r="296" spans="2:65" s="11" customFormat="1" ht="11.25">
      <c r="B296" s="145"/>
      <c r="D296" s="140" t="s">
        <v>229</v>
      </c>
      <c r="E296" s="146" t="s">
        <v>19</v>
      </c>
      <c r="F296" s="147" t="s">
        <v>230</v>
      </c>
      <c r="H296" s="146" t="s">
        <v>19</v>
      </c>
      <c r="I296" s="148"/>
      <c r="L296" s="145"/>
      <c r="M296" s="149"/>
      <c r="T296" s="150"/>
      <c r="AT296" s="146" t="s">
        <v>229</v>
      </c>
      <c r="AU296" s="146" t="s">
        <v>83</v>
      </c>
      <c r="AV296" s="11" t="s">
        <v>83</v>
      </c>
      <c r="AW296" s="11" t="s">
        <v>37</v>
      </c>
      <c r="AX296" s="11" t="s">
        <v>76</v>
      </c>
      <c r="AY296" s="146" t="s">
        <v>218</v>
      </c>
    </row>
    <row r="297" spans="2:65" s="12" customFormat="1" ht="11.25">
      <c r="B297" s="151"/>
      <c r="D297" s="140" t="s">
        <v>229</v>
      </c>
      <c r="E297" s="152" t="s">
        <v>176</v>
      </c>
      <c r="F297" s="153" t="s">
        <v>178</v>
      </c>
      <c r="H297" s="154">
        <v>2805.4</v>
      </c>
      <c r="I297" s="155"/>
      <c r="L297" s="151"/>
      <c r="M297" s="156"/>
      <c r="T297" s="157"/>
      <c r="AT297" s="152" t="s">
        <v>229</v>
      </c>
      <c r="AU297" s="152" t="s">
        <v>83</v>
      </c>
      <c r="AV297" s="12" t="s">
        <v>85</v>
      </c>
      <c r="AW297" s="12" t="s">
        <v>37</v>
      </c>
      <c r="AX297" s="12" t="s">
        <v>83</v>
      </c>
      <c r="AY297" s="152" t="s">
        <v>218</v>
      </c>
    </row>
    <row r="298" spans="2:65" s="1" customFormat="1" ht="16.5" customHeight="1">
      <c r="B298" s="33"/>
      <c r="C298" s="127" t="s">
        <v>484</v>
      </c>
      <c r="D298" s="127" t="s">
        <v>219</v>
      </c>
      <c r="E298" s="128" t="s">
        <v>485</v>
      </c>
      <c r="F298" s="129" t="s">
        <v>486</v>
      </c>
      <c r="G298" s="130" t="s">
        <v>167</v>
      </c>
      <c r="H298" s="131">
        <v>1407</v>
      </c>
      <c r="I298" s="132"/>
      <c r="J298" s="133">
        <f>ROUND(I298*H298,2)</f>
        <v>0</v>
      </c>
      <c r="K298" s="129" t="s">
        <v>19</v>
      </c>
      <c r="L298" s="33"/>
      <c r="M298" s="134" t="s">
        <v>19</v>
      </c>
      <c r="N298" s="135" t="s">
        <v>47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223</v>
      </c>
      <c r="AT298" s="138" t="s">
        <v>219</v>
      </c>
      <c r="AU298" s="138" t="s">
        <v>83</v>
      </c>
      <c r="AY298" s="18" t="s">
        <v>218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8" t="s">
        <v>83</v>
      </c>
      <c r="BK298" s="139">
        <f>ROUND(I298*H298,2)</f>
        <v>0</v>
      </c>
      <c r="BL298" s="18" t="s">
        <v>223</v>
      </c>
      <c r="BM298" s="138" t="s">
        <v>487</v>
      </c>
    </row>
    <row r="299" spans="2:65" s="1" customFormat="1" ht="29.25">
      <c r="B299" s="33"/>
      <c r="D299" s="140" t="s">
        <v>225</v>
      </c>
      <c r="F299" s="141" t="s">
        <v>488</v>
      </c>
      <c r="I299" s="142"/>
      <c r="L299" s="33"/>
      <c r="M299" s="143"/>
      <c r="T299" s="54"/>
      <c r="AT299" s="18" t="s">
        <v>225</v>
      </c>
      <c r="AU299" s="18" t="s">
        <v>83</v>
      </c>
    </row>
    <row r="300" spans="2:65" s="1" customFormat="1" ht="19.5">
      <c r="B300" s="33"/>
      <c r="D300" s="140" t="s">
        <v>227</v>
      </c>
      <c r="F300" s="144" t="s">
        <v>470</v>
      </c>
      <c r="I300" s="142"/>
      <c r="L300" s="33"/>
      <c r="M300" s="143"/>
      <c r="T300" s="54"/>
      <c r="AT300" s="18" t="s">
        <v>227</v>
      </c>
      <c r="AU300" s="18" t="s">
        <v>83</v>
      </c>
    </row>
    <row r="301" spans="2:65" s="12" customFormat="1" ht="11.25">
      <c r="B301" s="151"/>
      <c r="D301" s="140" t="s">
        <v>229</v>
      </c>
      <c r="E301" s="152" t="s">
        <v>19</v>
      </c>
      <c r="F301" s="153" t="s">
        <v>166</v>
      </c>
      <c r="H301" s="154">
        <v>1407</v>
      </c>
      <c r="I301" s="155"/>
      <c r="L301" s="151"/>
      <c r="M301" s="156"/>
      <c r="T301" s="157"/>
      <c r="AT301" s="152" t="s">
        <v>229</v>
      </c>
      <c r="AU301" s="152" t="s">
        <v>83</v>
      </c>
      <c r="AV301" s="12" t="s">
        <v>85</v>
      </c>
      <c r="AW301" s="12" t="s">
        <v>37</v>
      </c>
      <c r="AX301" s="12" t="s">
        <v>83</v>
      </c>
      <c r="AY301" s="152" t="s">
        <v>218</v>
      </c>
    </row>
    <row r="302" spans="2:65" s="1" customFormat="1" ht="16.5" customHeight="1">
      <c r="B302" s="33"/>
      <c r="C302" s="127" t="s">
        <v>489</v>
      </c>
      <c r="D302" s="127" t="s">
        <v>219</v>
      </c>
      <c r="E302" s="128" t="s">
        <v>490</v>
      </c>
      <c r="F302" s="129" t="s">
        <v>491</v>
      </c>
      <c r="G302" s="130" t="s">
        <v>167</v>
      </c>
      <c r="H302" s="131">
        <v>4434.0209999999997</v>
      </c>
      <c r="I302" s="132"/>
      <c r="J302" s="133">
        <f>ROUND(I302*H302,2)</f>
        <v>0</v>
      </c>
      <c r="K302" s="129" t="s">
        <v>19</v>
      </c>
      <c r="L302" s="33"/>
      <c r="M302" s="134" t="s">
        <v>19</v>
      </c>
      <c r="N302" s="135" t="s">
        <v>47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223</v>
      </c>
      <c r="AT302" s="138" t="s">
        <v>219</v>
      </c>
      <c r="AU302" s="138" t="s">
        <v>83</v>
      </c>
      <c r="AY302" s="18" t="s">
        <v>218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8" t="s">
        <v>83</v>
      </c>
      <c r="BK302" s="139">
        <f>ROUND(I302*H302,2)</f>
        <v>0</v>
      </c>
      <c r="BL302" s="18" t="s">
        <v>223</v>
      </c>
      <c r="BM302" s="138" t="s">
        <v>492</v>
      </c>
    </row>
    <row r="303" spans="2:65" s="1" customFormat="1" ht="58.5">
      <c r="B303" s="33"/>
      <c r="D303" s="140" t="s">
        <v>225</v>
      </c>
      <c r="F303" s="141" t="s">
        <v>493</v>
      </c>
      <c r="I303" s="142"/>
      <c r="L303" s="33"/>
      <c r="M303" s="143"/>
      <c r="T303" s="54"/>
      <c r="AT303" s="18" t="s">
        <v>225</v>
      </c>
      <c r="AU303" s="18" t="s">
        <v>83</v>
      </c>
    </row>
    <row r="304" spans="2:65" s="1" customFormat="1" ht="29.25">
      <c r="B304" s="33"/>
      <c r="D304" s="140" t="s">
        <v>227</v>
      </c>
      <c r="F304" s="144" t="s">
        <v>494</v>
      </c>
      <c r="I304" s="142"/>
      <c r="L304" s="33"/>
      <c r="M304" s="143"/>
      <c r="T304" s="54"/>
      <c r="AT304" s="18" t="s">
        <v>227</v>
      </c>
      <c r="AU304" s="18" t="s">
        <v>83</v>
      </c>
    </row>
    <row r="305" spans="2:65" s="12" customFormat="1" ht="11.25">
      <c r="B305" s="151"/>
      <c r="D305" s="140" t="s">
        <v>229</v>
      </c>
      <c r="E305" s="152" t="s">
        <v>19</v>
      </c>
      <c r="F305" s="153" t="s">
        <v>495</v>
      </c>
      <c r="H305" s="154">
        <v>5353.85</v>
      </c>
      <c r="I305" s="155"/>
      <c r="L305" s="151"/>
      <c r="M305" s="156"/>
      <c r="T305" s="157"/>
      <c r="AT305" s="152" t="s">
        <v>229</v>
      </c>
      <c r="AU305" s="152" t="s">
        <v>83</v>
      </c>
      <c r="AV305" s="12" t="s">
        <v>85</v>
      </c>
      <c r="AW305" s="12" t="s">
        <v>37</v>
      </c>
      <c r="AX305" s="12" t="s">
        <v>76</v>
      </c>
      <c r="AY305" s="152" t="s">
        <v>218</v>
      </c>
    </row>
    <row r="306" spans="2:65" s="12" customFormat="1" ht="11.25">
      <c r="B306" s="151"/>
      <c r="D306" s="140" t="s">
        <v>229</v>
      </c>
      <c r="E306" s="152" t="s">
        <v>19</v>
      </c>
      <c r="F306" s="153" t="s">
        <v>496</v>
      </c>
      <c r="H306" s="154">
        <v>-1407</v>
      </c>
      <c r="I306" s="155"/>
      <c r="L306" s="151"/>
      <c r="M306" s="156"/>
      <c r="T306" s="157"/>
      <c r="AT306" s="152" t="s">
        <v>229</v>
      </c>
      <c r="AU306" s="152" t="s">
        <v>83</v>
      </c>
      <c r="AV306" s="12" t="s">
        <v>85</v>
      </c>
      <c r="AW306" s="12" t="s">
        <v>37</v>
      </c>
      <c r="AX306" s="12" t="s">
        <v>76</v>
      </c>
      <c r="AY306" s="152" t="s">
        <v>218</v>
      </c>
    </row>
    <row r="307" spans="2:65" s="12" customFormat="1" ht="11.25">
      <c r="B307" s="151"/>
      <c r="D307" s="140" t="s">
        <v>229</v>
      </c>
      <c r="E307" s="152" t="s">
        <v>19</v>
      </c>
      <c r="F307" s="153" t="s">
        <v>497</v>
      </c>
      <c r="H307" s="154">
        <v>487.17099999999999</v>
      </c>
      <c r="I307" s="155"/>
      <c r="L307" s="151"/>
      <c r="M307" s="156"/>
      <c r="T307" s="157"/>
      <c r="AT307" s="152" t="s">
        <v>229</v>
      </c>
      <c r="AU307" s="152" t="s">
        <v>83</v>
      </c>
      <c r="AV307" s="12" t="s">
        <v>85</v>
      </c>
      <c r="AW307" s="12" t="s">
        <v>37</v>
      </c>
      <c r="AX307" s="12" t="s">
        <v>76</v>
      </c>
      <c r="AY307" s="152" t="s">
        <v>218</v>
      </c>
    </row>
    <row r="308" spans="2:65" s="13" customFormat="1" ht="11.25">
      <c r="B308" s="158"/>
      <c r="D308" s="140" t="s">
        <v>229</v>
      </c>
      <c r="E308" s="159" t="s">
        <v>19</v>
      </c>
      <c r="F308" s="160" t="s">
        <v>234</v>
      </c>
      <c r="H308" s="161">
        <v>4434.0209999999997</v>
      </c>
      <c r="I308" s="162"/>
      <c r="L308" s="158"/>
      <c r="M308" s="163"/>
      <c r="T308" s="164"/>
      <c r="AT308" s="159" t="s">
        <v>229</v>
      </c>
      <c r="AU308" s="159" t="s">
        <v>83</v>
      </c>
      <c r="AV308" s="13" t="s">
        <v>223</v>
      </c>
      <c r="AW308" s="13" t="s">
        <v>37</v>
      </c>
      <c r="AX308" s="13" t="s">
        <v>83</v>
      </c>
      <c r="AY308" s="159" t="s">
        <v>218</v>
      </c>
    </row>
    <row r="309" spans="2:65" s="1" customFormat="1" ht="16.5" customHeight="1">
      <c r="B309" s="33"/>
      <c r="C309" s="127" t="s">
        <v>498</v>
      </c>
      <c r="D309" s="127" t="s">
        <v>219</v>
      </c>
      <c r="E309" s="128" t="s">
        <v>499</v>
      </c>
      <c r="F309" s="129" t="s">
        <v>500</v>
      </c>
      <c r="G309" s="130" t="s">
        <v>167</v>
      </c>
      <c r="H309" s="131">
        <v>19062.900000000001</v>
      </c>
      <c r="I309" s="132"/>
      <c r="J309" s="133">
        <f>ROUND(I309*H309,2)</f>
        <v>0</v>
      </c>
      <c r="K309" s="129" t="s">
        <v>19</v>
      </c>
      <c r="L309" s="33"/>
      <c r="M309" s="134" t="s">
        <v>19</v>
      </c>
      <c r="N309" s="135" t="s">
        <v>47</v>
      </c>
      <c r="P309" s="136">
        <f>O309*H309</f>
        <v>0</v>
      </c>
      <c r="Q309" s="136">
        <v>0</v>
      </c>
      <c r="R309" s="136">
        <f>Q309*H309</f>
        <v>0</v>
      </c>
      <c r="S309" s="136">
        <v>0</v>
      </c>
      <c r="T309" s="137">
        <f>S309*H309</f>
        <v>0</v>
      </c>
      <c r="AR309" s="138" t="s">
        <v>223</v>
      </c>
      <c r="AT309" s="138" t="s">
        <v>219</v>
      </c>
      <c r="AU309" s="138" t="s">
        <v>83</v>
      </c>
      <c r="AY309" s="18" t="s">
        <v>218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8" t="s">
        <v>83</v>
      </c>
      <c r="BK309" s="139">
        <f>ROUND(I309*H309,2)</f>
        <v>0</v>
      </c>
      <c r="BL309" s="18" t="s">
        <v>223</v>
      </c>
      <c r="BM309" s="138" t="s">
        <v>501</v>
      </c>
    </row>
    <row r="310" spans="2:65" s="1" customFormat="1" ht="58.5">
      <c r="B310" s="33"/>
      <c r="D310" s="140" t="s">
        <v>225</v>
      </c>
      <c r="F310" s="141" t="s">
        <v>502</v>
      </c>
      <c r="I310" s="142"/>
      <c r="L310" s="33"/>
      <c r="M310" s="143"/>
      <c r="T310" s="54"/>
      <c r="AT310" s="18" t="s">
        <v>225</v>
      </c>
      <c r="AU310" s="18" t="s">
        <v>83</v>
      </c>
    </row>
    <row r="311" spans="2:65" s="1" customFormat="1" ht="29.25">
      <c r="B311" s="33"/>
      <c r="D311" s="140" t="s">
        <v>227</v>
      </c>
      <c r="F311" s="144" t="s">
        <v>494</v>
      </c>
      <c r="I311" s="142"/>
      <c r="L311" s="33"/>
      <c r="M311" s="143"/>
      <c r="T311" s="54"/>
      <c r="AT311" s="18" t="s">
        <v>227</v>
      </c>
      <c r="AU311" s="18" t="s">
        <v>83</v>
      </c>
    </row>
    <row r="312" spans="2:65" s="12" customFormat="1" ht="11.25">
      <c r="B312" s="151"/>
      <c r="D312" s="140" t="s">
        <v>229</v>
      </c>
      <c r="E312" s="152" t="s">
        <v>19</v>
      </c>
      <c r="F312" s="153" t="s">
        <v>173</v>
      </c>
      <c r="H312" s="154">
        <v>19062.900000000001</v>
      </c>
      <c r="I312" s="155"/>
      <c r="L312" s="151"/>
      <c r="M312" s="156"/>
      <c r="T312" s="157"/>
      <c r="AT312" s="152" t="s">
        <v>229</v>
      </c>
      <c r="AU312" s="152" t="s">
        <v>83</v>
      </c>
      <c r="AV312" s="12" t="s">
        <v>85</v>
      </c>
      <c r="AW312" s="12" t="s">
        <v>37</v>
      </c>
      <c r="AX312" s="12" t="s">
        <v>83</v>
      </c>
      <c r="AY312" s="152" t="s">
        <v>218</v>
      </c>
    </row>
    <row r="313" spans="2:65" s="1" customFormat="1" ht="16.5" customHeight="1">
      <c r="B313" s="33"/>
      <c r="C313" s="127" t="s">
        <v>503</v>
      </c>
      <c r="D313" s="127" t="s">
        <v>219</v>
      </c>
      <c r="E313" s="128" t="s">
        <v>504</v>
      </c>
      <c r="F313" s="129" t="s">
        <v>505</v>
      </c>
      <c r="G313" s="130" t="s">
        <v>167</v>
      </c>
      <c r="H313" s="131">
        <v>1407</v>
      </c>
      <c r="I313" s="132"/>
      <c r="J313" s="133">
        <f>ROUND(I313*H313,2)</f>
        <v>0</v>
      </c>
      <c r="K313" s="129" t="s">
        <v>19</v>
      </c>
      <c r="L313" s="33"/>
      <c r="M313" s="134" t="s">
        <v>19</v>
      </c>
      <c r="N313" s="135" t="s">
        <v>47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223</v>
      </c>
      <c r="AT313" s="138" t="s">
        <v>219</v>
      </c>
      <c r="AU313" s="138" t="s">
        <v>83</v>
      </c>
      <c r="AY313" s="18" t="s">
        <v>218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8" t="s">
        <v>83</v>
      </c>
      <c r="BK313" s="139">
        <f>ROUND(I313*H313,2)</f>
        <v>0</v>
      </c>
      <c r="BL313" s="18" t="s">
        <v>223</v>
      </c>
      <c r="BM313" s="138" t="s">
        <v>506</v>
      </c>
    </row>
    <row r="314" spans="2:65" s="1" customFormat="1" ht="39">
      <c r="B314" s="33"/>
      <c r="D314" s="140" t="s">
        <v>225</v>
      </c>
      <c r="F314" s="141" t="s">
        <v>507</v>
      </c>
      <c r="I314" s="142"/>
      <c r="L314" s="33"/>
      <c r="M314" s="143"/>
      <c r="T314" s="54"/>
      <c r="AT314" s="18" t="s">
        <v>225</v>
      </c>
      <c r="AU314" s="18" t="s">
        <v>83</v>
      </c>
    </row>
    <row r="315" spans="2:65" s="1" customFormat="1" ht="29.25">
      <c r="B315" s="33"/>
      <c r="D315" s="140" t="s">
        <v>227</v>
      </c>
      <c r="F315" s="144" t="s">
        <v>508</v>
      </c>
      <c r="I315" s="142"/>
      <c r="L315" s="33"/>
      <c r="M315" s="143"/>
      <c r="T315" s="54"/>
      <c r="AT315" s="18" t="s">
        <v>227</v>
      </c>
      <c r="AU315" s="18" t="s">
        <v>83</v>
      </c>
    </row>
    <row r="316" spans="2:65" s="11" customFormat="1" ht="11.25">
      <c r="B316" s="145"/>
      <c r="D316" s="140" t="s">
        <v>229</v>
      </c>
      <c r="E316" s="146" t="s">
        <v>19</v>
      </c>
      <c r="F316" s="147" t="s">
        <v>230</v>
      </c>
      <c r="H316" s="146" t="s">
        <v>19</v>
      </c>
      <c r="I316" s="148"/>
      <c r="L316" s="145"/>
      <c r="M316" s="149"/>
      <c r="T316" s="150"/>
      <c r="AT316" s="146" t="s">
        <v>229</v>
      </c>
      <c r="AU316" s="146" t="s">
        <v>83</v>
      </c>
      <c r="AV316" s="11" t="s">
        <v>83</v>
      </c>
      <c r="AW316" s="11" t="s">
        <v>37</v>
      </c>
      <c r="AX316" s="11" t="s">
        <v>76</v>
      </c>
      <c r="AY316" s="146" t="s">
        <v>218</v>
      </c>
    </row>
    <row r="317" spans="2:65" s="12" customFormat="1" ht="11.25">
      <c r="B317" s="151"/>
      <c r="D317" s="140" t="s">
        <v>229</v>
      </c>
      <c r="E317" s="152" t="s">
        <v>19</v>
      </c>
      <c r="F317" s="153" t="s">
        <v>168</v>
      </c>
      <c r="H317" s="154">
        <v>1407</v>
      </c>
      <c r="I317" s="155"/>
      <c r="L317" s="151"/>
      <c r="M317" s="156"/>
      <c r="T317" s="157"/>
      <c r="AT317" s="152" t="s">
        <v>229</v>
      </c>
      <c r="AU317" s="152" t="s">
        <v>83</v>
      </c>
      <c r="AV317" s="12" t="s">
        <v>85</v>
      </c>
      <c r="AW317" s="12" t="s">
        <v>37</v>
      </c>
      <c r="AX317" s="12" t="s">
        <v>76</v>
      </c>
      <c r="AY317" s="152" t="s">
        <v>218</v>
      </c>
    </row>
    <row r="318" spans="2:65" s="13" customFormat="1" ht="11.25">
      <c r="B318" s="158"/>
      <c r="D318" s="140" t="s">
        <v>229</v>
      </c>
      <c r="E318" s="159" t="s">
        <v>166</v>
      </c>
      <c r="F318" s="160" t="s">
        <v>234</v>
      </c>
      <c r="H318" s="161">
        <v>1407</v>
      </c>
      <c r="I318" s="162"/>
      <c r="L318" s="158"/>
      <c r="M318" s="166"/>
      <c r="N318" s="167"/>
      <c r="O318" s="167"/>
      <c r="P318" s="167"/>
      <c r="Q318" s="167"/>
      <c r="R318" s="167"/>
      <c r="S318" s="167"/>
      <c r="T318" s="168"/>
      <c r="AT318" s="159" t="s">
        <v>229</v>
      </c>
      <c r="AU318" s="159" t="s">
        <v>83</v>
      </c>
      <c r="AV318" s="13" t="s">
        <v>223</v>
      </c>
      <c r="AW318" s="13" t="s">
        <v>37</v>
      </c>
      <c r="AX318" s="13" t="s">
        <v>83</v>
      </c>
      <c r="AY318" s="159" t="s">
        <v>218</v>
      </c>
    </row>
    <row r="319" spans="2:65" s="1" customFormat="1" ht="6.95" customHeight="1">
      <c r="B319" s="42"/>
      <c r="C319" s="43"/>
      <c r="D319" s="43"/>
      <c r="E319" s="43"/>
      <c r="F319" s="43"/>
      <c r="G319" s="43"/>
      <c r="H319" s="43"/>
      <c r="I319" s="43"/>
      <c r="J319" s="43"/>
      <c r="K319" s="43"/>
      <c r="L319" s="33"/>
    </row>
  </sheetData>
  <sheetProtection algorithmName="SHA-512" hashValue="s3nLsw05+NR94FrJTmS9rSQLnNvSSmXnoL0CRgGv9Wm0zRF3HJNwl9bmOam5gNrDE7EsmDHsMxARulag+PYkeQ==" saltValue="wYwO35cjEqF7nLdsElOStl7GfLpRcGgg005juzkE/eqWbWauW76sCr/ztzXgiZWYqqCri64coK0FpUZBabWDgw==" spinCount="100000" sheet="1" objects="1" scenarios="1" formatColumns="0" formatRows="0" autoFilter="0"/>
  <autoFilter ref="C86:K318" xr:uid="{00000000-0009-0000-0000-000001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51"/>
  <sheetViews>
    <sheetView showGridLines="0" topLeftCell="A590" workbookViewId="0">
      <selection activeCell="H596" sqref="H59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93</v>
      </c>
      <c r="AZ2" s="91" t="s">
        <v>509</v>
      </c>
      <c r="BA2" s="91" t="s">
        <v>510</v>
      </c>
      <c r="BB2" s="91" t="s">
        <v>376</v>
      </c>
      <c r="BC2" s="91" t="s">
        <v>420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511</v>
      </c>
      <c r="BA3" s="91" t="s">
        <v>512</v>
      </c>
      <c r="BB3" s="91" t="s">
        <v>376</v>
      </c>
      <c r="BC3" s="91" t="s">
        <v>513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514</v>
      </c>
      <c r="BA4" s="91" t="s">
        <v>515</v>
      </c>
      <c r="BB4" s="91" t="s">
        <v>376</v>
      </c>
      <c r="BC4" s="91" t="s">
        <v>380</v>
      </c>
      <c r="BD4" s="91" t="s">
        <v>85</v>
      </c>
    </row>
    <row r="5" spans="2:56" ht="6.95" customHeight="1">
      <c r="B5" s="21"/>
      <c r="L5" s="21"/>
      <c r="AZ5" s="91" t="s">
        <v>516</v>
      </c>
      <c r="BA5" s="91" t="s">
        <v>510</v>
      </c>
      <c r="BB5" s="91" t="s">
        <v>376</v>
      </c>
      <c r="BC5" s="91" t="s">
        <v>517</v>
      </c>
      <c r="BD5" s="91" t="s">
        <v>85</v>
      </c>
    </row>
    <row r="6" spans="2:56" ht="12" customHeight="1">
      <c r="B6" s="21"/>
      <c r="D6" s="28" t="s">
        <v>16</v>
      </c>
      <c r="L6" s="21"/>
      <c r="AZ6" s="91" t="s">
        <v>518</v>
      </c>
      <c r="BA6" s="91" t="s">
        <v>519</v>
      </c>
      <c r="BB6" s="91" t="s">
        <v>376</v>
      </c>
      <c r="BC6" s="91" t="s">
        <v>412</v>
      </c>
      <c r="BD6" s="91" t="s">
        <v>85</v>
      </c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  <c r="AZ7" s="91" t="s">
        <v>520</v>
      </c>
      <c r="BA7" s="91" t="s">
        <v>521</v>
      </c>
      <c r="BB7" s="91" t="s">
        <v>376</v>
      </c>
      <c r="BC7" s="91" t="s">
        <v>336</v>
      </c>
      <c r="BD7" s="91" t="s">
        <v>85</v>
      </c>
    </row>
    <row r="8" spans="2:56" ht="12" customHeight="1">
      <c r="B8" s="21"/>
      <c r="D8" s="28" t="s">
        <v>185</v>
      </c>
      <c r="L8" s="21"/>
      <c r="AZ8" s="91" t="s">
        <v>522</v>
      </c>
      <c r="BA8" s="91" t="s">
        <v>523</v>
      </c>
      <c r="BB8" s="91" t="s">
        <v>376</v>
      </c>
      <c r="BC8" s="91" t="s">
        <v>99</v>
      </c>
      <c r="BD8" s="91" t="s">
        <v>85</v>
      </c>
    </row>
    <row r="9" spans="2:56" s="1" customFormat="1" ht="16.5" customHeight="1">
      <c r="B9" s="33"/>
      <c r="E9" s="328" t="s">
        <v>188</v>
      </c>
      <c r="F9" s="330"/>
      <c r="G9" s="330"/>
      <c r="H9" s="330"/>
      <c r="L9" s="33"/>
      <c r="AZ9" s="91" t="s">
        <v>524</v>
      </c>
      <c r="BA9" s="91" t="s">
        <v>525</v>
      </c>
      <c r="BB9" s="91" t="s">
        <v>376</v>
      </c>
      <c r="BC9" s="91" t="s">
        <v>336</v>
      </c>
      <c r="BD9" s="91" t="s">
        <v>85</v>
      </c>
    </row>
    <row r="10" spans="2:56" s="1" customFormat="1" ht="12" customHeight="1">
      <c r="B10" s="33"/>
      <c r="D10" s="28" t="s">
        <v>192</v>
      </c>
      <c r="L10" s="33"/>
      <c r="AZ10" s="91" t="s">
        <v>526</v>
      </c>
      <c r="BA10" s="91" t="s">
        <v>526</v>
      </c>
      <c r="BB10" s="91" t="s">
        <v>376</v>
      </c>
      <c r="BC10" s="91" t="s">
        <v>8</v>
      </c>
      <c r="BD10" s="91" t="s">
        <v>85</v>
      </c>
    </row>
    <row r="11" spans="2:56" s="1" customFormat="1" ht="16.5" customHeight="1">
      <c r="B11" s="33"/>
      <c r="E11" s="294" t="s">
        <v>527</v>
      </c>
      <c r="F11" s="330"/>
      <c r="G11" s="330"/>
      <c r="H11" s="330"/>
      <c r="L11" s="33"/>
      <c r="AZ11" s="91" t="s">
        <v>528</v>
      </c>
      <c r="BA11" s="91" t="s">
        <v>529</v>
      </c>
      <c r="BB11" s="91" t="s">
        <v>323</v>
      </c>
      <c r="BC11" s="91" t="s">
        <v>530</v>
      </c>
      <c r="BD11" s="91" t="s">
        <v>85</v>
      </c>
    </row>
    <row r="12" spans="2:56" s="1" customFormat="1" ht="11.25">
      <c r="B12" s="33"/>
      <c r="L12" s="33"/>
      <c r="AZ12" s="91" t="s">
        <v>531</v>
      </c>
      <c r="BA12" s="91" t="s">
        <v>532</v>
      </c>
      <c r="BB12" s="91" t="s">
        <v>323</v>
      </c>
      <c r="BC12" s="91" t="s">
        <v>533</v>
      </c>
      <c r="BD12" s="91" t="s">
        <v>85</v>
      </c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  <c r="AZ13" s="91" t="s">
        <v>534</v>
      </c>
      <c r="BA13" s="91" t="s">
        <v>532</v>
      </c>
      <c r="BB13" s="91" t="s">
        <v>323</v>
      </c>
      <c r="BC13" s="91" t="s">
        <v>535</v>
      </c>
      <c r="BD13" s="91" t="s">
        <v>85</v>
      </c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31. 5. 2023</v>
      </c>
      <c r="L14" s="33"/>
      <c r="AZ14" s="91" t="s">
        <v>536</v>
      </c>
      <c r="BA14" s="91" t="s">
        <v>537</v>
      </c>
      <c r="BB14" s="91" t="s">
        <v>180</v>
      </c>
      <c r="BC14" s="91" t="s">
        <v>538</v>
      </c>
      <c r="BD14" s="91" t="s">
        <v>85</v>
      </c>
    </row>
    <row r="15" spans="2:56" s="1" customFormat="1" ht="10.9" customHeight="1">
      <c r="B15" s="33"/>
      <c r="L15" s="33"/>
      <c r="AZ15" s="91" t="s">
        <v>539</v>
      </c>
      <c r="BA15" s="91" t="s">
        <v>540</v>
      </c>
      <c r="BB15" s="91" t="s">
        <v>180</v>
      </c>
      <c r="BC15" s="91" t="s">
        <v>541</v>
      </c>
      <c r="BD15" s="91" t="s">
        <v>85</v>
      </c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  <c r="AZ16" s="91" t="s">
        <v>542</v>
      </c>
      <c r="BA16" s="91" t="s">
        <v>543</v>
      </c>
      <c r="BB16" s="91" t="s">
        <v>323</v>
      </c>
      <c r="BC16" s="91" t="s">
        <v>544</v>
      </c>
      <c r="BD16" s="91" t="s">
        <v>85</v>
      </c>
    </row>
    <row r="17" spans="2:56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  <c r="AZ17" s="91" t="s">
        <v>545</v>
      </c>
      <c r="BA17" s="91" t="s">
        <v>546</v>
      </c>
      <c r="BB17" s="91" t="s">
        <v>323</v>
      </c>
      <c r="BC17" s="91" t="s">
        <v>547</v>
      </c>
      <c r="BD17" s="91" t="s">
        <v>85</v>
      </c>
    </row>
    <row r="18" spans="2:56" s="1" customFormat="1" ht="6.95" customHeight="1">
      <c r="B18" s="33"/>
      <c r="L18" s="33"/>
      <c r="AZ18" s="91" t="s">
        <v>548</v>
      </c>
      <c r="BA18" s="91" t="s">
        <v>549</v>
      </c>
      <c r="BB18" s="91" t="s">
        <v>323</v>
      </c>
      <c r="BC18" s="91" t="s">
        <v>550</v>
      </c>
      <c r="BD18" s="91" t="s">
        <v>85</v>
      </c>
    </row>
    <row r="19" spans="2:56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  <c r="AZ19" s="91" t="s">
        <v>551</v>
      </c>
      <c r="BA19" s="91" t="s">
        <v>552</v>
      </c>
      <c r="BB19" s="91" t="s">
        <v>180</v>
      </c>
      <c r="BC19" s="91" t="s">
        <v>553</v>
      </c>
      <c r="BD19" s="91" t="s">
        <v>85</v>
      </c>
    </row>
    <row r="20" spans="2:56" s="1" customFormat="1" ht="18" customHeight="1">
      <c r="B20" s="33"/>
      <c r="E20" s="331" t="str">
        <f>'Rekapitulace stavby'!E14</f>
        <v>Vyplň údaj</v>
      </c>
      <c r="F20" s="312"/>
      <c r="G20" s="312"/>
      <c r="H20" s="312"/>
      <c r="I20" s="28" t="s">
        <v>29</v>
      </c>
      <c r="J20" s="29" t="str">
        <f>'Rekapitulace stavby'!AN14</f>
        <v>Vyplň údaj</v>
      </c>
      <c r="L20" s="33"/>
      <c r="AZ20" s="91" t="s">
        <v>554</v>
      </c>
      <c r="BA20" s="91" t="s">
        <v>555</v>
      </c>
      <c r="BB20" s="91" t="s">
        <v>180</v>
      </c>
      <c r="BC20" s="91" t="s">
        <v>556</v>
      </c>
      <c r="BD20" s="91" t="s">
        <v>85</v>
      </c>
    </row>
    <row r="21" spans="2:56" s="1" customFormat="1" ht="6.95" customHeight="1">
      <c r="B21" s="33"/>
      <c r="L21" s="33"/>
      <c r="AZ21" s="91" t="s">
        <v>557</v>
      </c>
      <c r="BA21" s="91" t="s">
        <v>558</v>
      </c>
      <c r="BB21" s="91" t="s">
        <v>180</v>
      </c>
      <c r="BC21" s="91" t="s">
        <v>559</v>
      </c>
      <c r="BD21" s="91" t="s">
        <v>85</v>
      </c>
    </row>
    <row r="22" spans="2:56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  <c r="AZ22" s="91" t="s">
        <v>560</v>
      </c>
      <c r="BA22" s="91" t="s">
        <v>561</v>
      </c>
      <c r="BB22" s="91" t="s">
        <v>323</v>
      </c>
      <c r="BC22" s="91" t="s">
        <v>562</v>
      </c>
      <c r="BD22" s="91" t="s">
        <v>85</v>
      </c>
    </row>
    <row r="23" spans="2:56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  <c r="AZ23" s="91" t="s">
        <v>563</v>
      </c>
      <c r="BA23" s="91" t="s">
        <v>564</v>
      </c>
      <c r="BB23" s="91" t="s">
        <v>167</v>
      </c>
      <c r="BC23" s="91" t="s">
        <v>565</v>
      </c>
      <c r="BD23" s="91" t="s">
        <v>85</v>
      </c>
    </row>
    <row r="24" spans="2:56" s="1" customFormat="1" ht="6.95" customHeight="1">
      <c r="B24" s="33"/>
      <c r="L24" s="33"/>
    </row>
    <row r="25" spans="2:56" s="1" customFormat="1" ht="12" customHeight="1">
      <c r="B25" s="33"/>
      <c r="D25" s="28" t="s">
        <v>38</v>
      </c>
      <c r="I25" s="28" t="s">
        <v>26</v>
      </c>
      <c r="J25" s="26" t="str">
        <f>IF('Rekapitulace stavby'!AN19="","",'Rekapitulace stavby'!AN19)</f>
        <v/>
      </c>
      <c r="L25" s="33"/>
    </row>
    <row r="26" spans="2:56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8" t="s">
        <v>40</v>
      </c>
      <c r="L28" s="33"/>
    </row>
    <row r="29" spans="2:56" s="7" customFormat="1" ht="16.5" customHeight="1">
      <c r="B29" s="93"/>
      <c r="E29" s="317" t="s">
        <v>19</v>
      </c>
      <c r="F29" s="317"/>
      <c r="G29" s="317"/>
      <c r="H29" s="317"/>
      <c r="L29" s="93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35" customHeight="1">
      <c r="B32" s="33"/>
      <c r="D32" s="94" t="s">
        <v>42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ROUND((SUM(BE94:BE950)),  2)</f>
        <v>0</v>
      </c>
      <c r="I35" s="95">
        <v>0.21</v>
      </c>
      <c r="J35" s="84">
        <f>ROUND(((SUM(BE94:BE950))*I35),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ROUND((SUM(BF94:BF950)),  2)</f>
        <v>0</v>
      </c>
      <c r="I36" s="95">
        <v>0.15</v>
      </c>
      <c r="J36" s="84">
        <f>ROUND(((SUM(BF94:BF950))*I36),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ROUND((SUM(BG94:BG950)),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ROUND((SUM(BH94:BH950)),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ROUND((SUM(BI94:BI950)),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8" t="str">
        <f>E7</f>
        <v>MVE Klecany II</v>
      </c>
      <c r="F50" s="329"/>
      <c r="G50" s="329"/>
      <c r="H50" s="329"/>
      <c r="L50" s="33"/>
    </row>
    <row r="51" spans="2:47" ht="12" customHeight="1">
      <c r="B51" s="21"/>
      <c r="C51" s="28" t="s">
        <v>185</v>
      </c>
      <c r="L51" s="21"/>
    </row>
    <row r="52" spans="2:47" s="1" customFormat="1" ht="16.5" customHeight="1">
      <c r="B52" s="33"/>
      <c r="E52" s="328" t="s">
        <v>188</v>
      </c>
      <c r="F52" s="330"/>
      <c r="G52" s="330"/>
      <c r="H52" s="330"/>
      <c r="L52" s="33"/>
    </row>
    <row r="53" spans="2:47" s="1" customFormat="1" ht="12" customHeight="1">
      <c r="B53" s="33"/>
      <c r="C53" s="28" t="s">
        <v>192</v>
      </c>
      <c r="L53" s="33"/>
    </row>
    <row r="54" spans="2:47" s="1" customFormat="1" ht="16.5" customHeight="1">
      <c r="B54" s="33"/>
      <c r="E54" s="294" t="str">
        <f>E11</f>
        <v>B. - Zakládání, jímkování a čerpání vody</v>
      </c>
      <c r="F54" s="330"/>
      <c r="G54" s="330"/>
      <c r="H54" s="33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Klecany [666033]</v>
      </c>
      <c r="I56" s="28" t="s">
        <v>23</v>
      </c>
      <c r="J56" s="50" t="str">
        <f>IF(J14="","",J14)</f>
        <v>31. 5. 2023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198</v>
      </c>
      <c r="D61" s="96"/>
      <c r="E61" s="96"/>
      <c r="F61" s="96"/>
      <c r="G61" s="96"/>
      <c r="H61" s="96"/>
      <c r="I61" s="96"/>
      <c r="J61" s="103" t="s">
        <v>199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J94</f>
        <v>0</v>
      </c>
      <c r="L63" s="33"/>
      <c r="AU63" s="18" t="s">
        <v>200</v>
      </c>
    </row>
    <row r="64" spans="2:47" s="8" customFormat="1" ht="24.95" customHeight="1">
      <c r="B64" s="105"/>
      <c r="D64" s="106" t="s">
        <v>566</v>
      </c>
      <c r="E64" s="107"/>
      <c r="F64" s="107"/>
      <c r="G64" s="107"/>
      <c r="H64" s="107"/>
      <c r="I64" s="107"/>
      <c r="J64" s="108">
        <f>J95</f>
        <v>0</v>
      </c>
      <c r="L64" s="105"/>
    </row>
    <row r="65" spans="2:12" s="8" customFormat="1" ht="24.95" customHeight="1">
      <c r="B65" s="105"/>
      <c r="D65" s="106" t="s">
        <v>567</v>
      </c>
      <c r="E65" s="107"/>
      <c r="F65" s="107"/>
      <c r="G65" s="107"/>
      <c r="H65" s="107"/>
      <c r="I65" s="107"/>
      <c r="J65" s="108">
        <f>J286</f>
        <v>0</v>
      </c>
      <c r="L65" s="105"/>
    </row>
    <row r="66" spans="2:12" s="8" customFormat="1" ht="24.95" customHeight="1">
      <c r="B66" s="105"/>
      <c r="D66" s="106" t="s">
        <v>568</v>
      </c>
      <c r="E66" s="107"/>
      <c r="F66" s="107"/>
      <c r="G66" s="107"/>
      <c r="H66" s="107"/>
      <c r="I66" s="107"/>
      <c r="J66" s="108">
        <f>J389</f>
        <v>0</v>
      </c>
      <c r="L66" s="105"/>
    </row>
    <row r="67" spans="2:12" s="8" customFormat="1" ht="24.95" customHeight="1">
      <c r="B67" s="105"/>
      <c r="D67" s="106" t="s">
        <v>569</v>
      </c>
      <c r="E67" s="107"/>
      <c r="F67" s="107"/>
      <c r="G67" s="107"/>
      <c r="H67" s="107"/>
      <c r="I67" s="107"/>
      <c r="J67" s="108">
        <f>J595</f>
        <v>0</v>
      </c>
      <c r="L67" s="105"/>
    </row>
    <row r="68" spans="2:12" s="8" customFormat="1" ht="24.95" customHeight="1">
      <c r="B68" s="105"/>
      <c r="D68" s="106" t="s">
        <v>570</v>
      </c>
      <c r="E68" s="107"/>
      <c r="F68" s="107"/>
      <c r="G68" s="107"/>
      <c r="H68" s="107"/>
      <c r="I68" s="107"/>
      <c r="J68" s="108">
        <f>J772</f>
        <v>0</v>
      </c>
      <c r="L68" s="105"/>
    </row>
    <row r="69" spans="2:12" s="8" customFormat="1" ht="24.95" customHeight="1">
      <c r="B69" s="105"/>
      <c r="D69" s="106" t="s">
        <v>571</v>
      </c>
      <c r="E69" s="107"/>
      <c r="F69" s="107"/>
      <c r="G69" s="107"/>
      <c r="H69" s="107"/>
      <c r="I69" s="107"/>
      <c r="J69" s="108">
        <f>J918</f>
        <v>0</v>
      </c>
      <c r="L69" s="105"/>
    </row>
    <row r="70" spans="2:12" s="8" customFormat="1" ht="24.95" customHeight="1">
      <c r="B70" s="105"/>
      <c r="D70" s="106" t="s">
        <v>572</v>
      </c>
      <c r="E70" s="107"/>
      <c r="F70" s="107"/>
      <c r="G70" s="107"/>
      <c r="H70" s="107"/>
      <c r="I70" s="107"/>
      <c r="J70" s="108">
        <f>J925</f>
        <v>0</v>
      </c>
      <c r="L70" s="105"/>
    </row>
    <row r="71" spans="2:12" s="8" customFormat="1" ht="24.95" customHeight="1">
      <c r="B71" s="105"/>
      <c r="D71" s="106" t="s">
        <v>573</v>
      </c>
      <c r="E71" s="107"/>
      <c r="F71" s="107"/>
      <c r="G71" s="107"/>
      <c r="H71" s="107"/>
      <c r="I71" s="107"/>
      <c r="J71" s="108">
        <f>J931</f>
        <v>0</v>
      </c>
      <c r="L71" s="105"/>
    </row>
    <row r="72" spans="2:12" s="8" customFormat="1" ht="24.95" customHeight="1">
      <c r="B72" s="105"/>
      <c r="D72" s="106" t="s">
        <v>574</v>
      </c>
      <c r="E72" s="107"/>
      <c r="F72" s="107"/>
      <c r="G72" s="107"/>
      <c r="H72" s="107"/>
      <c r="I72" s="107"/>
      <c r="J72" s="108">
        <f>J938</f>
        <v>0</v>
      </c>
      <c r="L72" s="105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203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28" t="str">
        <f>E7</f>
        <v>MVE Klecany II</v>
      </c>
      <c r="F82" s="329"/>
      <c r="G82" s="329"/>
      <c r="H82" s="329"/>
      <c r="L82" s="33"/>
    </row>
    <row r="83" spans="2:65" ht="12" customHeight="1">
      <c r="B83" s="21"/>
      <c r="C83" s="28" t="s">
        <v>185</v>
      </c>
      <c r="L83" s="21"/>
    </row>
    <row r="84" spans="2:65" s="1" customFormat="1" ht="16.5" customHeight="1">
      <c r="B84" s="33"/>
      <c r="E84" s="328" t="s">
        <v>188</v>
      </c>
      <c r="F84" s="330"/>
      <c r="G84" s="330"/>
      <c r="H84" s="330"/>
      <c r="L84" s="33"/>
    </row>
    <row r="85" spans="2:65" s="1" customFormat="1" ht="12" customHeight="1">
      <c r="B85" s="33"/>
      <c r="C85" s="28" t="s">
        <v>192</v>
      </c>
      <c r="L85" s="33"/>
    </row>
    <row r="86" spans="2:65" s="1" customFormat="1" ht="16.5" customHeight="1">
      <c r="B86" s="33"/>
      <c r="E86" s="294" t="str">
        <f>E11</f>
        <v>B. - Zakládání, jímkování a čerpání vody</v>
      </c>
      <c r="F86" s="330"/>
      <c r="G86" s="330"/>
      <c r="H86" s="33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F14</f>
        <v>Klecany [666033]</v>
      </c>
      <c r="I88" s="28" t="s">
        <v>23</v>
      </c>
      <c r="J88" s="50" t="str">
        <f>IF(J14="","",J14)</f>
        <v>31. 5. 2023</v>
      </c>
      <c r="L88" s="33"/>
    </row>
    <row r="89" spans="2:65" s="1" customFormat="1" ht="6.95" customHeight="1">
      <c r="B89" s="33"/>
      <c r="L89" s="33"/>
    </row>
    <row r="90" spans="2:65" s="1" customFormat="1" ht="15.2" customHeight="1">
      <c r="B90" s="33"/>
      <c r="C90" s="28" t="s">
        <v>25</v>
      </c>
      <c r="F90" s="26" t="str">
        <f>E17</f>
        <v>Povodí Vltavy, státní podnik</v>
      </c>
      <c r="I90" s="28" t="s">
        <v>33</v>
      </c>
      <c r="J90" s="31" t="str">
        <f>E23</f>
        <v>AQUATIS a.s</v>
      </c>
      <c r="L90" s="33"/>
    </row>
    <row r="91" spans="2:65" s="1" customFormat="1" ht="15.2" customHeight="1">
      <c r="B91" s="33"/>
      <c r="C91" s="28" t="s">
        <v>31</v>
      </c>
      <c r="F91" s="26" t="str">
        <f>IF(E20="","",E20)</f>
        <v>Vyplň údaj</v>
      </c>
      <c r="I91" s="28" t="s">
        <v>38</v>
      </c>
      <c r="J91" s="31" t="str">
        <f>E26</f>
        <v xml:space="preserve"> </v>
      </c>
      <c r="L91" s="33"/>
    </row>
    <row r="92" spans="2:65" s="1" customFormat="1" ht="10.35" customHeight="1">
      <c r="B92" s="33"/>
      <c r="L92" s="33"/>
    </row>
    <row r="93" spans="2:65" s="9" customFormat="1" ht="29.25" customHeight="1">
      <c r="B93" s="109"/>
      <c r="C93" s="110" t="s">
        <v>204</v>
      </c>
      <c r="D93" s="111" t="s">
        <v>61</v>
      </c>
      <c r="E93" s="111" t="s">
        <v>57</v>
      </c>
      <c r="F93" s="111" t="s">
        <v>58</v>
      </c>
      <c r="G93" s="111" t="s">
        <v>205</v>
      </c>
      <c r="H93" s="111" t="s">
        <v>206</v>
      </c>
      <c r="I93" s="111" t="s">
        <v>207</v>
      </c>
      <c r="J93" s="111" t="s">
        <v>199</v>
      </c>
      <c r="K93" s="112" t="s">
        <v>208</v>
      </c>
      <c r="L93" s="109"/>
      <c r="M93" s="57" t="s">
        <v>19</v>
      </c>
      <c r="N93" s="58" t="s">
        <v>46</v>
      </c>
      <c r="O93" s="58" t="s">
        <v>209</v>
      </c>
      <c r="P93" s="58" t="s">
        <v>210</v>
      </c>
      <c r="Q93" s="58" t="s">
        <v>211</v>
      </c>
      <c r="R93" s="58" t="s">
        <v>212</v>
      </c>
      <c r="S93" s="58" t="s">
        <v>213</v>
      </c>
      <c r="T93" s="59" t="s">
        <v>214</v>
      </c>
    </row>
    <row r="94" spans="2:65" s="1" customFormat="1" ht="22.9" customHeight="1">
      <c r="B94" s="33"/>
      <c r="C94" s="62" t="s">
        <v>215</v>
      </c>
      <c r="J94" s="113">
        <f>BK94</f>
        <v>0</v>
      </c>
      <c r="L94" s="33"/>
      <c r="M94" s="60"/>
      <c r="N94" s="51"/>
      <c r="O94" s="51"/>
      <c r="P94" s="114">
        <f>P95+P286+P389+P595+P772+P918+P925+P931+P938</f>
        <v>0</v>
      </c>
      <c r="Q94" s="51"/>
      <c r="R94" s="114">
        <f>R95+R286+R389+R595+R772+R918+R925+R931+R938</f>
        <v>0</v>
      </c>
      <c r="S94" s="51"/>
      <c r="T94" s="115">
        <f>T95+T286+T389+T595+T772+T918+T925+T931+T938</f>
        <v>0</v>
      </c>
      <c r="AT94" s="18" t="s">
        <v>75</v>
      </c>
      <c r="AU94" s="18" t="s">
        <v>200</v>
      </c>
      <c r="BK94" s="116">
        <f>BK95+BK286+BK389+BK595+BK772+BK918+BK925+BK931+BK938</f>
        <v>0</v>
      </c>
    </row>
    <row r="95" spans="2:65" s="10" customFormat="1" ht="25.9" customHeight="1">
      <c r="B95" s="117"/>
      <c r="D95" s="118" t="s">
        <v>75</v>
      </c>
      <c r="E95" s="119" t="s">
        <v>575</v>
      </c>
      <c r="F95" s="119" t="s">
        <v>576</v>
      </c>
      <c r="I95" s="120"/>
      <c r="J95" s="121">
        <f>BK95</f>
        <v>0</v>
      </c>
      <c r="L95" s="117"/>
      <c r="M95" s="122"/>
      <c r="P95" s="123">
        <f>SUM(P96:P285)</f>
        <v>0</v>
      </c>
      <c r="R95" s="123">
        <f>SUM(R96:R285)</f>
        <v>0</v>
      </c>
      <c r="T95" s="124">
        <f>SUM(T96:T285)</f>
        <v>0</v>
      </c>
      <c r="AR95" s="118" t="s">
        <v>83</v>
      </c>
      <c r="AT95" s="125" t="s">
        <v>75</v>
      </c>
      <c r="AU95" s="125" t="s">
        <v>76</v>
      </c>
      <c r="AY95" s="118" t="s">
        <v>218</v>
      </c>
      <c r="BK95" s="126">
        <f>SUM(BK96:BK285)</f>
        <v>0</v>
      </c>
    </row>
    <row r="96" spans="2:65" s="1" customFormat="1" ht="16.5" customHeight="1">
      <c r="B96" s="33"/>
      <c r="C96" s="127" t="s">
        <v>83</v>
      </c>
      <c r="D96" s="127" t="s">
        <v>219</v>
      </c>
      <c r="E96" s="128" t="s">
        <v>577</v>
      </c>
      <c r="F96" s="129" t="s">
        <v>578</v>
      </c>
      <c r="G96" s="130" t="s">
        <v>180</v>
      </c>
      <c r="H96" s="131">
        <v>2180.4899999999998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579</v>
      </c>
    </row>
    <row r="97" spans="2:51" s="1" customFormat="1" ht="78">
      <c r="B97" s="33"/>
      <c r="D97" s="140" t="s">
        <v>225</v>
      </c>
      <c r="F97" s="141" t="s">
        <v>580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51" s="1" customFormat="1" ht="29.25">
      <c r="B98" s="33"/>
      <c r="D98" s="140" t="s">
        <v>227</v>
      </c>
      <c r="F98" s="144" t="s">
        <v>581</v>
      </c>
      <c r="I98" s="142"/>
      <c r="L98" s="33"/>
      <c r="M98" s="143"/>
      <c r="T98" s="54"/>
      <c r="AT98" s="18" t="s">
        <v>227</v>
      </c>
      <c r="AU98" s="18" t="s">
        <v>83</v>
      </c>
    </row>
    <row r="99" spans="2:51" s="11" customFormat="1" ht="11.25">
      <c r="B99" s="145"/>
      <c r="D99" s="140" t="s">
        <v>229</v>
      </c>
      <c r="E99" s="146" t="s">
        <v>19</v>
      </c>
      <c r="F99" s="147" t="s">
        <v>230</v>
      </c>
      <c r="H99" s="146" t="s">
        <v>19</v>
      </c>
      <c r="I99" s="148"/>
      <c r="L99" s="145"/>
      <c r="M99" s="149"/>
      <c r="T99" s="150"/>
      <c r="AT99" s="146" t="s">
        <v>229</v>
      </c>
      <c r="AU99" s="146" t="s">
        <v>83</v>
      </c>
      <c r="AV99" s="11" t="s">
        <v>83</v>
      </c>
      <c r="AW99" s="11" t="s">
        <v>37</v>
      </c>
      <c r="AX99" s="11" t="s">
        <v>76</v>
      </c>
      <c r="AY99" s="146" t="s">
        <v>218</v>
      </c>
    </row>
    <row r="100" spans="2:51" s="12" customFormat="1" ht="11.25">
      <c r="B100" s="151"/>
      <c r="D100" s="140" t="s">
        <v>229</v>
      </c>
      <c r="E100" s="152" t="s">
        <v>19</v>
      </c>
      <c r="F100" s="153" t="s">
        <v>582</v>
      </c>
      <c r="H100" s="154">
        <v>33.18</v>
      </c>
      <c r="I100" s="155"/>
      <c r="L100" s="151"/>
      <c r="M100" s="156"/>
      <c r="T100" s="157"/>
      <c r="AT100" s="152" t="s">
        <v>229</v>
      </c>
      <c r="AU100" s="152" t="s">
        <v>83</v>
      </c>
      <c r="AV100" s="12" t="s">
        <v>85</v>
      </c>
      <c r="AW100" s="12" t="s">
        <v>37</v>
      </c>
      <c r="AX100" s="12" t="s">
        <v>76</v>
      </c>
      <c r="AY100" s="152" t="s">
        <v>218</v>
      </c>
    </row>
    <row r="101" spans="2:51" s="12" customFormat="1" ht="11.25">
      <c r="B101" s="151"/>
      <c r="D101" s="140" t="s">
        <v>229</v>
      </c>
      <c r="E101" s="152" t="s">
        <v>19</v>
      </c>
      <c r="F101" s="153" t="s">
        <v>583</v>
      </c>
      <c r="H101" s="154">
        <v>83.37</v>
      </c>
      <c r="I101" s="155"/>
      <c r="L101" s="151"/>
      <c r="M101" s="156"/>
      <c r="T101" s="157"/>
      <c r="AT101" s="152" t="s">
        <v>229</v>
      </c>
      <c r="AU101" s="152" t="s">
        <v>83</v>
      </c>
      <c r="AV101" s="12" t="s">
        <v>85</v>
      </c>
      <c r="AW101" s="12" t="s">
        <v>37</v>
      </c>
      <c r="AX101" s="12" t="s">
        <v>76</v>
      </c>
      <c r="AY101" s="152" t="s">
        <v>218</v>
      </c>
    </row>
    <row r="102" spans="2:51" s="12" customFormat="1" ht="11.25">
      <c r="B102" s="151"/>
      <c r="D102" s="140" t="s">
        <v>229</v>
      </c>
      <c r="E102" s="152" t="s">
        <v>19</v>
      </c>
      <c r="F102" s="153" t="s">
        <v>584</v>
      </c>
      <c r="H102" s="154">
        <v>250.5</v>
      </c>
      <c r="I102" s="155"/>
      <c r="L102" s="151"/>
      <c r="M102" s="156"/>
      <c r="T102" s="157"/>
      <c r="AT102" s="152" t="s">
        <v>229</v>
      </c>
      <c r="AU102" s="152" t="s">
        <v>83</v>
      </c>
      <c r="AV102" s="12" t="s">
        <v>85</v>
      </c>
      <c r="AW102" s="12" t="s">
        <v>37</v>
      </c>
      <c r="AX102" s="12" t="s">
        <v>76</v>
      </c>
      <c r="AY102" s="152" t="s">
        <v>218</v>
      </c>
    </row>
    <row r="103" spans="2:51" s="12" customFormat="1" ht="11.25">
      <c r="B103" s="151"/>
      <c r="D103" s="140" t="s">
        <v>229</v>
      </c>
      <c r="E103" s="152" t="s">
        <v>19</v>
      </c>
      <c r="F103" s="153" t="s">
        <v>585</v>
      </c>
      <c r="H103" s="154">
        <v>83.36</v>
      </c>
      <c r="I103" s="155"/>
      <c r="L103" s="151"/>
      <c r="M103" s="156"/>
      <c r="T103" s="157"/>
      <c r="AT103" s="152" t="s">
        <v>229</v>
      </c>
      <c r="AU103" s="152" t="s">
        <v>83</v>
      </c>
      <c r="AV103" s="12" t="s">
        <v>85</v>
      </c>
      <c r="AW103" s="12" t="s">
        <v>37</v>
      </c>
      <c r="AX103" s="12" t="s">
        <v>76</v>
      </c>
      <c r="AY103" s="152" t="s">
        <v>218</v>
      </c>
    </row>
    <row r="104" spans="2:51" s="12" customFormat="1" ht="11.25">
      <c r="B104" s="151"/>
      <c r="D104" s="140" t="s">
        <v>229</v>
      </c>
      <c r="E104" s="152" t="s">
        <v>19</v>
      </c>
      <c r="F104" s="153" t="s">
        <v>586</v>
      </c>
      <c r="H104" s="154">
        <v>248.85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76</v>
      </c>
      <c r="AY104" s="152" t="s">
        <v>218</v>
      </c>
    </row>
    <row r="105" spans="2:51" s="12" customFormat="1" ht="11.25">
      <c r="B105" s="151"/>
      <c r="D105" s="140" t="s">
        <v>229</v>
      </c>
      <c r="E105" s="152" t="s">
        <v>19</v>
      </c>
      <c r="F105" s="153" t="s">
        <v>587</v>
      </c>
      <c r="H105" s="154">
        <v>193.2</v>
      </c>
      <c r="I105" s="155"/>
      <c r="L105" s="151"/>
      <c r="M105" s="156"/>
      <c r="T105" s="157"/>
      <c r="AT105" s="152" t="s">
        <v>229</v>
      </c>
      <c r="AU105" s="152" t="s">
        <v>83</v>
      </c>
      <c r="AV105" s="12" t="s">
        <v>85</v>
      </c>
      <c r="AW105" s="12" t="s">
        <v>37</v>
      </c>
      <c r="AX105" s="12" t="s">
        <v>76</v>
      </c>
      <c r="AY105" s="152" t="s">
        <v>218</v>
      </c>
    </row>
    <row r="106" spans="2:51" s="12" customFormat="1" ht="11.25">
      <c r="B106" s="151"/>
      <c r="D106" s="140" t="s">
        <v>229</v>
      </c>
      <c r="E106" s="152" t="s">
        <v>19</v>
      </c>
      <c r="F106" s="153" t="s">
        <v>588</v>
      </c>
      <c r="H106" s="154">
        <v>420</v>
      </c>
      <c r="I106" s="155"/>
      <c r="L106" s="151"/>
      <c r="M106" s="156"/>
      <c r="T106" s="157"/>
      <c r="AT106" s="152" t="s">
        <v>229</v>
      </c>
      <c r="AU106" s="152" t="s">
        <v>83</v>
      </c>
      <c r="AV106" s="12" t="s">
        <v>85</v>
      </c>
      <c r="AW106" s="12" t="s">
        <v>37</v>
      </c>
      <c r="AX106" s="12" t="s">
        <v>76</v>
      </c>
      <c r="AY106" s="152" t="s">
        <v>218</v>
      </c>
    </row>
    <row r="107" spans="2:51" s="12" customFormat="1" ht="11.25">
      <c r="B107" s="151"/>
      <c r="D107" s="140" t="s">
        <v>229</v>
      </c>
      <c r="E107" s="152" t="s">
        <v>19</v>
      </c>
      <c r="F107" s="153" t="s">
        <v>589</v>
      </c>
      <c r="H107" s="154">
        <v>224</v>
      </c>
      <c r="I107" s="155"/>
      <c r="L107" s="151"/>
      <c r="M107" s="156"/>
      <c r="T107" s="157"/>
      <c r="AT107" s="152" t="s">
        <v>229</v>
      </c>
      <c r="AU107" s="152" t="s">
        <v>83</v>
      </c>
      <c r="AV107" s="12" t="s">
        <v>85</v>
      </c>
      <c r="AW107" s="12" t="s">
        <v>37</v>
      </c>
      <c r="AX107" s="12" t="s">
        <v>76</v>
      </c>
      <c r="AY107" s="152" t="s">
        <v>218</v>
      </c>
    </row>
    <row r="108" spans="2:51" s="12" customFormat="1" ht="11.25">
      <c r="B108" s="151"/>
      <c r="D108" s="140" t="s">
        <v>229</v>
      </c>
      <c r="E108" s="152" t="s">
        <v>19</v>
      </c>
      <c r="F108" s="153" t="s">
        <v>590</v>
      </c>
      <c r="H108" s="154">
        <v>194.06</v>
      </c>
      <c r="I108" s="155"/>
      <c r="L108" s="151"/>
      <c r="M108" s="156"/>
      <c r="T108" s="157"/>
      <c r="AT108" s="152" t="s">
        <v>229</v>
      </c>
      <c r="AU108" s="152" t="s">
        <v>83</v>
      </c>
      <c r="AV108" s="12" t="s">
        <v>85</v>
      </c>
      <c r="AW108" s="12" t="s">
        <v>37</v>
      </c>
      <c r="AX108" s="12" t="s">
        <v>76</v>
      </c>
      <c r="AY108" s="152" t="s">
        <v>218</v>
      </c>
    </row>
    <row r="109" spans="2:51" s="12" customFormat="1" ht="11.25">
      <c r="B109" s="151"/>
      <c r="D109" s="140" t="s">
        <v>229</v>
      </c>
      <c r="E109" s="152" t="s">
        <v>19</v>
      </c>
      <c r="F109" s="153" t="s">
        <v>591</v>
      </c>
      <c r="H109" s="154">
        <v>166.64</v>
      </c>
      <c r="I109" s="155"/>
      <c r="L109" s="151"/>
      <c r="M109" s="156"/>
      <c r="T109" s="157"/>
      <c r="AT109" s="152" t="s">
        <v>229</v>
      </c>
      <c r="AU109" s="152" t="s">
        <v>83</v>
      </c>
      <c r="AV109" s="12" t="s">
        <v>85</v>
      </c>
      <c r="AW109" s="12" t="s">
        <v>37</v>
      </c>
      <c r="AX109" s="12" t="s">
        <v>76</v>
      </c>
      <c r="AY109" s="152" t="s">
        <v>218</v>
      </c>
    </row>
    <row r="110" spans="2:51" s="12" customFormat="1" ht="11.25">
      <c r="B110" s="151"/>
      <c r="D110" s="140" t="s">
        <v>229</v>
      </c>
      <c r="E110" s="152" t="s">
        <v>19</v>
      </c>
      <c r="F110" s="153" t="s">
        <v>592</v>
      </c>
      <c r="H110" s="154">
        <v>249.99</v>
      </c>
      <c r="I110" s="155"/>
      <c r="L110" s="151"/>
      <c r="M110" s="156"/>
      <c r="T110" s="157"/>
      <c r="AT110" s="152" t="s">
        <v>229</v>
      </c>
      <c r="AU110" s="152" t="s">
        <v>83</v>
      </c>
      <c r="AV110" s="12" t="s">
        <v>85</v>
      </c>
      <c r="AW110" s="12" t="s">
        <v>37</v>
      </c>
      <c r="AX110" s="12" t="s">
        <v>76</v>
      </c>
      <c r="AY110" s="152" t="s">
        <v>218</v>
      </c>
    </row>
    <row r="111" spans="2:51" s="12" customFormat="1" ht="11.25">
      <c r="B111" s="151"/>
      <c r="D111" s="140" t="s">
        <v>229</v>
      </c>
      <c r="E111" s="152" t="s">
        <v>19</v>
      </c>
      <c r="F111" s="153" t="s">
        <v>593</v>
      </c>
      <c r="H111" s="154">
        <v>33.340000000000003</v>
      </c>
      <c r="I111" s="155"/>
      <c r="L111" s="151"/>
      <c r="M111" s="156"/>
      <c r="T111" s="157"/>
      <c r="AT111" s="152" t="s">
        <v>229</v>
      </c>
      <c r="AU111" s="152" t="s">
        <v>83</v>
      </c>
      <c r="AV111" s="12" t="s">
        <v>85</v>
      </c>
      <c r="AW111" s="12" t="s">
        <v>37</v>
      </c>
      <c r="AX111" s="12" t="s">
        <v>76</v>
      </c>
      <c r="AY111" s="152" t="s">
        <v>218</v>
      </c>
    </row>
    <row r="112" spans="2:51" s="13" customFormat="1" ht="11.25">
      <c r="B112" s="158"/>
      <c r="D112" s="140" t="s">
        <v>229</v>
      </c>
      <c r="E112" s="159" t="s">
        <v>19</v>
      </c>
      <c r="F112" s="160" t="s">
        <v>234</v>
      </c>
      <c r="H112" s="161">
        <v>2180.4899999999998</v>
      </c>
      <c r="I112" s="162"/>
      <c r="L112" s="158"/>
      <c r="M112" s="163"/>
      <c r="T112" s="164"/>
      <c r="AT112" s="159" t="s">
        <v>229</v>
      </c>
      <c r="AU112" s="159" t="s">
        <v>83</v>
      </c>
      <c r="AV112" s="13" t="s">
        <v>223</v>
      </c>
      <c r="AW112" s="13" t="s">
        <v>37</v>
      </c>
      <c r="AX112" s="13" t="s">
        <v>83</v>
      </c>
      <c r="AY112" s="159" t="s">
        <v>218</v>
      </c>
    </row>
    <row r="113" spans="2:65" s="1" customFormat="1" ht="16.5" customHeight="1">
      <c r="B113" s="33"/>
      <c r="C113" s="127" t="s">
        <v>85</v>
      </c>
      <c r="D113" s="127" t="s">
        <v>219</v>
      </c>
      <c r="E113" s="128" t="s">
        <v>594</v>
      </c>
      <c r="F113" s="129" t="s">
        <v>595</v>
      </c>
      <c r="G113" s="130" t="s">
        <v>323</v>
      </c>
      <c r="H113" s="131">
        <v>191.191</v>
      </c>
      <c r="I113" s="132"/>
      <c r="J113" s="133">
        <f>ROUND(I113*H113,2)</f>
        <v>0</v>
      </c>
      <c r="K113" s="129" t="s">
        <v>19</v>
      </c>
      <c r="L113" s="33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223</v>
      </c>
      <c r="AT113" s="138" t="s">
        <v>219</v>
      </c>
      <c r="AU113" s="138" t="s">
        <v>83</v>
      </c>
      <c r="AY113" s="18" t="s">
        <v>218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83</v>
      </c>
      <c r="BK113" s="139">
        <f>ROUND(I113*H113,2)</f>
        <v>0</v>
      </c>
      <c r="BL113" s="18" t="s">
        <v>223</v>
      </c>
      <c r="BM113" s="138" t="s">
        <v>596</v>
      </c>
    </row>
    <row r="114" spans="2:65" s="1" customFormat="1" ht="19.5">
      <c r="B114" s="33"/>
      <c r="D114" s="140" t="s">
        <v>225</v>
      </c>
      <c r="F114" s="141" t="s">
        <v>597</v>
      </c>
      <c r="I114" s="142"/>
      <c r="L114" s="33"/>
      <c r="M114" s="143"/>
      <c r="T114" s="54"/>
      <c r="AT114" s="18" t="s">
        <v>225</v>
      </c>
      <c r="AU114" s="18" t="s">
        <v>83</v>
      </c>
    </row>
    <row r="115" spans="2:65" s="1" customFormat="1" ht="29.25">
      <c r="B115" s="33"/>
      <c r="D115" s="140" t="s">
        <v>227</v>
      </c>
      <c r="F115" s="144" t="s">
        <v>598</v>
      </c>
      <c r="I115" s="142"/>
      <c r="L115" s="33"/>
      <c r="M115" s="143"/>
      <c r="T115" s="54"/>
      <c r="AT115" s="18" t="s">
        <v>227</v>
      </c>
      <c r="AU115" s="18" t="s">
        <v>83</v>
      </c>
    </row>
    <row r="116" spans="2:65" s="11" customFormat="1" ht="11.25">
      <c r="B116" s="145"/>
      <c r="D116" s="140" t="s">
        <v>229</v>
      </c>
      <c r="E116" s="146" t="s">
        <v>19</v>
      </c>
      <c r="F116" s="147" t="s">
        <v>230</v>
      </c>
      <c r="H116" s="146" t="s">
        <v>19</v>
      </c>
      <c r="I116" s="148"/>
      <c r="L116" s="145"/>
      <c r="M116" s="149"/>
      <c r="T116" s="150"/>
      <c r="AT116" s="146" t="s">
        <v>229</v>
      </c>
      <c r="AU116" s="146" t="s">
        <v>83</v>
      </c>
      <c r="AV116" s="11" t="s">
        <v>83</v>
      </c>
      <c r="AW116" s="11" t="s">
        <v>37</v>
      </c>
      <c r="AX116" s="11" t="s">
        <v>76</v>
      </c>
      <c r="AY116" s="146" t="s">
        <v>218</v>
      </c>
    </row>
    <row r="117" spans="2:65" s="12" customFormat="1" ht="11.25">
      <c r="B117" s="151"/>
      <c r="D117" s="140" t="s">
        <v>229</v>
      </c>
      <c r="E117" s="152" t="s">
        <v>19</v>
      </c>
      <c r="F117" s="153" t="s">
        <v>599</v>
      </c>
      <c r="H117" s="154">
        <v>2.6539999999999999</v>
      </c>
      <c r="I117" s="155"/>
      <c r="L117" s="151"/>
      <c r="M117" s="156"/>
      <c r="T117" s="157"/>
      <c r="AT117" s="152" t="s">
        <v>229</v>
      </c>
      <c r="AU117" s="152" t="s">
        <v>83</v>
      </c>
      <c r="AV117" s="12" t="s">
        <v>85</v>
      </c>
      <c r="AW117" s="12" t="s">
        <v>37</v>
      </c>
      <c r="AX117" s="12" t="s">
        <v>76</v>
      </c>
      <c r="AY117" s="152" t="s">
        <v>218</v>
      </c>
    </row>
    <row r="118" spans="2:65" s="12" customFormat="1" ht="11.25">
      <c r="B118" s="151"/>
      <c r="D118" s="140" t="s">
        <v>229</v>
      </c>
      <c r="E118" s="152" t="s">
        <v>19</v>
      </c>
      <c r="F118" s="153" t="s">
        <v>600</v>
      </c>
      <c r="H118" s="154">
        <v>6.67</v>
      </c>
      <c r="I118" s="155"/>
      <c r="L118" s="151"/>
      <c r="M118" s="156"/>
      <c r="T118" s="157"/>
      <c r="AT118" s="152" t="s">
        <v>229</v>
      </c>
      <c r="AU118" s="152" t="s">
        <v>83</v>
      </c>
      <c r="AV118" s="12" t="s">
        <v>85</v>
      </c>
      <c r="AW118" s="12" t="s">
        <v>37</v>
      </c>
      <c r="AX118" s="12" t="s">
        <v>76</v>
      </c>
      <c r="AY118" s="152" t="s">
        <v>218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601</v>
      </c>
      <c r="H119" s="154">
        <v>20.04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76</v>
      </c>
      <c r="AY119" s="152" t="s">
        <v>218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602</v>
      </c>
      <c r="H120" s="154">
        <v>6.6689999999999996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2" customFormat="1" ht="11.25">
      <c r="B121" s="151"/>
      <c r="D121" s="140" t="s">
        <v>229</v>
      </c>
      <c r="E121" s="152" t="s">
        <v>19</v>
      </c>
      <c r="F121" s="153" t="s">
        <v>603</v>
      </c>
      <c r="H121" s="154">
        <v>19.908000000000001</v>
      </c>
      <c r="I121" s="155"/>
      <c r="L121" s="151"/>
      <c r="M121" s="156"/>
      <c r="T121" s="157"/>
      <c r="AT121" s="152" t="s">
        <v>229</v>
      </c>
      <c r="AU121" s="152" t="s">
        <v>83</v>
      </c>
      <c r="AV121" s="12" t="s">
        <v>85</v>
      </c>
      <c r="AW121" s="12" t="s">
        <v>37</v>
      </c>
      <c r="AX121" s="12" t="s">
        <v>76</v>
      </c>
      <c r="AY121" s="152" t="s">
        <v>218</v>
      </c>
    </row>
    <row r="122" spans="2:65" s="12" customFormat="1" ht="11.25">
      <c r="B122" s="151"/>
      <c r="D122" s="140" t="s">
        <v>229</v>
      </c>
      <c r="E122" s="152" t="s">
        <v>19</v>
      </c>
      <c r="F122" s="153" t="s">
        <v>604</v>
      </c>
      <c r="H122" s="154">
        <v>7.7279999999999998</v>
      </c>
      <c r="I122" s="155"/>
      <c r="L122" s="151"/>
      <c r="M122" s="156"/>
      <c r="T122" s="157"/>
      <c r="AT122" s="152" t="s">
        <v>229</v>
      </c>
      <c r="AU122" s="152" t="s">
        <v>83</v>
      </c>
      <c r="AV122" s="12" t="s">
        <v>85</v>
      </c>
      <c r="AW122" s="12" t="s">
        <v>37</v>
      </c>
      <c r="AX122" s="12" t="s">
        <v>76</v>
      </c>
      <c r="AY122" s="152" t="s">
        <v>218</v>
      </c>
    </row>
    <row r="123" spans="2:65" s="12" customFormat="1" ht="11.25">
      <c r="B123" s="151"/>
      <c r="D123" s="140" t="s">
        <v>229</v>
      </c>
      <c r="E123" s="152" t="s">
        <v>19</v>
      </c>
      <c r="F123" s="153" t="s">
        <v>605</v>
      </c>
      <c r="H123" s="154">
        <v>9.66</v>
      </c>
      <c r="I123" s="155"/>
      <c r="L123" s="151"/>
      <c r="M123" s="156"/>
      <c r="T123" s="157"/>
      <c r="AT123" s="152" t="s">
        <v>229</v>
      </c>
      <c r="AU123" s="152" t="s">
        <v>83</v>
      </c>
      <c r="AV123" s="12" t="s">
        <v>85</v>
      </c>
      <c r="AW123" s="12" t="s">
        <v>37</v>
      </c>
      <c r="AX123" s="12" t="s">
        <v>76</v>
      </c>
      <c r="AY123" s="152" t="s">
        <v>218</v>
      </c>
    </row>
    <row r="124" spans="2:65" s="12" customFormat="1" ht="11.25">
      <c r="B124" s="151"/>
      <c r="D124" s="140" t="s">
        <v>229</v>
      </c>
      <c r="E124" s="152" t="s">
        <v>19</v>
      </c>
      <c r="F124" s="153" t="s">
        <v>606</v>
      </c>
      <c r="H124" s="154">
        <v>42</v>
      </c>
      <c r="I124" s="155"/>
      <c r="L124" s="151"/>
      <c r="M124" s="156"/>
      <c r="T124" s="157"/>
      <c r="AT124" s="152" t="s">
        <v>229</v>
      </c>
      <c r="AU124" s="152" t="s">
        <v>83</v>
      </c>
      <c r="AV124" s="12" t="s">
        <v>85</v>
      </c>
      <c r="AW124" s="12" t="s">
        <v>37</v>
      </c>
      <c r="AX124" s="12" t="s">
        <v>76</v>
      </c>
      <c r="AY124" s="152" t="s">
        <v>218</v>
      </c>
    </row>
    <row r="125" spans="2:65" s="12" customFormat="1" ht="11.25">
      <c r="B125" s="151"/>
      <c r="D125" s="140" t="s">
        <v>229</v>
      </c>
      <c r="E125" s="152" t="s">
        <v>19</v>
      </c>
      <c r="F125" s="153" t="s">
        <v>607</v>
      </c>
      <c r="H125" s="154">
        <v>22.4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76</v>
      </c>
      <c r="AY125" s="152" t="s">
        <v>218</v>
      </c>
    </row>
    <row r="126" spans="2:65" s="12" customFormat="1" ht="11.25">
      <c r="B126" s="151"/>
      <c r="D126" s="140" t="s">
        <v>229</v>
      </c>
      <c r="E126" s="152" t="s">
        <v>19</v>
      </c>
      <c r="F126" s="153" t="s">
        <v>608</v>
      </c>
      <c r="H126" s="154">
        <v>9.7029999999999994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609</v>
      </c>
      <c r="H127" s="154">
        <v>7.7619999999999996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2" customFormat="1" ht="11.25">
      <c r="B128" s="151"/>
      <c r="D128" s="140" t="s">
        <v>229</v>
      </c>
      <c r="E128" s="152" t="s">
        <v>19</v>
      </c>
      <c r="F128" s="153" t="s">
        <v>610</v>
      </c>
      <c r="H128" s="154">
        <v>13.331</v>
      </c>
      <c r="I128" s="155"/>
      <c r="L128" s="151"/>
      <c r="M128" s="156"/>
      <c r="T128" s="157"/>
      <c r="AT128" s="152" t="s">
        <v>229</v>
      </c>
      <c r="AU128" s="152" t="s">
        <v>83</v>
      </c>
      <c r="AV128" s="12" t="s">
        <v>85</v>
      </c>
      <c r="AW128" s="12" t="s">
        <v>37</v>
      </c>
      <c r="AX128" s="12" t="s">
        <v>76</v>
      </c>
      <c r="AY128" s="152" t="s">
        <v>218</v>
      </c>
    </row>
    <row r="129" spans="2:65" s="12" customFormat="1" ht="11.25">
      <c r="B129" s="151"/>
      <c r="D129" s="140" t="s">
        <v>229</v>
      </c>
      <c r="E129" s="152" t="s">
        <v>19</v>
      </c>
      <c r="F129" s="153" t="s">
        <v>611</v>
      </c>
      <c r="H129" s="154">
        <v>19.998999999999999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76</v>
      </c>
      <c r="AY129" s="152" t="s">
        <v>218</v>
      </c>
    </row>
    <row r="130" spans="2:65" s="12" customFormat="1" ht="11.25">
      <c r="B130" s="151"/>
      <c r="D130" s="140" t="s">
        <v>229</v>
      </c>
      <c r="E130" s="152" t="s">
        <v>19</v>
      </c>
      <c r="F130" s="153" t="s">
        <v>612</v>
      </c>
      <c r="H130" s="154">
        <v>2.6669999999999998</v>
      </c>
      <c r="I130" s="155"/>
      <c r="L130" s="151"/>
      <c r="M130" s="156"/>
      <c r="T130" s="157"/>
      <c r="AT130" s="152" t="s">
        <v>229</v>
      </c>
      <c r="AU130" s="152" t="s">
        <v>83</v>
      </c>
      <c r="AV130" s="12" t="s">
        <v>85</v>
      </c>
      <c r="AW130" s="12" t="s">
        <v>37</v>
      </c>
      <c r="AX130" s="12" t="s">
        <v>76</v>
      </c>
      <c r="AY130" s="152" t="s">
        <v>218</v>
      </c>
    </row>
    <row r="131" spans="2:65" s="13" customFormat="1" ht="11.25">
      <c r="B131" s="158"/>
      <c r="D131" s="140" t="s">
        <v>229</v>
      </c>
      <c r="E131" s="159" t="s">
        <v>19</v>
      </c>
      <c r="F131" s="160" t="s">
        <v>234</v>
      </c>
      <c r="H131" s="161">
        <v>191.191</v>
      </c>
      <c r="I131" s="162"/>
      <c r="L131" s="158"/>
      <c r="M131" s="163"/>
      <c r="T131" s="164"/>
      <c r="AT131" s="159" t="s">
        <v>229</v>
      </c>
      <c r="AU131" s="159" t="s">
        <v>83</v>
      </c>
      <c r="AV131" s="13" t="s">
        <v>223</v>
      </c>
      <c r="AW131" s="13" t="s">
        <v>37</v>
      </c>
      <c r="AX131" s="13" t="s">
        <v>83</v>
      </c>
      <c r="AY131" s="159" t="s">
        <v>218</v>
      </c>
    </row>
    <row r="132" spans="2:65" s="1" customFormat="1" ht="21.75" customHeight="1">
      <c r="B132" s="33"/>
      <c r="C132" s="127" t="s">
        <v>99</v>
      </c>
      <c r="D132" s="127" t="s">
        <v>219</v>
      </c>
      <c r="E132" s="128" t="s">
        <v>613</v>
      </c>
      <c r="F132" s="129" t="s">
        <v>614</v>
      </c>
      <c r="G132" s="130" t="s">
        <v>453</v>
      </c>
      <c r="H132" s="131">
        <v>1</v>
      </c>
      <c r="I132" s="132"/>
      <c r="J132" s="133">
        <f>ROUND(I132*H132,2)</f>
        <v>0</v>
      </c>
      <c r="K132" s="129" t="s">
        <v>19</v>
      </c>
      <c r="L132" s="33"/>
      <c r="M132" s="134" t="s">
        <v>19</v>
      </c>
      <c r="N132" s="135" t="s">
        <v>47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223</v>
      </c>
      <c r="AT132" s="138" t="s">
        <v>219</v>
      </c>
      <c r="AU132" s="138" t="s">
        <v>83</v>
      </c>
      <c r="AY132" s="18" t="s">
        <v>218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8" t="s">
        <v>83</v>
      </c>
      <c r="BK132" s="139">
        <f>ROUND(I132*H132,2)</f>
        <v>0</v>
      </c>
      <c r="BL132" s="18" t="s">
        <v>223</v>
      </c>
      <c r="BM132" s="138" t="s">
        <v>615</v>
      </c>
    </row>
    <row r="133" spans="2:65" s="1" customFormat="1" ht="29.25">
      <c r="B133" s="33"/>
      <c r="D133" s="140" t="s">
        <v>225</v>
      </c>
      <c r="F133" s="141" t="s">
        <v>616</v>
      </c>
      <c r="I133" s="142"/>
      <c r="L133" s="33"/>
      <c r="M133" s="143"/>
      <c r="T133" s="54"/>
      <c r="AT133" s="18" t="s">
        <v>225</v>
      </c>
      <c r="AU133" s="18" t="s">
        <v>83</v>
      </c>
    </row>
    <row r="134" spans="2:65" s="1" customFormat="1" ht="29.25">
      <c r="B134" s="33"/>
      <c r="D134" s="140" t="s">
        <v>227</v>
      </c>
      <c r="F134" s="144" t="s">
        <v>617</v>
      </c>
      <c r="I134" s="142"/>
      <c r="L134" s="33"/>
      <c r="M134" s="143"/>
      <c r="T134" s="54"/>
      <c r="AT134" s="18" t="s">
        <v>227</v>
      </c>
      <c r="AU134" s="18" t="s">
        <v>83</v>
      </c>
    </row>
    <row r="135" spans="2:65" s="1" customFormat="1" ht="16.5" customHeight="1">
      <c r="B135" s="33"/>
      <c r="C135" s="127" t="s">
        <v>223</v>
      </c>
      <c r="D135" s="127" t="s">
        <v>219</v>
      </c>
      <c r="E135" s="128" t="s">
        <v>618</v>
      </c>
      <c r="F135" s="129" t="s">
        <v>619</v>
      </c>
      <c r="G135" s="130" t="s">
        <v>167</v>
      </c>
      <c r="H135" s="131">
        <v>1744.3920000000001</v>
      </c>
      <c r="I135" s="132"/>
      <c r="J135" s="133">
        <f>ROUND(I135*H135,2)</f>
        <v>0</v>
      </c>
      <c r="K135" s="129" t="s">
        <v>19</v>
      </c>
      <c r="L135" s="33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223</v>
      </c>
      <c r="AT135" s="138" t="s">
        <v>219</v>
      </c>
      <c r="AU135" s="138" t="s">
        <v>83</v>
      </c>
      <c r="AY135" s="18" t="s">
        <v>218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83</v>
      </c>
      <c r="BK135" s="139">
        <f>ROUND(I135*H135,2)</f>
        <v>0</v>
      </c>
      <c r="BL135" s="18" t="s">
        <v>223</v>
      </c>
      <c r="BM135" s="138" t="s">
        <v>620</v>
      </c>
    </row>
    <row r="136" spans="2:65" s="1" customFormat="1" ht="58.5">
      <c r="B136" s="33"/>
      <c r="D136" s="140" t="s">
        <v>225</v>
      </c>
      <c r="F136" s="141" t="s">
        <v>621</v>
      </c>
      <c r="I136" s="142"/>
      <c r="L136" s="33"/>
      <c r="M136" s="143"/>
      <c r="T136" s="54"/>
      <c r="AT136" s="18" t="s">
        <v>225</v>
      </c>
      <c r="AU136" s="18" t="s">
        <v>83</v>
      </c>
    </row>
    <row r="137" spans="2:65" s="12" customFormat="1" ht="11.25">
      <c r="B137" s="151"/>
      <c r="D137" s="140" t="s">
        <v>229</v>
      </c>
      <c r="E137" s="152" t="s">
        <v>19</v>
      </c>
      <c r="F137" s="153" t="s">
        <v>622</v>
      </c>
      <c r="H137" s="154">
        <v>1744.3920000000001</v>
      </c>
      <c r="I137" s="155"/>
      <c r="L137" s="151"/>
      <c r="M137" s="156"/>
      <c r="T137" s="157"/>
      <c r="AT137" s="152" t="s">
        <v>229</v>
      </c>
      <c r="AU137" s="152" t="s">
        <v>83</v>
      </c>
      <c r="AV137" s="12" t="s">
        <v>85</v>
      </c>
      <c r="AW137" s="12" t="s">
        <v>37</v>
      </c>
      <c r="AX137" s="12" t="s">
        <v>83</v>
      </c>
      <c r="AY137" s="152" t="s">
        <v>218</v>
      </c>
    </row>
    <row r="138" spans="2:65" s="1" customFormat="1" ht="16.5" customHeight="1">
      <c r="B138" s="33"/>
      <c r="C138" s="127" t="s">
        <v>257</v>
      </c>
      <c r="D138" s="127" t="s">
        <v>219</v>
      </c>
      <c r="E138" s="128" t="s">
        <v>623</v>
      </c>
      <c r="F138" s="129" t="s">
        <v>624</v>
      </c>
      <c r="G138" s="130" t="s">
        <v>167</v>
      </c>
      <c r="H138" s="131">
        <v>8.9</v>
      </c>
      <c r="I138" s="132"/>
      <c r="J138" s="133">
        <f>ROUND(I138*H138,2)</f>
        <v>0</v>
      </c>
      <c r="K138" s="129" t="s">
        <v>19</v>
      </c>
      <c r="L138" s="33"/>
      <c r="M138" s="134" t="s">
        <v>19</v>
      </c>
      <c r="N138" s="135" t="s">
        <v>47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223</v>
      </c>
      <c r="AT138" s="138" t="s">
        <v>219</v>
      </c>
      <c r="AU138" s="138" t="s">
        <v>83</v>
      </c>
      <c r="AY138" s="18" t="s">
        <v>218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83</v>
      </c>
      <c r="BK138" s="139">
        <f>ROUND(I138*H138,2)</f>
        <v>0</v>
      </c>
      <c r="BL138" s="18" t="s">
        <v>223</v>
      </c>
      <c r="BM138" s="138" t="s">
        <v>625</v>
      </c>
    </row>
    <row r="139" spans="2:65" s="1" customFormat="1" ht="11.25">
      <c r="B139" s="33"/>
      <c r="D139" s="140" t="s">
        <v>225</v>
      </c>
      <c r="F139" s="141" t="s">
        <v>624</v>
      </c>
      <c r="I139" s="142"/>
      <c r="L139" s="33"/>
      <c r="M139" s="143"/>
      <c r="T139" s="54"/>
      <c r="AT139" s="18" t="s">
        <v>225</v>
      </c>
      <c r="AU139" s="18" t="s">
        <v>83</v>
      </c>
    </row>
    <row r="140" spans="2:65" s="12" customFormat="1" ht="11.25">
      <c r="B140" s="151"/>
      <c r="D140" s="140" t="s">
        <v>229</v>
      </c>
      <c r="E140" s="152" t="s">
        <v>19</v>
      </c>
      <c r="F140" s="153" t="s">
        <v>626</v>
      </c>
      <c r="H140" s="154">
        <v>3</v>
      </c>
      <c r="I140" s="155"/>
      <c r="L140" s="151"/>
      <c r="M140" s="156"/>
      <c r="T140" s="157"/>
      <c r="AT140" s="152" t="s">
        <v>229</v>
      </c>
      <c r="AU140" s="152" t="s">
        <v>83</v>
      </c>
      <c r="AV140" s="12" t="s">
        <v>85</v>
      </c>
      <c r="AW140" s="12" t="s">
        <v>37</v>
      </c>
      <c r="AX140" s="12" t="s">
        <v>76</v>
      </c>
      <c r="AY140" s="152" t="s">
        <v>218</v>
      </c>
    </row>
    <row r="141" spans="2:65" s="12" customFormat="1" ht="11.25">
      <c r="B141" s="151"/>
      <c r="D141" s="140" t="s">
        <v>229</v>
      </c>
      <c r="E141" s="152" t="s">
        <v>19</v>
      </c>
      <c r="F141" s="153" t="s">
        <v>627</v>
      </c>
      <c r="H141" s="154">
        <v>5.9</v>
      </c>
      <c r="I141" s="155"/>
      <c r="L141" s="151"/>
      <c r="M141" s="156"/>
      <c r="T141" s="157"/>
      <c r="AT141" s="152" t="s">
        <v>229</v>
      </c>
      <c r="AU141" s="152" t="s">
        <v>83</v>
      </c>
      <c r="AV141" s="12" t="s">
        <v>85</v>
      </c>
      <c r="AW141" s="12" t="s">
        <v>37</v>
      </c>
      <c r="AX141" s="12" t="s">
        <v>76</v>
      </c>
      <c r="AY141" s="152" t="s">
        <v>218</v>
      </c>
    </row>
    <row r="142" spans="2:65" s="13" customFormat="1" ht="11.25">
      <c r="B142" s="158"/>
      <c r="D142" s="140" t="s">
        <v>229</v>
      </c>
      <c r="E142" s="159" t="s">
        <v>19</v>
      </c>
      <c r="F142" s="160" t="s">
        <v>234</v>
      </c>
      <c r="H142" s="161">
        <v>8.9</v>
      </c>
      <c r="I142" s="162"/>
      <c r="L142" s="158"/>
      <c r="M142" s="163"/>
      <c r="T142" s="164"/>
      <c r="AT142" s="159" t="s">
        <v>229</v>
      </c>
      <c r="AU142" s="159" t="s">
        <v>83</v>
      </c>
      <c r="AV142" s="13" t="s">
        <v>223</v>
      </c>
      <c r="AW142" s="13" t="s">
        <v>37</v>
      </c>
      <c r="AX142" s="13" t="s">
        <v>83</v>
      </c>
      <c r="AY142" s="159" t="s">
        <v>218</v>
      </c>
    </row>
    <row r="143" spans="2:65" s="1" customFormat="1" ht="16.5" customHeight="1">
      <c r="B143" s="33"/>
      <c r="C143" s="127" t="s">
        <v>263</v>
      </c>
      <c r="D143" s="127" t="s">
        <v>219</v>
      </c>
      <c r="E143" s="128" t="s">
        <v>628</v>
      </c>
      <c r="F143" s="129" t="s">
        <v>629</v>
      </c>
      <c r="G143" s="130" t="s">
        <v>222</v>
      </c>
      <c r="H143" s="131">
        <v>8.6</v>
      </c>
      <c r="I143" s="132"/>
      <c r="J143" s="133">
        <f>ROUND(I143*H143,2)</f>
        <v>0</v>
      </c>
      <c r="K143" s="129" t="s">
        <v>19</v>
      </c>
      <c r="L143" s="33"/>
      <c r="M143" s="134" t="s">
        <v>19</v>
      </c>
      <c r="N143" s="135" t="s">
        <v>47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223</v>
      </c>
      <c r="AT143" s="138" t="s">
        <v>219</v>
      </c>
      <c r="AU143" s="138" t="s">
        <v>83</v>
      </c>
      <c r="AY143" s="18" t="s">
        <v>218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8" t="s">
        <v>83</v>
      </c>
      <c r="BK143" s="139">
        <f>ROUND(I143*H143,2)</f>
        <v>0</v>
      </c>
      <c r="BL143" s="18" t="s">
        <v>223</v>
      </c>
      <c r="BM143" s="138" t="s">
        <v>630</v>
      </c>
    </row>
    <row r="144" spans="2:65" s="1" customFormat="1" ht="11.25">
      <c r="B144" s="33"/>
      <c r="D144" s="140" t="s">
        <v>225</v>
      </c>
      <c r="F144" s="141" t="s">
        <v>629</v>
      </c>
      <c r="I144" s="142"/>
      <c r="L144" s="33"/>
      <c r="M144" s="143"/>
      <c r="T144" s="54"/>
      <c r="AT144" s="18" t="s">
        <v>225</v>
      </c>
      <c r="AU144" s="18" t="s">
        <v>83</v>
      </c>
    </row>
    <row r="145" spans="2:65" s="12" customFormat="1" ht="11.25">
      <c r="B145" s="151"/>
      <c r="D145" s="140" t="s">
        <v>229</v>
      </c>
      <c r="E145" s="152" t="s">
        <v>19</v>
      </c>
      <c r="F145" s="153" t="s">
        <v>631</v>
      </c>
      <c r="H145" s="154">
        <v>3.6</v>
      </c>
      <c r="I145" s="155"/>
      <c r="L145" s="151"/>
      <c r="M145" s="156"/>
      <c r="T145" s="157"/>
      <c r="AT145" s="152" t="s">
        <v>229</v>
      </c>
      <c r="AU145" s="152" t="s">
        <v>83</v>
      </c>
      <c r="AV145" s="12" t="s">
        <v>85</v>
      </c>
      <c r="AW145" s="12" t="s">
        <v>37</v>
      </c>
      <c r="AX145" s="12" t="s">
        <v>76</v>
      </c>
      <c r="AY145" s="152" t="s">
        <v>218</v>
      </c>
    </row>
    <row r="146" spans="2:65" s="12" customFormat="1" ht="11.25">
      <c r="B146" s="151"/>
      <c r="D146" s="140" t="s">
        <v>229</v>
      </c>
      <c r="E146" s="152" t="s">
        <v>19</v>
      </c>
      <c r="F146" s="153" t="s">
        <v>632</v>
      </c>
      <c r="H146" s="154">
        <v>5</v>
      </c>
      <c r="I146" s="155"/>
      <c r="L146" s="151"/>
      <c r="M146" s="156"/>
      <c r="T146" s="157"/>
      <c r="AT146" s="152" t="s">
        <v>229</v>
      </c>
      <c r="AU146" s="152" t="s">
        <v>83</v>
      </c>
      <c r="AV146" s="12" t="s">
        <v>85</v>
      </c>
      <c r="AW146" s="12" t="s">
        <v>37</v>
      </c>
      <c r="AX146" s="12" t="s">
        <v>76</v>
      </c>
      <c r="AY146" s="152" t="s">
        <v>218</v>
      </c>
    </row>
    <row r="147" spans="2:65" s="13" customFormat="1" ht="11.25">
      <c r="B147" s="158"/>
      <c r="D147" s="140" t="s">
        <v>229</v>
      </c>
      <c r="E147" s="159" t="s">
        <v>19</v>
      </c>
      <c r="F147" s="160" t="s">
        <v>234</v>
      </c>
      <c r="H147" s="161">
        <v>8.6</v>
      </c>
      <c r="I147" s="162"/>
      <c r="L147" s="158"/>
      <c r="M147" s="163"/>
      <c r="T147" s="164"/>
      <c r="AT147" s="159" t="s">
        <v>229</v>
      </c>
      <c r="AU147" s="159" t="s">
        <v>83</v>
      </c>
      <c r="AV147" s="13" t="s">
        <v>223</v>
      </c>
      <c r="AW147" s="13" t="s">
        <v>37</v>
      </c>
      <c r="AX147" s="13" t="s">
        <v>83</v>
      </c>
      <c r="AY147" s="159" t="s">
        <v>218</v>
      </c>
    </row>
    <row r="148" spans="2:65" s="1" customFormat="1" ht="16.5" customHeight="1">
      <c r="B148" s="33"/>
      <c r="C148" s="127" t="s">
        <v>271</v>
      </c>
      <c r="D148" s="127" t="s">
        <v>219</v>
      </c>
      <c r="E148" s="128" t="s">
        <v>633</v>
      </c>
      <c r="F148" s="129" t="s">
        <v>394</v>
      </c>
      <c r="G148" s="130" t="s">
        <v>323</v>
      </c>
      <c r="H148" s="131">
        <v>45.5</v>
      </c>
      <c r="I148" s="132"/>
      <c r="J148" s="133">
        <f>ROUND(I148*H148,2)</f>
        <v>0</v>
      </c>
      <c r="K148" s="129" t="s">
        <v>19</v>
      </c>
      <c r="L148" s="33"/>
      <c r="M148" s="134" t="s">
        <v>19</v>
      </c>
      <c r="N148" s="135" t="s">
        <v>47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223</v>
      </c>
      <c r="AT148" s="138" t="s">
        <v>219</v>
      </c>
      <c r="AU148" s="138" t="s">
        <v>83</v>
      </c>
      <c r="AY148" s="18" t="s">
        <v>218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83</v>
      </c>
      <c r="BK148" s="139">
        <f>ROUND(I148*H148,2)</f>
        <v>0</v>
      </c>
      <c r="BL148" s="18" t="s">
        <v>223</v>
      </c>
      <c r="BM148" s="138" t="s">
        <v>634</v>
      </c>
    </row>
    <row r="149" spans="2:65" s="1" customFormat="1" ht="29.25">
      <c r="B149" s="33"/>
      <c r="D149" s="140" t="s">
        <v>225</v>
      </c>
      <c r="F149" s="141" t="s">
        <v>396</v>
      </c>
      <c r="I149" s="142"/>
      <c r="L149" s="33"/>
      <c r="M149" s="143"/>
      <c r="T149" s="54"/>
      <c r="AT149" s="18" t="s">
        <v>225</v>
      </c>
      <c r="AU149" s="18" t="s">
        <v>83</v>
      </c>
    </row>
    <row r="150" spans="2:65" s="1" customFormat="1" ht="19.5">
      <c r="B150" s="33"/>
      <c r="D150" s="140" t="s">
        <v>227</v>
      </c>
      <c r="F150" s="144" t="s">
        <v>397</v>
      </c>
      <c r="I150" s="142"/>
      <c r="L150" s="33"/>
      <c r="M150" s="143"/>
      <c r="T150" s="54"/>
      <c r="AT150" s="18" t="s">
        <v>227</v>
      </c>
      <c r="AU150" s="18" t="s">
        <v>83</v>
      </c>
    </row>
    <row r="151" spans="2:65" s="12" customFormat="1" ht="11.25">
      <c r="B151" s="151"/>
      <c r="D151" s="140" t="s">
        <v>229</v>
      </c>
      <c r="E151" s="152" t="s">
        <v>19</v>
      </c>
      <c r="F151" s="153" t="s">
        <v>635</v>
      </c>
      <c r="H151" s="154">
        <v>23.14</v>
      </c>
      <c r="I151" s="155"/>
      <c r="L151" s="151"/>
      <c r="M151" s="156"/>
      <c r="T151" s="157"/>
      <c r="AT151" s="152" t="s">
        <v>229</v>
      </c>
      <c r="AU151" s="152" t="s">
        <v>83</v>
      </c>
      <c r="AV151" s="12" t="s">
        <v>85</v>
      </c>
      <c r="AW151" s="12" t="s">
        <v>37</v>
      </c>
      <c r="AX151" s="12" t="s">
        <v>76</v>
      </c>
      <c r="AY151" s="152" t="s">
        <v>218</v>
      </c>
    </row>
    <row r="152" spans="2:65" s="12" customFormat="1" ht="11.25">
      <c r="B152" s="151"/>
      <c r="D152" s="140" t="s">
        <v>229</v>
      </c>
      <c r="E152" s="152" t="s">
        <v>19</v>
      </c>
      <c r="F152" s="153" t="s">
        <v>636</v>
      </c>
      <c r="H152" s="154">
        <v>22.36</v>
      </c>
      <c r="I152" s="155"/>
      <c r="L152" s="151"/>
      <c r="M152" s="156"/>
      <c r="T152" s="157"/>
      <c r="AT152" s="152" t="s">
        <v>229</v>
      </c>
      <c r="AU152" s="152" t="s">
        <v>83</v>
      </c>
      <c r="AV152" s="12" t="s">
        <v>85</v>
      </c>
      <c r="AW152" s="12" t="s">
        <v>37</v>
      </c>
      <c r="AX152" s="12" t="s">
        <v>76</v>
      </c>
      <c r="AY152" s="152" t="s">
        <v>218</v>
      </c>
    </row>
    <row r="153" spans="2:65" s="13" customFormat="1" ht="11.25">
      <c r="B153" s="158"/>
      <c r="D153" s="140" t="s">
        <v>229</v>
      </c>
      <c r="E153" s="159" t="s">
        <v>19</v>
      </c>
      <c r="F153" s="160" t="s">
        <v>234</v>
      </c>
      <c r="H153" s="161">
        <v>45.5</v>
      </c>
      <c r="I153" s="162"/>
      <c r="L153" s="158"/>
      <c r="M153" s="163"/>
      <c r="T153" s="164"/>
      <c r="AT153" s="159" t="s">
        <v>229</v>
      </c>
      <c r="AU153" s="159" t="s">
        <v>83</v>
      </c>
      <c r="AV153" s="13" t="s">
        <v>223</v>
      </c>
      <c r="AW153" s="13" t="s">
        <v>37</v>
      </c>
      <c r="AX153" s="13" t="s">
        <v>83</v>
      </c>
      <c r="AY153" s="159" t="s">
        <v>218</v>
      </c>
    </row>
    <row r="154" spans="2:65" s="1" customFormat="1" ht="16.5" customHeight="1">
      <c r="B154" s="33"/>
      <c r="C154" s="127" t="s">
        <v>278</v>
      </c>
      <c r="D154" s="127" t="s">
        <v>219</v>
      </c>
      <c r="E154" s="128" t="s">
        <v>637</v>
      </c>
      <c r="F154" s="129" t="s">
        <v>638</v>
      </c>
      <c r="G154" s="130" t="s">
        <v>222</v>
      </c>
      <c r="H154" s="131">
        <v>3.2</v>
      </c>
      <c r="I154" s="132"/>
      <c r="J154" s="133">
        <f>ROUND(I154*H154,2)</f>
        <v>0</v>
      </c>
      <c r="K154" s="129" t="s">
        <v>19</v>
      </c>
      <c r="L154" s="33"/>
      <c r="M154" s="134" t="s">
        <v>19</v>
      </c>
      <c r="N154" s="135" t="s">
        <v>47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223</v>
      </c>
      <c r="AT154" s="138" t="s">
        <v>219</v>
      </c>
      <c r="AU154" s="138" t="s">
        <v>83</v>
      </c>
      <c r="AY154" s="18" t="s">
        <v>218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83</v>
      </c>
      <c r="BK154" s="139">
        <f>ROUND(I154*H154,2)</f>
        <v>0</v>
      </c>
      <c r="BL154" s="18" t="s">
        <v>223</v>
      </c>
      <c r="BM154" s="138" t="s">
        <v>639</v>
      </c>
    </row>
    <row r="155" spans="2:65" s="1" customFormat="1" ht="11.25">
      <c r="B155" s="33"/>
      <c r="D155" s="140" t="s">
        <v>225</v>
      </c>
      <c r="F155" s="141" t="s">
        <v>638</v>
      </c>
      <c r="I155" s="142"/>
      <c r="L155" s="33"/>
      <c r="M155" s="143"/>
      <c r="T155" s="54"/>
      <c r="AT155" s="18" t="s">
        <v>225</v>
      </c>
      <c r="AU155" s="18" t="s">
        <v>83</v>
      </c>
    </row>
    <row r="156" spans="2:65" s="1" customFormat="1" ht="19.5">
      <c r="B156" s="33"/>
      <c r="D156" s="140" t="s">
        <v>227</v>
      </c>
      <c r="F156" s="144" t="s">
        <v>640</v>
      </c>
      <c r="I156" s="142"/>
      <c r="L156" s="33"/>
      <c r="M156" s="143"/>
      <c r="T156" s="54"/>
      <c r="AT156" s="18" t="s">
        <v>227</v>
      </c>
      <c r="AU156" s="18" t="s">
        <v>83</v>
      </c>
    </row>
    <row r="157" spans="2:65" s="12" customFormat="1" ht="11.25">
      <c r="B157" s="151"/>
      <c r="D157" s="140" t="s">
        <v>229</v>
      </c>
      <c r="E157" s="152" t="s">
        <v>19</v>
      </c>
      <c r="F157" s="153" t="s">
        <v>641</v>
      </c>
      <c r="H157" s="154">
        <v>3.2</v>
      </c>
      <c r="I157" s="155"/>
      <c r="L157" s="151"/>
      <c r="M157" s="156"/>
      <c r="T157" s="157"/>
      <c r="AT157" s="152" t="s">
        <v>229</v>
      </c>
      <c r="AU157" s="152" t="s">
        <v>83</v>
      </c>
      <c r="AV157" s="12" t="s">
        <v>85</v>
      </c>
      <c r="AW157" s="12" t="s">
        <v>37</v>
      </c>
      <c r="AX157" s="12" t="s">
        <v>83</v>
      </c>
      <c r="AY157" s="152" t="s">
        <v>218</v>
      </c>
    </row>
    <row r="158" spans="2:65" s="1" customFormat="1" ht="16.5" customHeight="1">
      <c r="B158" s="33"/>
      <c r="C158" s="127" t="s">
        <v>286</v>
      </c>
      <c r="D158" s="127" t="s">
        <v>219</v>
      </c>
      <c r="E158" s="128" t="s">
        <v>642</v>
      </c>
      <c r="F158" s="129" t="s">
        <v>643</v>
      </c>
      <c r="G158" s="130" t="s">
        <v>222</v>
      </c>
      <c r="H158" s="131">
        <v>2.2000000000000002</v>
      </c>
      <c r="I158" s="132"/>
      <c r="J158" s="133">
        <f>ROUND(I158*H158,2)</f>
        <v>0</v>
      </c>
      <c r="K158" s="129" t="s">
        <v>19</v>
      </c>
      <c r="L158" s="33"/>
      <c r="M158" s="134" t="s">
        <v>19</v>
      </c>
      <c r="N158" s="135" t="s">
        <v>47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223</v>
      </c>
      <c r="AT158" s="138" t="s">
        <v>219</v>
      </c>
      <c r="AU158" s="138" t="s">
        <v>83</v>
      </c>
      <c r="AY158" s="18" t="s">
        <v>218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8" t="s">
        <v>83</v>
      </c>
      <c r="BK158" s="139">
        <f>ROUND(I158*H158,2)</f>
        <v>0</v>
      </c>
      <c r="BL158" s="18" t="s">
        <v>223</v>
      </c>
      <c r="BM158" s="138" t="s">
        <v>644</v>
      </c>
    </row>
    <row r="159" spans="2:65" s="1" customFormat="1" ht="11.25">
      <c r="B159" s="33"/>
      <c r="D159" s="140" t="s">
        <v>225</v>
      </c>
      <c r="F159" s="141" t="s">
        <v>638</v>
      </c>
      <c r="I159" s="142"/>
      <c r="L159" s="33"/>
      <c r="M159" s="143"/>
      <c r="T159" s="54"/>
      <c r="AT159" s="18" t="s">
        <v>225</v>
      </c>
      <c r="AU159" s="18" t="s">
        <v>83</v>
      </c>
    </row>
    <row r="160" spans="2:65" s="1" customFormat="1" ht="19.5">
      <c r="B160" s="33"/>
      <c r="D160" s="140" t="s">
        <v>227</v>
      </c>
      <c r="F160" s="144" t="s">
        <v>640</v>
      </c>
      <c r="I160" s="142"/>
      <c r="L160" s="33"/>
      <c r="M160" s="143"/>
      <c r="T160" s="54"/>
      <c r="AT160" s="18" t="s">
        <v>227</v>
      </c>
      <c r="AU160" s="18" t="s">
        <v>83</v>
      </c>
    </row>
    <row r="161" spans="2:65" s="12" customFormat="1" ht="11.25">
      <c r="B161" s="151"/>
      <c r="D161" s="140" t="s">
        <v>229</v>
      </c>
      <c r="E161" s="152" t="s">
        <v>19</v>
      </c>
      <c r="F161" s="153" t="s">
        <v>645</v>
      </c>
      <c r="H161" s="154">
        <v>2.2000000000000002</v>
      </c>
      <c r="I161" s="155"/>
      <c r="L161" s="151"/>
      <c r="M161" s="156"/>
      <c r="T161" s="157"/>
      <c r="AT161" s="152" t="s">
        <v>229</v>
      </c>
      <c r="AU161" s="152" t="s">
        <v>83</v>
      </c>
      <c r="AV161" s="12" t="s">
        <v>85</v>
      </c>
      <c r="AW161" s="12" t="s">
        <v>37</v>
      </c>
      <c r="AX161" s="12" t="s">
        <v>83</v>
      </c>
      <c r="AY161" s="152" t="s">
        <v>218</v>
      </c>
    </row>
    <row r="162" spans="2:65" s="1" customFormat="1" ht="16.5" customHeight="1">
      <c r="B162" s="33"/>
      <c r="C162" s="127" t="s">
        <v>292</v>
      </c>
      <c r="D162" s="127" t="s">
        <v>219</v>
      </c>
      <c r="E162" s="128" t="s">
        <v>646</v>
      </c>
      <c r="F162" s="129" t="s">
        <v>647</v>
      </c>
      <c r="G162" s="130" t="s">
        <v>180</v>
      </c>
      <c r="H162" s="131">
        <v>606.6</v>
      </c>
      <c r="I162" s="132"/>
      <c r="J162" s="133">
        <f>ROUND(I162*H162,2)</f>
        <v>0</v>
      </c>
      <c r="K162" s="129" t="s">
        <v>19</v>
      </c>
      <c r="L162" s="33"/>
      <c r="M162" s="134" t="s">
        <v>19</v>
      </c>
      <c r="N162" s="135" t="s">
        <v>47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223</v>
      </c>
      <c r="AT162" s="138" t="s">
        <v>219</v>
      </c>
      <c r="AU162" s="138" t="s">
        <v>83</v>
      </c>
      <c r="AY162" s="18" t="s">
        <v>218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83</v>
      </c>
      <c r="BK162" s="139">
        <f>ROUND(I162*H162,2)</f>
        <v>0</v>
      </c>
      <c r="BL162" s="18" t="s">
        <v>223</v>
      </c>
      <c r="BM162" s="138" t="s">
        <v>648</v>
      </c>
    </row>
    <row r="163" spans="2:65" s="1" customFormat="1" ht="39">
      <c r="B163" s="33"/>
      <c r="D163" s="140" t="s">
        <v>225</v>
      </c>
      <c r="F163" s="141" t="s">
        <v>649</v>
      </c>
      <c r="I163" s="142"/>
      <c r="L163" s="33"/>
      <c r="M163" s="143"/>
      <c r="T163" s="54"/>
      <c r="AT163" s="18" t="s">
        <v>225</v>
      </c>
      <c r="AU163" s="18" t="s">
        <v>83</v>
      </c>
    </row>
    <row r="164" spans="2:65" s="1" customFormat="1" ht="29.25">
      <c r="B164" s="33"/>
      <c r="D164" s="140" t="s">
        <v>227</v>
      </c>
      <c r="F164" s="144" t="s">
        <v>650</v>
      </c>
      <c r="I164" s="142"/>
      <c r="L164" s="33"/>
      <c r="M164" s="143"/>
      <c r="T164" s="54"/>
      <c r="AT164" s="18" t="s">
        <v>227</v>
      </c>
      <c r="AU164" s="18" t="s">
        <v>83</v>
      </c>
    </row>
    <row r="165" spans="2:65" s="11" customFormat="1" ht="11.25">
      <c r="B165" s="145"/>
      <c r="D165" s="140" t="s">
        <v>229</v>
      </c>
      <c r="E165" s="146" t="s">
        <v>19</v>
      </c>
      <c r="F165" s="147" t="s">
        <v>230</v>
      </c>
      <c r="H165" s="146" t="s">
        <v>19</v>
      </c>
      <c r="I165" s="148"/>
      <c r="L165" s="145"/>
      <c r="M165" s="149"/>
      <c r="T165" s="150"/>
      <c r="AT165" s="146" t="s">
        <v>229</v>
      </c>
      <c r="AU165" s="146" t="s">
        <v>83</v>
      </c>
      <c r="AV165" s="11" t="s">
        <v>83</v>
      </c>
      <c r="AW165" s="11" t="s">
        <v>37</v>
      </c>
      <c r="AX165" s="11" t="s">
        <v>76</v>
      </c>
      <c r="AY165" s="146" t="s">
        <v>218</v>
      </c>
    </row>
    <row r="166" spans="2:65" s="11" customFormat="1" ht="11.25">
      <c r="B166" s="145"/>
      <c r="D166" s="140" t="s">
        <v>229</v>
      </c>
      <c r="E166" s="146" t="s">
        <v>19</v>
      </c>
      <c r="F166" s="147" t="s">
        <v>651</v>
      </c>
      <c r="H166" s="146" t="s">
        <v>19</v>
      </c>
      <c r="I166" s="148"/>
      <c r="L166" s="145"/>
      <c r="M166" s="149"/>
      <c r="T166" s="150"/>
      <c r="AT166" s="146" t="s">
        <v>229</v>
      </c>
      <c r="AU166" s="146" t="s">
        <v>83</v>
      </c>
      <c r="AV166" s="11" t="s">
        <v>83</v>
      </c>
      <c r="AW166" s="11" t="s">
        <v>37</v>
      </c>
      <c r="AX166" s="11" t="s">
        <v>76</v>
      </c>
      <c r="AY166" s="146" t="s">
        <v>218</v>
      </c>
    </row>
    <row r="167" spans="2:65" s="12" customFormat="1" ht="11.25">
      <c r="B167" s="151"/>
      <c r="D167" s="140" t="s">
        <v>229</v>
      </c>
      <c r="E167" s="152" t="s">
        <v>19</v>
      </c>
      <c r="F167" s="153" t="s">
        <v>652</v>
      </c>
      <c r="H167" s="154">
        <v>221.4</v>
      </c>
      <c r="I167" s="155"/>
      <c r="L167" s="151"/>
      <c r="M167" s="156"/>
      <c r="T167" s="157"/>
      <c r="AT167" s="152" t="s">
        <v>229</v>
      </c>
      <c r="AU167" s="152" t="s">
        <v>83</v>
      </c>
      <c r="AV167" s="12" t="s">
        <v>85</v>
      </c>
      <c r="AW167" s="12" t="s">
        <v>37</v>
      </c>
      <c r="AX167" s="12" t="s">
        <v>76</v>
      </c>
      <c r="AY167" s="152" t="s">
        <v>218</v>
      </c>
    </row>
    <row r="168" spans="2:65" s="12" customFormat="1" ht="11.25">
      <c r="B168" s="151"/>
      <c r="D168" s="140" t="s">
        <v>229</v>
      </c>
      <c r="E168" s="152" t="s">
        <v>19</v>
      </c>
      <c r="F168" s="153" t="s">
        <v>653</v>
      </c>
      <c r="H168" s="154">
        <v>148.19999999999999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76</v>
      </c>
      <c r="AY168" s="152" t="s">
        <v>218</v>
      </c>
    </row>
    <row r="169" spans="2:65" s="11" customFormat="1" ht="11.25">
      <c r="B169" s="145"/>
      <c r="D169" s="140" t="s">
        <v>229</v>
      </c>
      <c r="E169" s="146" t="s">
        <v>19</v>
      </c>
      <c r="F169" s="147" t="s">
        <v>654</v>
      </c>
      <c r="H169" s="146" t="s">
        <v>19</v>
      </c>
      <c r="I169" s="148"/>
      <c r="L169" s="145"/>
      <c r="M169" s="149"/>
      <c r="T169" s="150"/>
      <c r="AT169" s="146" t="s">
        <v>229</v>
      </c>
      <c r="AU169" s="146" t="s">
        <v>83</v>
      </c>
      <c r="AV169" s="11" t="s">
        <v>83</v>
      </c>
      <c r="AW169" s="11" t="s">
        <v>37</v>
      </c>
      <c r="AX169" s="11" t="s">
        <v>76</v>
      </c>
      <c r="AY169" s="146" t="s">
        <v>218</v>
      </c>
    </row>
    <row r="170" spans="2:65" s="12" customFormat="1" ht="11.25">
      <c r="B170" s="151"/>
      <c r="D170" s="140" t="s">
        <v>229</v>
      </c>
      <c r="E170" s="152" t="s">
        <v>19</v>
      </c>
      <c r="F170" s="153" t="s">
        <v>655</v>
      </c>
      <c r="H170" s="154">
        <v>115.2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76</v>
      </c>
      <c r="AY170" s="152" t="s">
        <v>218</v>
      </c>
    </row>
    <row r="171" spans="2:65" s="12" customFormat="1" ht="11.25">
      <c r="B171" s="151"/>
      <c r="D171" s="140" t="s">
        <v>229</v>
      </c>
      <c r="E171" s="152" t="s">
        <v>19</v>
      </c>
      <c r="F171" s="153" t="s">
        <v>656</v>
      </c>
      <c r="H171" s="154">
        <v>7.8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76</v>
      </c>
      <c r="AY171" s="152" t="s">
        <v>218</v>
      </c>
    </row>
    <row r="172" spans="2:65" s="12" customFormat="1" ht="11.25">
      <c r="B172" s="151"/>
      <c r="D172" s="140" t="s">
        <v>229</v>
      </c>
      <c r="E172" s="152" t="s">
        <v>19</v>
      </c>
      <c r="F172" s="153" t="s">
        <v>657</v>
      </c>
      <c r="H172" s="154">
        <v>12.6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76</v>
      </c>
      <c r="AY172" s="152" t="s">
        <v>218</v>
      </c>
    </row>
    <row r="173" spans="2:65" s="12" customFormat="1" ht="11.25">
      <c r="B173" s="151"/>
      <c r="D173" s="140" t="s">
        <v>229</v>
      </c>
      <c r="E173" s="152" t="s">
        <v>19</v>
      </c>
      <c r="F173" s="153" t="s">
        <v>658</v>
      </c>
      <c r="H173" s="154">
        <v>9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76</v>
      </c>
      <c r="AY173" s="152" t="s">
        <v>218</v>
      </c>
    </row>
    <row r="174" spans="2:65" s="12" customFormat="1" ht="11.25">
      <c r="B174" s="151"/>
      <c r="D174" s="140" t="s">
        <v>229</v>
      </c>
      <c r="E174" s="152" t="s">
        <v>19</v>
      </c>
      <c r="F174" s="153" t="s">
        <v>659</v>
      </c>
      <c r="H174" s="154">
        <v>14.4</v>
      </c>
      <c r="I174" s="155"/>
      <c r="L174" s="151"/>
      <c r="M174" s="156"/>
      <c r="T174" s="157"/>
      <c r="AT174" s="152" t="s">
        <v>229</v>
      </c>
      <c r="AU174" s="152" t="s">
        <v>83</v>
      </c>
      <c r="AV174" s="12" t="s">
        <v>85</v>
      </c>
      <c r="AW174" s="12" t="s">
        <v>37</v>
      </c>
      <c r="AX174" s="12" t="s">
        <v>76</v>
      </c>
      <c r="AY174" s="152" t="s">
        <v>218</v>
      </c>
    </row>
    <row r="175" spans="2:65" s="12" customFormat="1" ht="11.25">
      <c r="B175" s="151"/>
      <c r="D175" s="140" t="s">
        <v>229</v>
      </c>
      <c r="E175" s="152" t="s">
        <v>19</v>
      </c>
      <c r="F175" s="153" t="s">
        <v>660</v>
      </c>
      <c r="H175" s="154">
        <v>10.199999999999999</v>
      </c>
      <c r="I175" s="155"/>
      <c r="L175" s="151"/>
      <c r="M175" s="156"/>
      <c r="T175" s="157"/>
      <c r="AT175" s="152" t="s">
        <v>229</v>
      </c>
      <c r="AU175" s="152" t="s">
        <v>83</v>
      </c>
      <c r="AV175" s="12" t="s">
        <v>85</v>
      </c>
      <c r="AW175" s="12" t="s">
        <v>37</v>
      </c>
      <c r="AX175" s="12" t="s">
        <v>76</v>
      </c>
      <c r="AY175" s="152" t="s">
        <v>218</v>
      </c>
    </row>
    <row r="176" spans="2:65" s="12" customFormat="1" ht="11.25">
      <c r="B176" s="151"/>
      <c r="D176" s="140" t="s">
        <v>229</v>
      </c>
      <c r="E176" s="152" t="s">
        <v>19</v>
      </c>
      <c r="F176" s="153" t="s">
        <v>661</v>
      </c>
      <c r="H176" s="154">
        <v>10.8</v>
      </c>
      <c r="I176" s="155"/>
      <c r="L176" s="151"/>
      <c r="M176" s="156"/>
      <c r="T176" s="157"/>
      <c r="AT176" s="152" t="s">
        <v>229</v>
      </c>
      <c r="AU176" s="152" t="s">
        <v>83</v>
      </c>
      <c r="AV176" s="12" t="s">
        <v>85</v>
      </c>
      <c r="AW176" s="12" t="s">
        <v>37</v>
      </c>
      <c r="AX176" s="12" t="s">
        <v>76</v>
      </c>
      <c r="AY176" s="152" t="s">
        <v>218</v>
      </c>
    </row>
    <row r="177" spans="2:65" s="12" customFormat="1" ht="11.25">
      <c r="B177" s="151"/>
      <c r="D177" s="140" t="s">
        <v>229</v>
      </c>
      <c r="E177" s="152" t="s">
        <v>19</v>
      </c>
      <c r="F177" s="153" t="s">
        <v>662</v>
      </c>
      <c r="H177" s="154">
        <v>57</v>
      </c>
      <c r="I177" s="155"/>
      <c r="L177" s="151"/>
      <c r="M177" s="156"/>
      <c r="T177" s="157"/>
      <c r="AT177" s="152" t="s">
        <v>229</v>
      </c>
      <c r="AU177" s="152" t="s">
        <v>83</v>
      </c>
      <c r="AV177" s="12" t="s">
        <v>85</v>
      </c>
      <c r="AW177" s="12" t="s">
        <v>37</v>
      </c>
      <c r="AX177" s="12" t="s">
        <v>76</v>
      </c>
      <c r="AY177" s="152" t="s">
        <v>218</v>
      </c>
    </row>
    <row r="178" spans="2:65" s="13" customFormat="1" ht="11.25">
      <c r="B178" s="158"/>
      <c r="D178" s="140" t="s">
        <v>229</v>
      </c>
      <c r="E178" s="159" t="s">
        <v>19</v>
      </c>
      <c r="F178" s="160" t="s">
        <v>234</v>
      </c>
      <c r="H178" s="161">
        <v>606.6</v>
      </c>
      <c r="I178" s="162"/>
      <c r="L178" s="158"/>
      <c r="M178" s="163"/>
      <c r="T178" s="164"/>
      <c r="AT178" s="159" t="s">
        <v>229</v>
      </c>
      <c r="AU178" s="159" t="s">
        <v>83</v>
      </c>
      <c r="AV178" s="13" t="s">
        <v>223</v>
      </c>
      <c r="AW178" s="13" t="s">
        <v>37</v>
      </c>
      <c r="AX178" s="13" t="s">
        <v>83</v>
      </c>
      <c r="AY178" s="159" t="s">
        <v>218</v>
      </c>
    </row>
    <row r="179" spans="2:65" s="1" customFormat="1" ht="16.5" customHeight="1">
      <c r="B179" s="33"/>
      <c r="C179" s="127" t="s">
        <v>299</v>
      </c>
      <c r="D179" s="127" t="s">
        <v>219</v>
      </c>
      <c r="E179" s="128" t="s">
        <v>663</v>
      </c>
      <c r="F179" s="129" t="s">
        <v>664</v>
      </c>
      <c r="G179" s="130" t="s">
        <v>323</v>
      </c>
      <c r="H179" s="131">
        <v>36.906999999999996</v>
      </c>
      <c r="I179" s="132"/>
      <c r="J179" s="133">
        <f>ROUND(I179*H179,2)</f>
        <v>0</v>
      </c>
      <c r="K179" s="129" t="s">
        <v>19</v>
      </c>
      <c r="L179" s="33"/>
      <c r="M179" s="134" t="s">
        <v>19</v>
      </c>
      <c r="N179" s="135" t="s">
        <v>47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223</v>
      </c>
      <c r="AT179" s="138" t="s">
        <v>219</v>
      </c>
      <c r="AU179" s="138" t="s">
        <v>83</v>
      </c>
      <c r="AY179" s="18" t="s">
        <v>218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8" t="s">
        <v>83</v>
      </c>
      <c r="BK179" s="139">
        <f>ROUND(I179*H179,2)</f>
        <v>0</v>
      </c>
      <c r="BL179" s="18" t="s">
        <v>223</v>
      </c>
      <c r="BM179" s="138" t="s">
        <v>665</v>
      </c>
    </row>
    <row r="180" spans="2:65" s="1" customFormat="1" ht="39">
      <c r="B180" s="33"/>
      <c r="D180" s="140" t="s">
        <v>225</v>
      </c>
      <c r="F180" s="141" t="s">
        <v>666</v>
      </c>
      <c r="I180" s="142"/>
      <c r="L180" s="33"/>
      <c r="M180" s="143"/>
      <c r="T180" s="54"/>
      <c r="AT180" s="18" t="s">
        <v>225</v>
      </c>
      <c r="AU180" s="18" t="s">
        <v>83</v>
      </c>
    </row>
    <row r="181" spans="2:65" s="1" customFormat="1" ht="48.75">
      <c r="B181" s="33"/>
      <c r="D181" s="140" t="s">
        <v>227</v>
      </c>
      <c r="F181" s="144" t="s">
        <v>667</v>
      </c>
      <c r="I181" s="142"/>
      <c r="L181" s="33"/>
      <c r="M181" s="143"/>
      <c r="T181" s="54"/>
      <c r="AT181" s="18" t="s">
        <v>227</v>
      </c>
      <c r="AU181" s="18" t="s">
        <v>83</v>
      </c>
    </row>
    <row r="182" spans="2:65" s="11" customFormat="1" ht="11.25">
      <c r="B182" s="145"/>
      <c r="D182" s="140" t="s">
        <v>229</v>
      </c>
      <c r="E182" s="146" t="s">
        <v>19</v>
      </c>
      <c r="F182" s="147" t="s">
        <v>230</v>
      </c>
      <c r="H182" s="146" t="s">
        <v>19</v>
      </c>
      <c r="I182" s="148"/>
      <c r="L182" s="145"/>
      <c r="M182" s="149"/>
      <c r="T182" s="150"/>
      <c r="AT182" s="146" t="s">
        <v>229</v>
      </c>
      <c r="AU182" s="146" t="s">
        <v>83</v>
      </c>
      <c r="AV182" s="11" t="s">
        <v>83</v>
      </c>
      <c r="AW182" s="11" t="s">
        <v>37</v>
      </c>
      <c r="AX182" s="11" t="s">
        <v>76</v>
      </c>
      <c r="AY182" s="146" t="s">
        <v>218</v>
      </c>
    </row>
    <row r="183" spans="2:65" s="11" customFormat="1" ht="11.25">
      <c r="B183" s="145"/>
      <c r="D183" s="140" t="s">
        <v>229</v>
      </c>
      <c r="E183" s="146" t="s">
        <v>19</v>
      </c>
      <c r="F183" s="147" t="s">
        <v>668</v>
      </c>
      <c r="H183" s="146" t="s">
        <v>19</v>
      </c>
      <c r="I183" s="148"/>
      <c r="L183" s="145"/>
      <c r="M183" s="149"/>
      <c r="T183" s="150"/>
      <c r="AT183" s="146" t="s">
        <v>229</v>
      </c>
      <c r="AU183" s="146" t="s">
        <v>83</v>
      </c>
      <c r="AV183" s="11" t="s">
        <v>83</v>
      </c>
      <c r="AW183" s="11" t="s">
        <v>37</v>
      </c>
      <c r="AX183" s="11" t="s">
        <v>76</v>
      </c>
      <c r="AY183" s="146" t="s">
        <v>218</v>
      </c>
    </row>
    <row r="184" spans="2:65" s="12" customFormat="1" ht="11.25">
      <c r="B184" s="151"/>
      <c r="D184" s="140" t="s">
        <v>229</v>
      </c>
      <c r="E184" s="152" t="s">
        <v>19</v>
      </c>
      <c r="F184" s="153" t="s">
        <v>669</v>
      </c>
      <c r="H184" s="154">
        <v>33.454000000000001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76</v>
      </c>
      <c r="AY184" s="152" t="s">
        <v>218</v>
      </c>
    </row>
    <row r="185" spans="2:65" s="11" customFormat="1" ht="11.25">
      <c r="B185" s="145"/>
      <c r="D185" s="140" t="s">
        <v>229</v>
      </c>
      <c r="E185" s="146" t="s">
        <v>19</v>
      </c>
      <c r="F185" s="147" t="s">
        <v>670</v>
      </c>
      <c r="H185" s="146" t="s">
        <v>19</v>
      </c>
      <c r="I185" s="148"/>
      <c r="L185" s="145"/>
      <c r="M185" s="149"/>
      <c r="T185" s="150"/>
      <c r="AT185" s="146" t="s">
        <v>229</v>
      </c>
      <c r="AU185" s="146" t="s">
        <v>83</v>
      </c>
      <c r="AV185" s="11" t="s">
        <v>83</v>
      </c>
      <c r="AW185" s="11" t="s">
        <v>37</v>
      </c>
      <c r="AX185" s="11" t="s">
        <v>76</v>
      </c>
      <c r="AY185" s="146" t="s">
        <v>218</v>
      </c>
    </row>
    <row r="186" spans="2:65" s="12" customFormat="1" ht="11.25">
      <c r="B186" s="151"/>
      <c r="D186" s="140" t="s">
        <v>229</v>
      </c>
      <c r="E186" s="152" t="s">
        <v>19</v>
      </c>
      <c r="F186" s="153" t="s">
        <v>671</v>
      </c>
      <c r="H186" s="154">
        <v>3.4529999999999998</v>
      </c>
      <c r="I186" s="155"/>
      <c r="L186" s="151"/>
      <c r="M186" s="156"/>
      <c r="T186" s="157"/>
      <c r="AT186" s="152" t="s">
        <v>229</v>
      </c>
      <c r="AU186" s="152" t="s">
        <v>83</v>
      </c>
      <c r="AV186" s="12" t="s">
        <v>85</v>
      </c>
      <c r="AW186" s="12" t="s">
        <v>37</v>
      </c>
      <c r="AX186" s="12" t="s">
        <v>76</v>
      </c>
      <c r="AY186" s="152" t="s">
        <v>218</v>
      </c>
    </row>
    <row r="187" spans="2:65" s="13" customFormat="1" ht="11.25">
      <c r="B187" s="158"/>
      <c r="D187" s="140" t="s">
        <v>229</v>
      </c>
      <c r="E187" s="159" t="s">
        <v>19</v>
      </c>
      <c r="F187" s="160" t="s">
        <v>234</v>
      </c>
      <c r="H187" s="161">
        <v>36.906999999999996</v>
      </c>
      <c r="I187" s="162"/>
      <c r="L187" s="158"/>
      <c r="M187" s="163"/>
      <c r="T187" s="164"/>
      <c r="AT187" s="159" t="s">
        <v>229</v>
      </c>
      <c r="AU187" s="159" t="s">
        <v>83</v>
      </c>
      <c r="AV187" s="13" t="s">
        <v>223</v>
      </c>
      <c r="AW187" s="13" t="s">
        <v>37</v>
      </c>
      <c r="AX187" s="13" t="s">
        <v>83</v>
      </c>
      <c r="AY187" s="159" t="s">
        <v>218</v>
      </c>
    </row>
    <row r="188" spans="2:65" s="1" customFormat="1" ht="16.5" customHeight="1">
      <c r="B188" s="33"/>
      <c r="C188" s="127" t="s">
        <v>306</v>
      </c>
      <c r="D188" s="127" t="s">
        <v>219</v>
      </c>
      <c r="E188" s="128" t="s">
        <v>672</v>
      </c>
      <c r="F188" s="129" t="s">
        <v>673</v>
      </c>
      <c r="G188" s="130" t="s">
        <v>323</v>
      </c>
      <c r="H188" s="131">
        <v>26.873999999999999</v>
      </c>
      <c r="I188" s="132"/>
      <c r="J188" s="133">
        <f>ROUND(I188*H188,2)</f>
        <v>0</v>
      </c>
      <c r="K188" s="129" t="s">
        <v>19</v>
      </c>
      <c r="L188" s="33"/>
      <c r="M188" s="134" t="s">
        <v>19</v>
      </c>
      <c r="N188" s="135" t="s">
        <v>47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223</v>
      </c>
      <c r="AT188" s="138" t="s">
        <v>219</v>
      </c>
      <c r="AU188" s="138" t="s">
        <v>83</v>
      </c>
      <c r="AY188" s="18" t="s">
        <v>218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83</v>
      </c>
      <c r="BK188" s="139">
        <f>ROUND(I188*H188,2)</f>
        <v>0</v>
      </c>
      <c r="BL188" s="18" t="s">
        <v>223</v>
      </c>
      <c r="BM188" s="138" t="s">
        <v>674</v>
      </c>
    </row>
    <row r="189" spans="2:65" s="1" customFormat="1" ht="39">
      <c r="B189" s="33"/>
      <c r="D189" s="140" t="s">
        <v>225</v>
      </c>
      <c r="F189" s="141" t="s">
        <v>675</v>
      </c>
      <c r="I189" s="142"/>
      <c r="L189" s="33"/>
      <c r="M189" s="143"/>
      <c r="T189" s="54"/>
      <c r="AT189" s="18" t="s">
        <v>225</v>
      </c>
      <c r="AU189" s="18" t="s">
        <v>83</v>
      </c>
    </row>
    <row r="190" spans="2:65" s="1" customFormat="1" ht="19.5">
      <c r="B190" s="33"/>
      <c r="D190" s="140" t="s">
        <v>227</v>
      </c>
      <c r="F190" s="144" t="s">
        <v>676</v>
      </c>
      <c r="I190" s="142"/>
      <c r="L190" s="33"/>
      <c r="M190" s="143"/>
      <c r="T190" s="54"/>
      <c r="AT190" s="18" t="s">
        <v>227</v>
      </c>
      <c r="AU190" s="18" t="s">
        <v>83</v>
      </c>
    </row>
    <row r="191" spans="2:65" s="11" customFormat="1" ht="11.25">
      <c r="B191" s="145"/>
      <c r="D191" s="140" t="s">
        <v>229</v>
      </c>
      <c r="E191" s="146" t="s">
        <v>19</v>
      </c>
      <c r="F191" s="147" t="s">
        <v>230</v>
      </c>
      <c r="H191" s="146" t="s">
        <v>19</v>
      </c>
      <c r="I191" s="148"/>
      <c r="L191" s="145"/>
      <c r="M191" s="149"/>
      <c r="T191" s="150"/>
      <c r="AT191" s="146" t="s">
        <v>229</v>
      </c>
      <c r="AU191" s="146" t="s">
        <v>83</v>
      </c>
      <c r="AV191" s="11" t="s">
        <v>83</v>
      </c>
      <c r="AW191" s="11" t="s">
        <v>37</v>
      </c>
      <c r="AX191" s="11" t="s">
        <v>76</v>
      </c>
      <c r="AY191" s="146" t="s">
        <v>218</v>
      </c>
    </row>
    <row r="192" spans="2:65" s="11" customFormat="1" ht="11.25">
      <c r="B192" s="145"/>
      <c r="D192" s="140" t="s">
        <v>229</v>
      </c>
      <c r="E192" s="146" t="s">
        <v>19</v>
      </c>
      <c r="F192" s="147" t="s">
        <v>668</v>
      </c>
      <c r="H192" s="146" t="s">
        <v>19</v>
      </c>
      <c r="I192" s="148"/>
      <c r="L192" s="145"/>
      <c r="M192" s="149"/>
      <c r="T192" s="150"/>
      <c r="AT192" s="146" t="s">
        <v>229</v>
      </c>
      <c r="AU192" s="146" t="s">
        <v>83</v>
      </c>
      <c r="AV192" s="11" t="s">
        <v>83</v>
      </c>
      <c r="AW192" s="11" t="s">
        <v>37</v>
      </c>
      <c r="AX192" s="11" t="s">
        <v>76</v>
      </c>
      <c r="AY192" s="146" t="s">
        <v>218</v>
      </c>
    </row>
    <row r="193" spans="2:65" s="12" customFormat="1" ht="11.25">
      <c r="B193" s="151"/>
      <c r="D193" s="140" t="s">
        <v>229</v>
      </c>
      <c r="E193" s="152" t="s">
        <v>19</v>
      </c>
      <c r="F193" s="153" t="s">
        <v>677</v>
      </c>
      <c r="H193" s="154">
        <v>23.420999999999999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65" s="11" customFormat="1" ht="11.25">
      <c r="B194" s="145"/>
      <c r="D194" s="140" t="s">
        <v>229</v>
      </c>
      <c r="E194" s="146" t="s">
        <v>19</v>
      </c>
      <c r="F194" s="147" t="s">
        <v>670</v>
      </c>
      <c r="H194" s="146" t="s">
        <v>19</v>
      </c>
      <c r="I194" s="148"/>
      <c r="L194" s="145"/>
      <c r="M194" s="149"/>
      <c r="T194" s="150"/>
      <c r="AT194" s="146" t="s">
        <v>229</v>
      </c>
      <c r="AU194" s="146" t="s">
        <v>83</v>
      </c>
      <c r="AV194" s="11" t="s">
        <v>83</v>
      </c>
      <c r="AW194" s="11" t="s">
        <v>37</v>
      </c>
      <c r="AX194" s="11" t="s">
        <v>76</v>
      </c>
      <c r="AY194" s="146" t="s">
        <v>218</v>
      </c>
    </row>
    <row r="195" spans="2:65" s="12" customFormat="1" ht="11.25">
      <c r="B195" s="151"/>
      <c r="D195" s="140" t="s">
        <v>229</v>
      </c>
      <c r="E195" s="152" t="s">
        <v>19</v>
      </c>
      <c r="F195" s="153" t="s">
        <v>671</v>
      </c>
      <c r="H195" s="154">
        <v>3.4529999999999998</v>
      </c>
      <c r="I195" s="155"/>
      <c r="L195" s="151"/>
      <c r="M195" s="156"/>
      <c r="T195" s="157"/>
      <c r="AT195" s="152" t="s">
        <v>229</v>
      </c>
      <c r="AU195" s="152" t="s">
        <v>83</v>
      </c>
      <c r="AV195" s="12" t="s">
        <v>85</v>
      </c>
      <c r="AW195" s="12" t="s">
        <v>37</v>
      </c>
      <c r="AX195" s="12" t="s">
        <v>76</v>
      </c>
      <c r="AY195" s="152" t="s">
        <v>218</v>
      </c>
    </row>
    <row r="196" spans="2:65" s="13" customFormat="1" ht="11.25">
      <c r="B196" s="158"/>
      <c r="D196" s="140" t="s">
        <v>229</v>
      </c>
      <c r="E196" s="159" t="s">
        <v>19</v>
      </c>
      <c r="F196" s="160" t="s">
        <v>234</v>
      </c>
      <c r="H196" s="161">
        <v>26.873999999999999</v>
      </c>
      <c r="I196" s="162"/>
      <c r="L196" s="158"/>
      <c r="M196" s="163"/>
      <c r="T196" s="164"/>
      <c r="AT196" s="159" t="s">
        <v>229</v>
      </c>
      <c r="AU196" s="159" t="s">
        <v>83</v>
      </c>
      <c r="AV196" s="13" t="s">
        <v>223</v>
      </c>
      <c r="AW196" s="13" t="s">
        <v>37</v>
      </c>
      <c r="AX196" s="13" t="s">
        <v>83</v>
      </c>
      <c r="AY196" s="159" t="s">
        <v>218</v>
      </c>
    </row>
    <row r="197" spans="2:65" s="1" customFormat="1" ht="16.5" customHeight="1">
      <c r="B197" s="33"/>
      <c r="C197" s="127" t="s">
        <v>313</v>
      </c>
      <c r="D197" s="127" t="s">
        <v>219</v>
      </c>
      <c r="E197" s="128" t="s">
        <v>678</v>
      </c>
      <c r="F197" s="129" t="s">
        <v>679</v>
      </c>
      <c r="G197" s="130" t="s">
        <v>222</v>
      </c>
      <c r="H197" s="131">
        <v>1790</v>
      </c>
      <c r="I197" s="132"/>
      <c r="J197" s="133">
        <f>ROUND(I197*H197,2)</f>
        <v>0</v>
      </c>
      <c r="K197" s="129" t="s">
        <v>19</v>
      </c>
      <c r="L197" s="33"/>
      <c r="M197" s="134" t="s">
        <v>19</v>
      </c>
      <c r="N197" s="135" t="s">
        <v>47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223</v>
      </c>
      <c r="AT197" s="138" t="s">
        <v>219</v>
      </c>
      <c r="AU197" s="138" t="s">
        <v>83</v>
      </c>
      <c r="AY197" s="18" t="s">
        <v>218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8" t="s">
        <v>83</v>
      </c>
      <c r="BK197" s="139">
        <f>ROUND(I197*H197,2)</f>
        <v>0</v>
      </c>
      <c r="BL197" s="18" t="s">
        <v>223</v>
      </c>
      <c r="BM197" s="138" t="s">
        <v>680</v>
      </c>
    </row>
    <row r="198" spans="2:65" s="1" customFormat="1" ht="11.25">
      <c r="B198" s="33"/>
      <c r="D198" s="140" t="s">
        <v>225</v>
      </c>
      <c r="F198" s="141" t="s">
        <v>681</v>
      </c>
      <c r="I198" s="142"/>
      <c r="L198" s="33"/>
      <c r="M198" s="143"/>
      <c r="T198" s="54"/>
      <c r="AT198" s="18" t="s">
        <v>225</v>
      </c>
      <c r="AU198" s="18" t="s">
        <v>83</v>
      </c>
    </row>
    <row r="199" spans="2:65" s="1" customFormat="1" ht="19.5">
      <c r="B199" s="33"/>
      <c r="D199" s="140" t="s">
        <v>227</v>
      </c>
      <c r="F199" s="144" t="s">
        <v>682</v>
      </c>
      <c r="I199" s="142"/>
      <c r="L199" s="33"/>
      <c r="M199" s="143"/>
      <c r="T199" s="54"/>
      <c r="AT199" s="18" t="s">
        <v>227</v>
      </c>
      <c r="AU199" s="18" t="s">
        <v>83</v>
      </c>
    </row>
    <row r="200" spans="2:65" s="12" customFormat="1" ht="11.25">
      <c r="B200" s="151"/>
      <c r="D200" s="140" t="s">
        <v>229</v>
      </c>
      <c r="E200" s="152" t="s">
        <v>19</v>
      </c>
      <c r="F200" s="153" t="s">
        <v>683</v>
      </c>
      <c r="H200" s="154">
        <v>266</v>
      </c>
      <c r="I200" s="155"/>
      <c r="L200" s="151"/>
      <c r="M200" s="156"/>
      <c r="T200" s="157"/>
      <c r="AT200" s="152" t="s">
        <v>229</v>
      </c>
      <c r="AU200" s="152" t="s">
        <v>83</v>
      </c>
      <c r="AV200" s="12" t="s">
        <v>85</v>
      </c>
      <c r="AW200" s="12" t="s">
        <v>37</v>
      </c>
      <c r="AX200" s="12" t="s">
        <v>76</v>
      </c>
      <c r="AY200" s="152" t="s">
        <v>218</v>
      </c>
    </row>
    <row r="201" spans="2:65" s="12" customFormat="1" ht="11.25">
      <c r="B201" s="151"/>
      <c r="D201" s="140" t="s">
        <v>229</v>
      </c>
      <c r="E201" s="152" t="s">
        <v>19</v>
      </c>
      <c r="F201" s="153" t="s">
        <v>684</v>
      </c>
      <c r="H201" s="154">
        <v>738</v>
      </c>
      <c r="I201" s="155"/>
      <c r="L201" s="151"/>
      <c r="M201" s="156"/>
      <c r="T201" s="157"/>
      <c r="AT201" s="152" t="s">
        <v>229</v>
      </c>
      <c r="AU201" s="152" t="s">
        <v>83</v>
      </c>
      <c r="AV201" s="12" t="s">
        <v>85</v>
      </c>
      <c r="AW201" s="12" t="s">
        <v>37</v>
      </c>
      <c r="AX201" s="12" t="s">
        <v>76</v>
      </c>
      <c r="AY201" s="152" t="s">
        <v>218</v>
      </c>
    </row>
    <row r="202" spans="2:65" s="12" customFormat="1" ht="11.25">
      <c r="B202" s="151"/>
      <c r="D202" s="140" t="s">
        <v>229</v>
      </c>
      <c r="E202" s="152" t="s">
        <v>19</v>
      </c>
      <c r="F202" s="153" t="s">
        <v>685</v>
      </c>
      <c r="H202" s="154">
        <v>450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76</v>
      </c>
      <c r="AY202" s="152" t="s">
        <v>218</v>
      </c>
    </row>
    <row r="203" spans="2:65" s="12" customFormat="1" ht="11.25">
      <c r="B203" s="151"/>
      <c r="D203" s="140" t="s">
        <v>229</v>
      </c>
      <c r="E203" s="152" t="s">
        <v>19</v>
      </c>
      <c r="F203" s="153" t="s">
        <v>686</v>
      </c>
      <c r="H203" s="154">
        <v>336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76</v>
      </c>
      <c r="AY203" s="152" t="s">
        <v>218</v>
      </c>
    </row>
    <row r="204" spans="2:65" s="13" customFormat="1" ht="11.25">
      <c r="B204" s="158"/>
      <c r="D204" s="140" t="s">
        <v>229</v>
      </c>
      <c r="E204" s="159" t="s">
        <v>19</v>
      </c>
      <c r="F204" s="160" t="s">
        <v>234</v>
      </c>
      <c r="H204" s="161">
        <v>1790</v>
      </c>
      <c r="I204" s="162"/>
      <c r="L204" s="158"/>
      <c r="M204" s="163"/>
      <c r="T204" s="164"/>
      <c r="AT204" s="159" t="s">
        <v>229</v>
      </c>
      <c r="AU204" s="159" t="s">
        <v>83</v>
      </c>
      <c r="AV204" s="13" t="s">
        <v>223</v>
      </c>
      <c r="AW204" s="13" t="s">
        <v>37</v>
      </c>
      <c r="AX204" s="13" t="s">
        <v>83</v>
      </c>
      <c r="AY204" s="159" t="s">
        <v>218</v>
      </c>
    </row>
    <row r="205" spans="2:65" s="1" customFormat="1" ht="16.5" customHeight="1">
      <c r="B205" s="33"/>
      <c r="C205" s="127" t="s">
        <v>320</v>
      </c>
      <c r="D205" s="127" t="s">
        <v>219</v>
      </c>
      <c r="E205" s="128" t="s">
        <v>687</v>
      </c>
      <c r="F205" s="129" t="s">
        <v>688</v>
      </c>
      <c r="G205" s="130" t="s">
        <v>222</v>
      </c>
      <c r="H205" s="131">
        <v>266</v>
      </c>
      <c r="I205" s="132"/>
      <c r="J205" s="133">
        <f>ROUND(I205*H205,2)</f>
        <v>0</v>
      </c>
      <c r="K205" s="129" t="s">
        <v>19</v>
      </c>
      <c r="L205" s="33"/>
      <c r="M205" s="134" t="s">
        <v>19</v>
      </c>
      <c r="N205" s="135" t="s">
        <v>47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223</v>
      </c>
      <c r="AT205" s="138" t="s">
        <v>219</v>
      </c>
      <c r="AU205" s="138" t="s">
        <v>83</v>
      </c>
      <c r="AY205" s="18" t="s">
        <v>218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8" t="s">
        <v>83</v>
      </c>
      <c r="BK205" s="139">
        <f>ROUND(I205*H205,2)</f>
        <v>0</v>
      </c>
      <c r="BL205" s="18" t="s">
        <v>223</v>
      </c>
      <c r="BM205" s="138" t="s">
        <v>689</v>
      </c>
    </row>
    <row r="206" spans="2:65" s="1" customFormat="1" ht="11.25">
      <c r="B206" s="33"/>
      <c r="D206" s="140" t="s">
        <v>225</v>
      </c>
      <c r="F206" s="141" t="s">
        <v>688</v>
      </c>
      <c r="I206" s="142"/>
      <c r="L206" s="33"/>
      <c r="M206" s="143"/>
      <c r="T206" s="54"/>
      <c r="AT206" s="18" t="s">
        <v>225</v>
      </c>
      <c r="AU206" s="18" t="s">
        <v>83</v>
      </c>
    </row>
    <row r="207" spans="2:65" s="1" customFormat="1" ht="19.5">
      <c r="B207" s="33"/>
      <c r="D207" s="140" t="s">
        <v>227</v>
      </c>
      <c r="F207" s="144" t="s">
        <v>690</v>
      </c>
      <c r="I207" s="142"/>
      <c r="L207" s="33"/>
      <c r="M207" s="143"/>
      <c r="T207" s="54"/>
      <c r="AT207" s="18" t="s">
        <v>227</v>
      </c>
      <c r="AU207" s="18" t="s">
        <v>83</v>
      </c>
    </row>
    <row r="208" spans="2:65" s="12" customFormat="1" ht="11.25">
      <c r="B208" s="151"/>
      <c r="D208" s="140" t="s">
        <v>229</v>
      </c>
      <c r="E208" s="152" t="s">
        <v>19</v>
      </c>
      <c r="F208" s="153" t="s">
        <v>683</v>
      </c>
      <c r="H208" s="154">
        <v>266</v>
      </c>
      <c r="I208" s="155"/>
      <c r="L208" s="151"/>
      <c r="M208" s="156"/>
      <c r="T208" s="157"/>
      <c r="AT208" s="152" t="s">
        <v>229</v>
      </c>
      <c r="AU208" s="152" t="s">
        <v>83</v>
      </c>
      <c r="AV208" s="12" t="s">
        <v>85</v>
      </c>
      <c r="AW208" s="12" t="s">
        <v>37</v>
      </c>
      <c r="AX208" s="12" t="s">
        <v>83</v>
      </c>
      <c r="AY208" s="152" t="s">
        <v>218</v>
      </c>
    </row>
    <row r="209" spans="2:65" s="1" customFormat="1" ht="16.5" customHeight="1">
      <c r="B209" s="33"/>
      <c r="C209" s="127" t="s">
        <v>8</v>
      </c>
      <c r="D209" s="127" t="s">
        <v>219</v>
      </c>
      <c r="E209" s="128" t="s">
        <v>691</v>
      </c>
      <c r="F209" s="129" t="s">
        <v>692</v>
      </c>
      <c r="G209" s="130" t="s">
        <v>222</v>
      </c>
      <c r="H209" s="131">
        <v>738</v>
      </c>
      <c r="I209" s="132"/>
      <c r="J209" s="133">
        <f>ROUND(I209*H209,2)</f>
        <v>0</v>
      </c>
      <c r="K209" s="129" t="s">
        <v>19</v>
      </c>
      <c r="L209" s="33"/>
      <c r="M209" s="134" t="s">
        <v>19</v>
      </c>
      <c r="N209" s="135" t="s">
        <v>47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223</v>
      </c>
      <c r="AT209" s="138" t="s">
        <v>219</v>
      </c>
      <c r="AU209" s="138" t="s">
        <v>83</v>
      </c>
      <c r="AY209" s="18" t="s">
        <v>218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8" t="s">
        <v>83</v>
      </c>
      <c r="BK209" s="139">
        <f>ROUND(I209*H209,2)</f>
        <v>0</v>
      </c>
      <c r="BL209" s="18" t="s">
        <v>223</v>
      </c>
      <c r="BM209" s="138" t="s">
        <v>693</v>
      </c>
    </row>
    <row r="210" spans="2:65" s="1" customFormat="1" ht="11.25">
      <c r="B210" s="33"/>
      <c r="D210" s="140" t="s">
        <v>225</v>
      </c>
      <c r="F210" s="141" t="s">
        <v>692</v>
      </c>
      <c r="I210" s="142"/>
      <c r="L210" s="33"/>
      <c r="M210" s="143"/>
      <c r="T210" s="54"/>
      <c r="AT210" s="18" t="s">
        <v>225</v>
      </c>
      <c r="AU210" s="18" t="s">
        <v>83</v>
      </c>
    </row>
    <row r="211" spans="2:65" s="1" customFormat="1" ht="19.5">
      <c r="B211" s="33"/>
      <c r="D211" s="140" t="s">
        <v>227</v>
      </c>
      <c r="F211" s="144" t="s">
        <v>690</v>
      </c>
      <c r="I211" s="142"/>
      <c r="L211" s="33"/>
      <c r="M211" s="143"/>
      <c r="T211" s="54"/>
      <c r="AT211" s="18" t="s">
        <v>227</v>
      </c>
      <c r="AU211" s="18" t="s">
        <v>83</v>
      </c>
    </row>
    <row r="212" spans="2:65" s="12" customFormat="1" ht="11.25">
      <c r="B212" s="151"/>
      <c r="D212" s="140" t="s">
        <v>229</v>
      </c>
      <c r="E212" s="152" t="s">
        <v>19</v>
      </c>
      <c r="F212" s="153" t="s">
        <v>684</v>
      </c>
      <c r="H212" s="154">
        <v>738</v>
      </c>
      <c r="I212" s="155"/>
      <c r="L212" s="151"/>
      <c r="M212" s="156"/>
      <c r="T212" s="157"/>
      <c r="AT212" s="152" t="s">
        <v>229</v>
      </c>
      <c r="AU212" s="152" t="s">
        <v>83</v>
      </c>
      <c r="AV212" s="12" t="s">
        <v>85</v>
      </c>
      <c r="AW212" s="12" t="s">
        <v>37</v>
      </c>
      <c r="AX212" s="12" t="s">
        <v>83</v>
      </c>
      <c r="AY212" s="152" t="s">
        <v>218</v>
      </c>
    </row>
    <row r="213" spans="2:65" s="1" customFormat="1" ht="16.5" customHeight="1">
      <c r="B213" s="33"/>
      <c r="C213" s="127" t="s">
        <v>336</v>
      </c>
      <c r="D213" s="127" t="s">
        <v>219</v>
      </c>
      <c r="E213" s="128" t="s">
        <v>694</v>
      </c>
      <c r="F213" s="129" t="s">
        <v>695</v>
      </c>
      <c r="G213" s="130" t="s">
        <v>222</v>
      </c>
      <c r="H213" s="131">
        <v>450</v>
      </c>
      <c r="I213" s="132"/>
      <c r="J213" s="133">
        <f>ROUND(I213*H213,2)</f>
        <v>0</v>
      </c>
      <c r="K213" s="129" t="s">
        <v>19</v>
      </c>
      <c r="L213" s="33"/>
      <c r="M213" s="134" t="s">
        <v>19</v>
      </c>
      <c r="N213" s="135" t="s">
        <v>47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223</v>
      </c>
      <c r="AT213" s="138" t="s">
        <v>219</v>
      </c>
      <c r="AU213" s="138" t="s">
        <v>83</v>
      </c>
      <c r="AY213" s="18" t="s">
        <v>218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8" t="s">
        <v>83</v>
      </c>
      <c r="BK213" s="139">
        <f>ROUND(I213*H213,2)</f>
        <v>0</v>
      </c>
      <c r="BL213" s="18" t="s">
        <v>223</v>
      </c>
      <c r="BM213" s="138" t="s">
        <v>696</v>
      </c>
    </row>
    <row r="214" spans="2:65" s="1" customFormat="1" ht="11.25">
      <c r="B214" s="33"/>
      <c r="D214" s="140" t="s">
        <v>225</v>
      </c>
      <c r="F214" s="141" t="s">
        <v>695</v>
      </c>
      <c r="I214" s="142"/>
      <c r="L214" s="33"/>
      <c r="M214" s="143"/>
      <c r="T214" s="54"/>
      <c r="AT214" s="18" t="s">
        <v>225</v>
      </c>
      <c r="AU214" s="18" t="s">
        <v>83</v>
      </c>
    </row>
    <row r="215" spans="2:65" s="1" customFormat="1" ht="19.5">
      <c r="B215" s="33"/>
      <c r="D215" s="140" t="s">
        <v>227</v>
      </c>
      <c r="F215" s="144" t="s">
        <v>690</v>
      </c>
      <c r="I215" s="142"/>
      <c r="L215" s="33"/>
      <c r="M215" s="143"/>
      <c r="T215" s="54"/>
      <c r="AT215" s="18" t="s">
        <v>227</v>
      </c>
      <c r="AU215" s="18" t="s">
        <v>83</v>
      </c>
    </row>
    <row r="216" spans="2:65" s="12" customFormat="1" ht="11.25">
      <c r="B216" s="151"/>
      <c r="D216" s="140" t="s">
        <v>229</v>
      </c>
      <c r="E216" s="152" t="s">
        <v>19</v>
      </c>
      <c r="F216" s="153" t="s">
        <v>685</v>
      </c>
      <c r="H216" s="154">
        <v>450</v>
      </c>
      <c r="I216" s="155"/>
      <c r="L216" s="151"/>
      <c r="M216" s="156"/>
      <c r="T216" s="157"/>
      <c r="AT216" s="152" t="s">
        <v>229</v>
      </c>
      <c r="AU216" s="152" t="s">
        <v>83</v>
      </c>
      <c r="AV216" s="12" t="s">
        <v>85</v>
      </c>
      <c r="AW216" s="12" t="s">
        <v>37</v>
      </c>
      <c r="AX216" s="12" t="s">
        <v>83</v>
      </c>
      <c r="AY216" s="152" t="s">
        <v>218</v>
      </c>
    </row>
    <row r="217" spans="2:65" s="1" customFormat="1" ht="16.5" customHeight="1">
      <c r="B217" s="33"/>
      <c r="C217" s="127" t="s">
        <v>351</v>
      </c>
      <c r="D217" s="127" t="s">
        <v>219</v>
      </c>
      <c r="E217" s="128" t="s">
        <v>697</v>
      </c>
      <c r="F217" s="129" t="s">
        <v>698</v>
      </c>
      <c r="G217" s="130" t="s">
        <v>222</v>
      </c>
      <c r="H217" s="131">
        <v>336</v>
      </c>
      <c r="I217" s="132"/>
      <c r="J217" s="133">
        <f>ROUND(I217*H217,2)</f>
        <v>0</v>
      </c>
      <c r="K217" s="129" t="s">
        <v>19</v>
      </c>
      <c r="L217" s="33"/>
      <c r="M217" s="134" t="s">
        <v>19</v>
      </c>
      <c r="N217" s="135" t="s">
        <v>47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223</v>
      </c>
      <c r="AT217" s="138" t="s">
        <v>219</v>
      </c>
      <c r="AU217" s="138" t="s">
        <v>83</v>
      </c>
      <c r="AY217" s="18" t="s">
        <v>218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8" t="s">
        <v>83</v>
      </c>
      <c r="BK217" s="139">
        <f>ROUND(I217*H217,2)</f>
        <v>0</v>
      </c>
      <c r="BL217" s="18" t="s">
        <v>223</v>
      </c>
      <c r="BM217" s="138" t="s">
        <v>699</v>
      </c>
    </row>
    <row r="218" spans="2:65" s="1" customFormat="1" ht="11.25">
      <c r="B218" s="33"/>
      <c r="D218" s="140" t="s">
        <v>225</v>
      </c>
      <c r="F218" s="141" t="s">
        <v>698</v>
      </c>
      <c r="I218" s="142"/>
      <c r="L218" s="33"/>
      <c r="M218" s="143"/>
      <c r="T218" s="54"/>
      <c r="AT218" s="18" t="s">
        <v>225</v>
      </c>
      <c r="AU218" s="18" t="s">
        <v>83</v>
      </c>
    </row>
    <row r="219" spans="2:65" s="1" customFormat="1" ht="19.5">
      <c r="B219" s="33"/>
      <c r="D219" s="140" t="s">
        <v>227</v>
      </c>
      <c r="F219" s="144" t="s">
        <v>690</v>
      </c>
      <c r="I219" s="142"/>
      <c r="L219" s="33"/>
      <c r="M219" s="143"/>
      <c r="T219" s="54"/>
      <c r="AT219" s="18" t="s">
        <v>227</v>
      </c>
      <c r="AU219" s="18" t="s">
        <v>83</v>
      </c>
    </row>
    <row r="220" spans="2:65" s="12" customFormat="1" ht="11.25">
      <c r="B220" s="151"/>
      <c r="D220" s="140" t="s">
        <v>229</v>
      </c>
      <c r="E220" s="152" t="s">
        <v>19</v>
      </c>
      <c r="F220" s="153" t="s">
        <v>686</v>
      </c>
      <c r="H220" s="154">
        <v>336</v>
      </c>
      <c r="I220" s="155"/>
      <c r="L220" s="151"/>
      <c r="M220" s="156"/>
      <c r="T220" s="157"/>
      <c r="AT220" s="152" t="s">
        <v>229</v>
      </c>
      <c r="AU220" s="152" t="s">
        <v>83</v>
      </c>
      <c r="AV220" s="12" t="s">
        <v>85</v>
      </c>
      <c r="AW220" s="12" t="s">
        <v>37</v>
      </c>
      <c r="AX220" s="12" t="s">
        <v>83</v>
      </c>
      <c r="AY220" s="152" t="s">
        <v>218</v>
      </c>
    </row>
    <row r="221" spans="2:65" s="1" customFormat="1" ht="16.5" customHeight="1">
      <c r="B221" s="33"/>
      <c r="C221" s="127" t="s">
        <v>373</v>
      </c>
      <c r="D221" s="127" t="s">
        <v>219</v>
      </c>
      <c r="E221" s="128" t="s">
        <v>700</v>
      </c>
      <c r="F221" s="129" t="s">
        <v>701</v>
      </c>
      <c r="G221" s="130" t="s">
        <v>237</v>
      </c>
      <c r="H221" s="131">
        <v>109</v>
      </c>
      <c r="I221" s="132"/>
      <c r="J221" s="133">
        <f>ROUND(I221*H221,2)</f>
        <v>0</v>
      </c>
      <c r="K221" s="129" t="s">
        <v>19</v>
      </c>
      <c r="L221" s="33"/>
      <c r="M221" s="134" t="s">
        <v>19</v>
      </c>
      <c r="N221" s="135" t="s">
        <v>47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223</v>
      </c>
      <c r="AT221" s="138" t="s">
        <v>219</v>
      </c>
      <c r="AU221" s="138" t="s">
        <v>83</v>
      </c>
      <c r="AY221" s="18" t="s">
        <v>218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8" t="s">
        <v>83</v>
      </c>
      <c r="BK221" s="139">
        <f>ROUND(I221*H221,2)</f>
        <v>0</v>
      </c>
      <c r="BL221" s="18" t="s">
        <v>223</v>
      </c>
      <c r="BM221" s="138" t="s">
        <v>702</v>
      </c>
    </row>
    <row r="222" spans="2:65" s="1" customFormat="1" ht="19.5">
      <c r="B222" s="33"/>
      <c r="D222" s="140" t="s">
        <v>225</v>
      </c>
      <c r="F222" s="141" t="s">
        <v>703</v>
      </c>
      <c r="I222" s="142"/>
      <c r="L222" s="33"/>
      <c r="M222" s="143"/>
      <c r="T222" s="54"/>
      <c r="AT222" s="18" t="s">
        <v>225</v>
      </c>
      <c r="AU222" s="18" t="s">
        <v>83</v>
      </c>
    </row>
    <row r="223" spans="2:65" s="1" customFormat="1" ht="19.5">
      <c r="B223" s="33"/>
      <c r="D223" s="140" t="s">
        <v>227</v>
      </c>
      <c r="F223" s="144" t="s">
        <v>704</v>
      </c>
      <c r="I223" s="142"/>
      <c r="L223" s="33"/>
      <c r="M223" s="143"/>
      <c r="T223" s="54"/>
      <c r="AT223" s="18" t="s">
        <v>227</v>
      </c>
      <c r="AU223" s="18" t="s">
        <v>83</v>
      </c>
    </row>
    <row r="224" spans="2:65" s="11" customFormat="1" ht="11.25">
      <c r="B224" s="145"/>
      <c r="D224" s="140" t="s">
        <v>229</v>
      </c>
      <c r="E224" s="146" t="s">
        <v>19</v>
      </c>
      <c r="F224" s="147" t="s">
        <v>705</v>
      </c>
      <c r="H224" s="146" t="s">
        <v>19</v>
      </c>
      <c r="I224" s="148"/>
      <c r="L224" s="145"/>
      <c r="M224" s="149"/>
      <c r="T224" s="150"/>
      <c r="AT224" s="146" t="s">
        <v>229</v>
      </c>
      <c r="AU224" s="146" t="s">
        <v>83</v>
      </c>
      <c r="AV224" s="11" t="s">
        <v>83</v>
      </c>
      <c r="AW224" s="11" t="s">
        <v>37</v>
      </c>
      <c r="AX224" s="11" t="s">
        <v>76</v>
      </c>
      <c r="AY224" s="146" t="s">
        <v>218</v>
      </c>
    </row>
    <row r="225" spans="2:65" s="12" customFormat="1" ht="11.25">
      <c r="B225" s="151"/>
      <c r="D225" s="140" t="s">
        <v>229</v>
      </c>
      <c r="E225" s="152" t="s">
        <v>19</v>
      </c>
      <c r="F225" s="153" t="s">
        <v>514</v>
      </c>
      <c r="H225" s="154">
        <v>19</v>
      </c>
      <c r="I225" s="155"/>
      <c r="L225" s="151"/>
      <c r="M225" s="156"/>
      <c r="T225" s="157"/>
      <c r="AT225" s="152" t="s">
        <v>229</v>
      </c>
      <c r="AU225" s="152" t="s">
        <v>83</v>
      </c>
      <c r="AV225" s="12" t="s">
        <v>85</v>
      </c>
      <c r="AW225" s="12" t="s">
        <v>37</v>
      </c>
      <c r="AX225" s="12" t="s">
        <v>76</v>
      </c>
      <c r="AY225" s="152" t="s">
        <v>218</v>
      </c>
    </row>
    <row r="226" spans="2:65" s="12" customFormat="1" ht="11.25">
      <c r="B226" s="151"/>
      <c r="D226" s="140" t="s">
        <v>229</v>
      </c>
      <c r="E226" s="152" t="s">
        <v>19</v>
      </c>
      <c r="F226" s="153" t="s">
        <v>511</v>
      </c>
      <c r="H226" s="154">
        <v>41</v>
      </c>
      <c r="I226" s="155"/>
      <c r="L226" s="151"/>
      <c r="M226" s="156"/>
      <c r="T226" s="157"/>
      <c r="AT226" s="152" t="s">
        <v>229</v>
      </c>
      <c r="AU226" s="152" t="s">
        <v>83</v>
      </c>
      <c r="AV226" s="12" t="s">
        <v>85</v>
      </c>
      <c r="AW226" s="12" t="s">
        <v>37</v>
      </c>
      <c r="AX226" s="12" t="s">
        <v>76</v>
      </c>
      <c r="AY226" s="152" t="s">
        <v>218</v>
      </c>
    </row>
    <row r="227" spans="2:65" s="12" customFormat="1" ht="11.25">
      <c r="B227" s="151"/>
      <c r="D227" s="140" t="s">
        <v>229</v>
      </c>
      <c r="E227" s="152" t="s">
        <v>19</v>
      </c>
      <c r="F227" s="153" t="s">
        <v>509</v>
      </c>
      <c r="H227" s="154">
        <v>25</v>
      </c>
      <c r="I227" s="155"/>
      <c r="L227" s="151"/>
      <c r="M227" s="156"/>
      <c r="T227" s="157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76</v>
      </c>
      <c r="AY227" s="152" t="s">
        <v>218</v>
      </c>
    </row>
    <row r="228" spans="2:65" s="12" customFormat="1" ht="11.25">
      <c r="B228" s="151"/>
      <c r="D228" s="140" t="s">
        <v>229</v>
      </c>
      <c r="E228" s="152" t="s">
        <v>19</v>
      </c>
      <c r="F228" s="153" t="s">
        <v>518</v>
      </c>
      <c r="H228" s="154">
        <v>24</v>
      </c>
      <c r="I228" s="155"/>
      <c r="L228" s="151"/>
      <c r="M228" s="156"/>
      <c r="T228" s="157"/>
      <c r="AT228" s="152" t="s">
        <v>229</v>
      </c>
      <c r="AU228" s="152" t="s">
        <v>83</v>
      </c>
      <c r="AV228" s="12" t="s">
        <v>85</v>
      </c>
      <c r="AW228" s="12" t="s">
        <v>37</v>
      </c>
      <c r="AX228" s="12" t="s">
        <v>76</v>
      </c>
      <c r="AY228" s="152" t="s">
        <v>218</v>
      </c>
    </row>
    <row r="229" spans="2:65" s="13" customFormat="1" ht="11.25">
      <c r="B229" s="158"/>
      <c r="D229" s="140" t="s">
        <v>229</v>
      </c>
      <c r="E229" s="159" t="s">
        <v>19</v>
      </c>
      <c r="F229" s="160" t="s">
        <v>234</v>
      </c>
      <c r="H229" s="161">
        <v>109</v>
      </c>
      <c r="I229" s="162"/>
      <c r="L229" s="158"/>
      <c r="M229" s="163"/>
      <c r="T229" s="164"/>
      <c r="AT229" s="159" t="s">
        <v>229</v>
      </c>
      <c r="AU229" s="159" t="s">
        <v>83</v>
      </c>
      <c r="AV229" s="13" t="s">
        <v>223</v>
      </c>
      <c r="AW229" s="13" t="s">
        <v>37</v>
      </c>
      <c r="AX229" s="13" t="s">
        <v>83</v>
      </c>
      <c r="AY229" s="159" t="s">
        <v>218</v>
      </c>
    </row>
    <row r="230" spans="2:65" s="1" customFormat="1" ht="16.5" customHeight="1">
      <c r="B230" s="33"/>
      <c r="C230" s="127" t="s">
        <v>380</v>
      </c>
      <c r="D230" s="127" t="s">
        <v>219</v>
      </c>
      <c r="E230" s="128" t="s">
        <v>706</v>
      </c>
      <c r="F230" s="129" t="s">
        <v>707</v>
      </c>
      <c r="G230" s="130" t="s">
        <v>222</v>
      </c>
      <c r="H230" s="131">
        <v>1065</v>
      </c>
      <c r="I230" s="132"/>
      <c r="J230" s="133">
        <f>ROUND(I230*H230,2)</f>
        <v>0</v>
      </c>
      <c r="K230" s="129" t="s">
        <v>19</v>
      </c>
      <c r="L230" s="33"/>
      <c r="M230" s="134" t="s">
        <v>19</v>
      </c>
      <c r="N230" s="135" t="s">
        <v>47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223</v>
      </c>
      <c r="AT230" s="138" t="s">
        <v>219</v>
      </c>
      <c r="AU230" s="138" t="s">
        <v>83</v>
      </c>
      <c r="AY230" s="18" t="s">
        <v>218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8" t="s">
        <v>83</v>
      </c>
      <c r="BK230" s="139">
        <f>ROUND(I230*H230,2)</f>
        <v>0</v>
      </c>
      <c r="BL230" s="18" t="s">
        <v>223</v>
      </c>
      <c r="BM230" s="138" t="s">
        <v>708</v>
      </c>
    </row>
    <row r="231" spans="2:65" s="1" customFormat="1" ht="29.25">
      <c r="B231" s="33"/>
      <c r="D231" s="140" t="s">
        <v>225</v>
      </c>
      <c r="F231" s="141" t="s">
        <v>709</v>
      </c>
      <c r="I231" s="142"/>
      <c r="L231" s="33"/>
      <c r="M231" s="143"/>
      <c r="T231" s="54"/>
      <c r="AT231" s="18" t="s">
        <v>225</v>
      </c>
      <c r="AU231" s="18" t="s">
        <v>83</v>
      </c>
    </row>
    <row r="232" spans="2:65" s="1" customFormat="1" ht="19.5">
      <c r="B232" s="33"/>
      <c r="D232" s="140" t="s">
        <v>227</v>
      </c>
      <c r="F232" s="144" t="s">
        <v>710</v>
      </c>
      <c r="I232" s="142"/>
      <c r="L232" s="33"/>
      <c r="M232" s="143"/>
      <c r="T232" s="54"/>
      <c r="AT232" s="18" t="s">
        <v>227</v>
      </c>
      <c r="AU232" s="18" t="s">
        <v>83</v>
      </c>
    </row>
    <row r="233" spans="2:65" s="12" customFormat="1" ht="11.25">
      <c r="B233" s="151"/>
      <c r="D233" s="140" t="s">
        <v>229</v>
      </c>
      <c r="E233" s="152" t="s">
        <v>19</v>
      </c>
      <c r="F233" s="153" t="s">
        <v>711</v>
      </c>
      <c r="H233" s="154">
        <v>275</v>
      </c>
      <c r="I233" s="155"/>
      <c r="L233" s="151"/>
      <c r="M233" s="156"/>
      <c r="T233" s="157"/>
      <c r="AT233" s="152" t="s">
        <v>229</v>
      </c>
      <c r="AU233" s="152" t="s">
        <v>83</v>
      </c>
      <c r="AV233" s="12" t="s">
        <v>85</v>
      </c>
      <c r="AW233" s="12" t="s">
        <v>37</v>
      </c>
      <c r="AX233" s="12" t="s">
        <v>76</v>
      </c>
      <c r="AY233" s="152" t="s">
        <v>218</v>
      </c>
    </row>
    <row r="234" spans="2:65" s="12" customFormat="1" ht="11.25">
      <c r="B234" s="151"/>
      <c r="D234" s="140" t="s">
        <v>229</v>
      </c>
      <c r="E234" s="152" t="s">
        <v>19</v>
      </c>
      <c r="F234" s="153" t="s">
        <v>712</v>
      </c>
      <c r="H234" s="154">
        <v>168</v>
      </c>
      <c r="I234" s="155"/>
      <c r="L234" s="151"/>
      <c r="M234" s="156"/>
      <c r="T234" s="157"/>
      <c r="AT234" s="152" t="s">
        <v>229</v>
      </c>
      <c r="AU234" s="152" t="s">
        <v>83</v>
      </c>
      <c r="AV234" s="12" t="s">
        <v>85</v>
      </c>
      <c r="AW234" s="12" t="s">
        <v>37</v>
      </c>
      <c r="AX234" s="12" t="s">
        <v>76</v>
      </c>
      <c r="AY234" s="152" t="s">
        <v>218</v>
      </c>
    </row>
    <row r="235" spans="2:65" s="12" customFormat="1" ht="11.25">
      <c r="B235" s="151"/>
      <c r="D235" s="140" t="s">
        <v>229</v>
      </c>
      <c r="E235" s="152" t="s">
        <v>19</v>
      </c>
      <c r="F235" s="153" t="s">
        <v>713</v>
      </c>
      <c r="H235" s="154">
        <v>451</v>
      </c>
      <c r="I235" s="155"/>
      <c r="L235" s="151"/>
      <c r="M235" s="156"/>
      <c r="T235" s="157"/>
      <c r="AT235" s="152" t="s">
        <v>229</v>
      </c>
      <c r="AU235" s="152" t="s">
        <v>83</v>
      </c>
      <c r="AV235" s="12" t="s">
        <v>85</v>
      </c>
      <c r="AW235" s="12" t="s">
        <v>37</v>
      </c>
      <c r="AX235" s="12" t="s">
        <v>76</v>
      </c>
      <c r="AY235" s="152" t="s">
        <v>218</v>
      </c>
    </row>
    <row r="236" spans="2:65" s="12" customFormat="1" ht="11.25">
      <c r="B236" s="151"/>
      <c r="D236" s="140" t="s">
        <v>229</v>
      </c>
      <c r="E236" s="152" t="s">
        <v>19</v>
      </c>
      <c r="F236" s="153" t="s">
        <v>714</v>
      </c>
      <c r="H236" s="154">
        <v>171</v>
      </c>
      <c r="I236" s="155"/>
      <c r="L236" s="151"/>
      <c r="M236" s="156"/>
      <c r="T236" s="157"/>
      <c r="AT236" s="152" t="s">
        <v>229</v>
      </c>
      <c r="AU236" s="152" t="s">
        <v>83</v>
      </c>
      <c r="AV236" s="12" t="s">
        <v>85</v>
      </c>
      <c r="AW236" s="12" t="s">
        <v>37</v>
      </c>
      <c r="AX236" s="12" t="s">
        <v>76</v>
      </c>
      <c r="AY236" s="152" t="s">
        <v>218</v>
      </c>
    </row>
    <row r="237" spans="2:65" s="13" customFormat="1" ht="11.25">
      <c r="B237" s="158"/>
      <c r="D237" s="140" t="s">
        <v>229</v>
      </c>
      <c r="E237" s="159" t="s">
        <v>19</v>
      </c>
      <c r="F237" s="160" t="s">
        <v>234</v>
      </c>
      <c r="H237" s="161">
        <v>1065</v>
      </c>
      <c r="I237" s="162"/>
      <c r="L237" s="158"/>
      <c r="M237" s="163"/>
      <c r="T237" s="164"/>
      <c r="AT237" s="159" t="s">
        <v>229</v>
      </c>
      <c r="AU237" s="159" t="s">
        <v>83</v>
      </c>
      <c r="AV237" s="13" t="s">
        <v>223</v>
      </c>
      <c r="AW237" s="13" t="s">
        <v>37</v>
      </c>
      <c r="AX237" s="13" t="s">
        <v>83</v>
      </c>
      <c r="AY237" s="159" t="s">
        <v>218</v>
      </c>
    </row>
    <row r="238" spans="2:65" s="1" customFormat="1" ht="16.5" customHeight="1">
      <c r="B238" s="33"/>
      <c r="C238" s="127" t="s">
        <v>387</v>
      </c>
      <c r="D238" s="127" t="s">
        <v>219</v>
      </c>
      <c r="E238" s="128" t="s">
        <v>715</v>
      </c>
      <c r="F238" s="129" t="s">
        <v>716</v>
      </c>
      <c r="G238" s="130" t="s">
        <v>222</v>
      </c>
      <c r="H238" s="131">
        <v>725</v>
      </c>
      <c r="I238" s="132"/>
      <c r="J238" s="133">
        <f>ROUND(I238*H238,2)</f>
        <v>0</v>
      </c>
      <c r="K238" s="129" t="s">
        <v>19</v>
      </c>
      <c r="L238" s="33"/>
      <c r="M238" s="134" t="s">
        <v>19</v>
      </c>
      <c r="N238" s="135" t="s">
        <v>47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223</v>
      </c>
      <c r="AT238" s="138" t="s">
        <v>219</v>
      </c>
      <c r="AU238" s="138" t="s">
        <v>83</v>
      </c>
      <c r="AY238" s="18" t="s">
        <v>218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8" t="s">
        <v>83</v>
      </c>
      <c r="BK238" s="139">
        <f>ROUND(I238*H238,2)</f>
        <v>0</v>
      </c>
      <c r="BL238" s="18" t="s">
        <v>223</v>
      </c>
      <c r="BM238" s="138" t="s">
        <v>717</v>
      </c>
    </row>
    <row r="239" spans="2:65" s="1" customFormat="1" ht="29.25">
      <c r="B239" s="33"/>
      <c r="D239" s="140" t="s">
        <v>225</v>
      </c>
      <c r="F239" s="141" t="s">
        <v>718</v>
      </c>
      <c r="I239" s="142"/>
      <c r="L239" s="33"/>
      <c r="M239" s="143"/>
      <c r="T239" s="54"/>
      <c r="AT239" s="18" t="s">
        <v>225</v>
      </c>
      <c r="AU239" s="18" t="s">
        <v>83</v>
      </c>
    </row>
    <row r="240" spans="2:65" s="1" customFormat="1" ht="19.5">
      <c r="B240" s="33"/>
      <c r="D240" s="140" t="s">
        <v>227</v>
      </c>
      <c r="F240" s="144" t="s">
        <v>719</v>
      </c>
      <c r="I240" s="142"/>
      <c r="L240" s="33"/>
      <c r="M240" s="143"/>
      <c r="T240" s="54"/>
      <c r="AT240" s="18" t="s">
        <v>227</v>
      </c>
      <c r="AU240" s="18" t="s">
        <v>83</v>
      </c>
    </row>
    <row r="241" spans="2:65" s="12" customFormat="1" ht="11.25">
      <c r="B241" s="151"/>
      <c r="D241" s="140" t="s">
        <v>229</v>
      </c>
      <c r="E241" s="152" t="s">
        <v>19</v>
      </c>
      <c r="F241" s="153" t="s">
        <v>720</v>
      </c>
      <c r="H241" s="154">
        <v>175</v>
      </c>
      <c r="I241" s="155"/>
      <c r="L241" s="151"/>
      <c r="M241" s="156"/>
      <c r="T241" s="157"/>
      <c r="AT241" s="152" t="s">
        <v>229</v>
      </c>
      <c r="AU241" s="152" t="s">
        <v>83</v>
      </c>
      <c r="AV241" s="12" t="s">
        <v>85</v>
      </c>
      <c r="AW241" s="12" t="s">
        <v>37</v>
      </c>
      <c r="AX241" s="12" t="s">
        <v>76</v>
      </c>
      <c r="AY241" s="152" t="s">
        <v>218</v>
      </c>
    </row>
    <row r="242" spans="2:65" s="12" customFormat="1" ht="11.25">
      <c r="B242" s="151"/>
      <c r="D242" s="140" t="s">
        <v>229</v>
      </c>
      <c r="E242" s="152" t="s">
        <v>19</v>
      </c>
      <c r="F242" s="153" t="s">
        <v>712</v>
      </c>
      <c r="H242" s="154">
        <v>168</v>
      </c>
      <c r="I242" s="155"/>
      <c r="L242" s="151"/>
      <c r="M242" s="156"/>
      <c r="T242" s="157"/>
      <c r="AT242" s="152" t="s">
        <v>229</v>
      </c>
      <c r="AU242" s="152" t="s">
        <v>83</v>
      </c>
      <c r="AV242" s="12" t="s">
        <v>85</v>
      </c>
      <c r="AW242" s="12" t="s">
        <v>37</v>
      </c>
      <c r="AX242" s="12" t="s">
        <v>76</v>
      </c>
      <c r="AY242" s="152" t="s">
        <v>218</v>
      </c>
    </row>
    <row r="243" spans="2:65" s="12" customFormat="1" ht="11.25">
      <c r="B243" s="151"/>
      <c r="D243" s="140" t="s">
        <v>229</v>
      </c>
      <c r="E243" s="152" t="s">
        <v>19</v>
      </c>
      <c r="F243" s="153" t="s">
        <v>721</v>
      </c>
      <c r="H243" s="154">
        <v>287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76</v>
      </c>
      <c r="AY243" s="152" t="s">
        <v>218</v>
      </c>
    </row>
    <row r="244" spans="2:65" s="12" customFormat="1" ht="11.25">
      <c r="B244" s="151"/>
      <c r="D244" s="140" t="s">
        <v>229</v>
      </c>
      <c r="E244" s="152" t="s">
        <v>19</v>
      </c>
      <c r="F244" s="153" t="s">
        <v>722</v>
      </c>
      <c r="H244" s="154">
        <v>95</v>
      </c>
      <c r="I244" s="155"/>
      <c r="L244" s="151"/>
      <c r="M244" s="156"/>
      <c r="T244" s="157"/>
      <c r="AT244" s="152" t="s">
        <v>229</v>
      </c>
      <c r="AU244" s="152" t="s">
        <v>83</v>
      </c>
      <c r="AV244" s="12" t="s">
        <v>85</v>
      </c>
      <c r="AW244" s="12" t="s">
        <v>37</v>
      </c>
      <c r="AX244" s="12" t="s">
        <v>76</v>
      </c>
      <c r="AY244" s="152" t="s">
        <v>218</v>
      </c>
    </row>
    <row r="245" spans="2:65" s="13" customFormat="1" ht="11.25">
      <c r="B245" s="158"/>
      <c r="D245" s="140" t="s">
        <v>229</v>
      </c>
      <c r="E245" s="159" t="s">
        <v>19</v>
      </c>
      <c r="F245" s="160" t="s">
        <v>234</v>
      </c>
      <c r="H245" s="161">
        <v>725</v>
      </c>
      <c r="I245" s="162"/>
      <c r="L245" s="158"/>
      <c r="M245" s="163"/>
      <c r="T245" s="164"/>
      <c r="AT245" s="159" t="s">
        <v>229</v>
      </c>
      <c r="AU245" s="159" t="s">
        <v>83</v>
      </c>
      <c r="AV245" s="13" t="s">
        <v>223</v>
      </c>
      <c r="AW245" s="13" t="s">
        <v>37</v>
      </c>
      <c r="AX245" s="13" t="s">
        <v>83</v>
      </c>
      <c r="AY245" s="159" t="s">
        <v>218</v>
      </c>
    </row>
    <row r="246" spans="2:65" s="1" customFormat="1" ht="16.5" customHeight="1">
      <c r="B246" s="33"/>
      <c r="C246" s="127" t="s">
        <v>7</v>
      </c>
      <c r="D246" s="127" t="s">
        <v>219</v>
      </c>
      <c r="E246" s="128" t="s">
        <v>723</v>
      </c>
      <c r="F246" s="129" t="s">
        <v>724</v>
      </c>
      <c r="G246" s="130" t="s">
        <v>376</v>
      </c>
      <c r="H246" s="131">
        <v>19</v>
      </c>
      <c r="I246" s="132"/>
      <c r="J246" s="133">
        <f>ROUND(I246*H246,2)</f>
        <v>0</v>
      </c>
      <c r="K246" s="129" t="s">
        <v>19</v>
      </c>
      <c r="L246" s="33"/>
      <c r="M246" s="134" t="s">
        <v>19</v>
      </c>
      <c r="N246" s="135" t="s">
        <v>47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223</v>
      </c>
      <c r="AT246" s="138" t="s">
        <v>219</v>
      </c>
      <c r="AU246" s="138" t="s">
        <v>83</v>
      </c>
      <c r="AY246" s="18" t="s">
        <v>218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8" t="s">
        <v>83</v>
      </c>
      <c r="BK246" s="139">
        <f>ROUND(I246*H246,2)</f>
        <v>0</v>
      </c>
      <c r="BL246" s="18" t="s">
        <v>223</v>
      </c>
      <c r="BM246" s="138" t="s">
        <v>725</v>
      </c>
    </row>
    <row r="247" spans="2:65" s="1" customFormat="1" ht="19.5">
      <c r="B247" s="33"/>
      <c r="D247" s="140" t="s">
        <v>225</v>
      </c>
      <c r="F247" s="141" t="s">
        <v>726</v>
      </c>
      <c r="I247" s="142"/>
      <c r="L247" s="33"/>
      <c r="M247" s="143"/>
      <c r="T247" s="54"/>
      <c r="AT247" s="18" t="s">
        <v>225</v>
      </c>
      <c r="AU247" s="18" t="s">
        <v>83</v>
      </c>
    </row>
    <row r="248" spans="2:65" s="1" customFormat="1" ht="19.5">
      <c r="B248" s="33"/>
      <c r="D248" s="140" t="s">
        <v>227</v>
      </c>
      <c r="F248" s="144" t="s">
        <v>727</v>
      </c>
      <c r="I248" s="142"/>
      <c r="L248" s="33"/>
      <c r="M248" s="143"/>
      <c r="T248" s="54"/>
      <c r="AT248" s="18" t="s">
        <v>227</v>
      </c>
      <c r="AU248" s="18" t="s">
        <v>83</v>
      </c>
    </row>
    <row r="249" spans="2:65" s="11" customFormat="1" ht="11.25">
      <c r="B249" s="145"/>
      <c r="D249" s="140" t="s">
        <v>229</v>
      </c>
      <c r="E249" s="146" t="s">
        <v>19</v>
      </c>
      <c r="F249" s="147" t="s">
        <v>230</v>
      </c>
      <c r="H249" s="146" t="s">
        <v>19</v>
      </c>
      <c r="I249" s="148"/>
      <c r="L249" s="145"/>
      <c r="M249" s="149"/>
      <c r="T249" s="150"/>
      <c r="AT249" s="146" t="s">
        <v>229</v>
      </c>
      <c r="AU249" s="146" t="s">
        <v>83</v>
      </c>
      <c r="AV249" s="11" t="s">
        <v>83</v>
      </c>
      <c r="AW249" s="11" t="s">
        <v>37</v>
      </c>
      <c r="AX249" s="11" t="s">
        <v>76</v>
      </c>
      <c r="AY249" s="146" t="s">
        <v>218</v>
      </c>
    </row>
    <row r="250" spans="2:65" s="11" customFormat="1" ht="11.25">
      <c r="B250" s="145"/>
      <c r="D250" s="140" t="s">
        <v>229</v>
      </c>
      <c r="E250" s="146" t="s">
        <v>19</v>
      </c>
      <c r="F250" s="147" t="s">
        <v>728</v>
      </c>
      <c r="H250" s="146" t="s">
        <v>19</v>
      </c>
      <c r="I250" s="148"/>
      <c r="L250" s="145"/>
      <c r="M250" s="149"/>
      <c r="T250" s="150"/>
      <c r="AT250" s="146" t="s">
        <v>229</v>
      </c>
      <c r="AU250" s="146" t="s">
        <v>83</v>
      </c>
      <c r="AV250" s="11" t="s">
        <v>83</v>
      </c>
      <c r="AW250" s="11" t="s">
        <v>37</v>
      </c>
      <c r="AX250" s="11" t="s">
        <v>76</v>
      </c>
      <c r="AY250" s="146" t="s">
        <v>218</v>
      </c>
    </row>
    <row r="251" spans="2:65" s="12" customFormat="1" ht="11.25">
      <c r="B251" s="151"/>
      <c r="D251" s="140" t="s">
        <v>229</v>
      </c>
      <c r="E251" s="152" t="s">
        <v>514</v>
      </c>
      <c r="F251" s="153" t="s">
        <v>729</v>
      </c>
      <c r="H251" s="154">
        <v>19</v>
      </c>
      <c r="I251" s="155"/>
      <c r="L251" s="151"/>
      <c r="M251" s="156"/>
      <c r="T251" s="157"/>
      <c r="AT251" s="152" t="s">
        <v>229</v>
      </c>
      <c r="AU251" s="152" t="s">
        <v>83</v>
      </c>
      <c r="AV251" s="12" t="s">
        <v>85</v>
      </c>
      <c r="AW251" s="12" t="s">
        <v>37</v>
      </c>
      <c r="AX251" s="12" t="s">
        <v>83</v>
      </c>
      <c r="AY251" s="152" t="s">
        <v>218</v>
      </c>
    </row>
    <row r="252" spans="2:65" s="1" customFormat="1" ht="16.5" customHeight="1">
      <c r="B252" s="33"/>
      <c r="C252" s="127" t="s">
        <v>401</v>
      </c>
      <c r="D252" s="127" t="s">
        <v>219</v>
      </c>
      <c r="E252" s="128" t="s">
        <v>730</v>
      </c>
      <c r="F252" s="129" t="s">
        <v>731</v>
      </c>
      <c r="G252" s="130" t="s">
        <v>376</v>
      </c>
      <c r="H252" s="131">
        <v>41</v>
      </c>
      <c r="I252" s="132"/>
      <c r="J252" s="133">
        <f>ROUND(I252*H252,2)</f>
        <v>0</v>
      </c>
      <c r="K252" s="129" t="s">
        <v>19</v>
      </c>
      <c r="L252" s="33"/>
      <c r="M252" s="134" t="s">
        <v>19</v>
      </c>
      <c r="N252" s="135" t="s">
        <v>47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223</v>
      </c>
      <c r="AT252" s="138" t="s">
        <v>219</v>
      </c>
      <c r="AU252" s="138" t="s">
        <v>83</v>
      </c>
      <c r="AY252" s="18" t="s">
        <v>218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83</v>
      </c>
      <c r="BK252" s="139">
        <f>ROUND(I252*H252,2)</f>
        <v>0</v>
      </c>
      <c r="BL252" s="18" t="s">
        <v>223</v>
      </c>
      <c r="BM252" s="138" t="s">
        <v>732</v>
      </c>
    </row>
    <row r="253" spans="2:65" s="1" customFormat="1" ht="19.5">
      <c r="B253" s="33"/>
      <c r="D253" s="140" t="s">
        <v>225</v>
      </c>
      <c r="F253" s="141" t="s">
        <v>733</v>
      </c>
      <c r="I253" s="142"/>
      <c r="L253" s="33"/>
      <c r="M253" s="143"/>
      <c r="T253" s="54"/>
      <c r="AT253" s="18" t="s">
        <v>225</v>
      </c>
      <c r="AU253" s="18" t="s">
        <v>83</v>
      </c>
    </row>
    <row r="254" spans="2:65" s="1" customFormat="1" ht="19.5">
      <c r="B254" s="33"/>
      <c r="D254" s="140" t="s">
        <v>227</v>
      </c>
      <c r="F254" s="144" t="s">
        <v>727</v>
      </c>
      <c r="I254" s="142"/>
      <c r="L254" s="33"/>
      <c r="M254" s="143"/>
      <c r="T254" s="54"/>
      <c r="AT254" s="18" t="s">
        <v>227</v>
      </c>
      <c r="AU254" s="18" t="s">
        <v>83</v>
      </c>
    </row>
    <row r="255" spans="2:65" s="11" customFormat="1" ht="11.25">
      <c r="B255" s="145"/>
      <c r="D255" s="140" t="s">
        <v>229</v>
      </c>
      <c r="E255" s="146" t="s">
        <v>19</v>
      </c>
      <c r="F255" s="147" t="s">
        <v>230</v>
      </c>
      <c r="H255" s="146" t="s">
        <v>19</v>
      </c>
      <c r="I255" s="148"/>
      <c r="L255" s="145"/>
      <c r="M255" s="149"/>
      <c r="T255" s="150"/>
      <c r="AT255" s="146" t="s">
        <v>229</v>
      </c>
      <c r="AU255" s="146" t="s">
        <v>83</v>
      </c>
      <c r="AV255" s="11" t="s">
        <v>83</v>
      </c>
      <c r="AW255" s="11" t="s">
        <v>37</v>
      </c>
      <c r="AX255" s="11" t="s">
        <v>76</v>
      </c>
      <c r="AY255" s="146" t="s">
        <v>218</v>
      </c>
    </row>
    <row r="256" spans="2:65" s="12" customFormat="1" ht="11.25">
      <c r="B256" s="151"/>
      <c r="D256" s="140" t="s">
        <v>229</v>
      </c>
      <c r="E256" s="152" t="s">
        <v>511</v>
      </c>
      <c r="F256" s="153" t="s">
        <v>734</v>
      </c>
      <c r="H256" s="154">
        <v>41</v>
      </c>
      <c r="I256" s="155"/>
      <c r="L256" s="151"/>
      <c r="M256" s="156"/>
      <c r="T256" s="157"/>
      <c r="AT256" s="152" t="s">
        <v>229</v>
      </c>
      <c r="AU256" s="152" t="s">
        <v>83</v>
      </c>
      <c r="AV256" s="12" t="s">
        <v>85</v>
      </c>
      <c r="AW256" s="12" t="s">
        <v>37</v>
      </c>
      <c r="AX256" s="12" t="s">
        <v>83</v>
      </c>
      <c r="AY256" s="152" t="s">
        <v>218</v>
      </c>
    </row>
    <row r="257" spans="2:65" s="1" customFormat="1" ht="16.5" customHeight="1">
      <c r="B257" s="33"/>
      <c r="C257" s="127" t="s">
        <v>406</v>
      </c>
      <c r="D257" s="127" t="s">
        <v>219</v>
      </c>
      <c r="E257" s="128" t="s">
        <v>735</v>
      </c>
      <c r="F257" s="129" t="s">
        <v>736</v>
      </c>
      <c r="G257" s="130" t="s">
        <v>376</v>
      </c>
      <c r="H257" s="131">
        <v>25</v>
      </c>
      <c r="I257" s="132"/>
      <c r="J257" s="133">
        <f>ROUND(I257*H257,2)</f>
        <v>0</v>
      </c>
      <c r="K257" s="129" t="s">
        <v>19</v>
      </c>
      <c r="L257" s="33"/>
      <c r="M257" s="134" t="s">
        <v>19</v>
      </c>
      <c r="N257" s="135" t="s">
        <v>47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223</v>
      </c>
      <c r="AT257" s="138" t="s">
        <v>219</v>
      </c>
      <c r="AU257" s="138" t="s">
        <v>83</v>
      </c>
      <c r="AY257" s="18" t="s">
        <v>218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8" t="s">
        <v>83</v>
      </c>
      <c r="BK257" s="139">
        <f>ROUND(I257*H257,2)</f>
        <v>0</v>
      </c>
      <c r="BL257" s="18" t="s">
        <v>223</v>
      </c>
      <c r="BM257" s="138" t="s">
        <v>737</v>
      </c>
    </row>
    <row r="258" spans="2:65" s="1" customFormat="1" ht="19.5">
      <c r="B258" s="33"/>
      <c r="D258" s="140" t="s">
        <v>225</v>
      </c>
      <c r="F258" s="141" t="s">
        <v>738</v>
      </c>
      <c r="I258" s="142"/>
      <c r="L258" s="33"/>
      <c r="M258" s="143"/>
      <c r="T258" s="54"/>
      <c r="AT258" s="18" t="s">
        <v>225</v>
      </c>
      <c r="AU258" s="18" t="s">
        <v>83</v>
      </c>
    </row>
    <row r="259" spans="2:65" s="1" customFormat="1" ht="19.5">
      <c r="B259" s="33"/>
      <c r="D259" s="140" t="s">
        <v>227</v>
      </c>
      <c r="F259" s="144" t="s">
        <v>727</v>
      </c>
      <c r="I259" s="142"/>
      <c r="L259" s="33"/>
      <c r="M259" s="143"/>
      <c r="T259" s="54"/>
      <c r="AT259" s="18" t="s">
        <v>227</v>
      </c>
      <c r="AU259" s="18" t="s">
        <v>83</v>
      </c>
    </row>
    <row r="260" spans="2:65" s="11" customFormat="1" ht="11.25">
      <c r="B260" s="145"/>
      <c r="D260" s="140" t="s">
        <v>229</v>
      </c>
      <c r="E260" s="146" t="s">
        <v>19</v>
      </c>
      <c r="F260" s="147" t="s">
        <v>230</v>
      </c>
      <c r="H260" s="146" t="s">
        <v>19</v>
      </c>
      <c r="I260" s="148"/>
      <c r="L260" s="145"/>
      <c r="M260" s="149"/>
      <c r="T260" s="150"/>
      <c r="AT260" s="146" t="s">
        <v>229</v>
      </c>
      <c r="AU260" s="146" t="s">
        <v>83</v>
      </c>
      <c r="AV260" s="11" t="s">
        <v>83</v>
      </c>
      <c r="AW260" s="11" t="s">
        <v>37</v>
      </c>
      <c r="AX260" s="11" t="s">
        <v>76</v>
      </c>
      <c r="AY260" s="146" t="s">
        <v>218</v>
      </c>
    </row>
    <row r="261" spans="2:65" s="12" customFormat="1" ht="11.25">
      <c r="B261" s="151"/>
      <c r="D261" s="140" t="s">
        <v>229</v>
      </c>
      <c r="E261" s="152" t="s">
        <v>509</v>
      </c>
      <c r="F261" s="153" t="s">
        <v>739</v>
      </c>
      <c r="H261" s="154">
        <v>25</v>
      </c>
      <c r="I261" s="155"/>
      <c r="L261" s="151"/>
      <c r="M261" s="156"/>
      <c r="T261" s="157"/>
      <c r="AT261" s="152" t="s">
        <v>229</v>
      </c>
      <c r="AU261" s="152" t="s">
        <v>83</v>
      </c>
      <c r="AV261" s="12" t="s">
        <v>85</v>
      </c>
      <c r="AW261" s="12" t="s">
        <v>37</v>
      </c>
      <c r="AX261" s="12" t="s">
        <v>83</v>
      </c>
      <c r="AY261" s="152" t="s">
        <v>218</v>
      </c>
    </row>
    <row r="262" spans="2:65" s="1" customFormat="1" ht="21.75" customHeight="1">
      <c r="B262" s="33"/>
      <c r="C262" s="127" t="s">
        <v>412</v>
      </c>
      <c r="D262" s="127" t="s">
        <v>219</v>
      </c>
      <c r="E262" s="128" t="s">
        <v>740</v>
      </c>
      <c r="F262" s="129" t="s">
        <v>741</v>
      </c>
      <c r="G262" s="130" t="s">
        <v>376</v>
      </c>
      <c r="H262" s="131">
        <v>24</v>
      </c>
      <c r="I262" s="132"/>
      <c r="J262" s="133">
        <f>ROUND(I262*H262,2)</f>
        <v>0</v>
      </c>
      <c r="K262" s="129" t="s">
        <v>19</v>
      </c>
      <c r="L262" s="33"/>
      <c r="M262" s="134" t="s">
        <v>19</v>
      </c>
      <c r="N262" s="135" t="s">
        <v>47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223</v>
      </c>
      <c r="AT262" s="138" t="s">
        <v>219</v>
      </c>
      <c r="AU262" s="138" t="s">
        <v>83</v>
      </c>
      <c r="AY262" s="18" t="s">
        <v>218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8" t="s">
        <v>83</v>
      </c>
      <c r="BK262" s="139">
        <f>ROUND(I262*H262,2)</f>
        <v>0</v>
      </c>
      <c r="BL262" s="18" t="s">
        <v>223</v>
      </c>
      <c r="BM262" s="138" t="s">
        <v>742</v>
      </c>
    </row>
    <row r="263" spans="2:65" s="1" customFormat="1" ht="19.5">
      <c r="B263" s="33"/>
      <c r="D263" s="140" t="s">
        <v>225</v>
      </c>
      <c r="F263" s="141" t="s">
        <v>743</v>
      </c>
      <c r="I263" s="142"/>
      <c r="L263" s="33"/>
      <c r="M263" s="143"/>
      <c r="T263" s="54"/>
      <c r="AT263" s="18" t="s">
        <v>225</v>
      </c>
      <c r="AU263" s="18" t="s">
        <v>83</v>
      </c>
    </row>
    <row r="264" spans="2:65" s="1" customFormat="1" ht="19.5">
      <c r="B264" s="33"/>
      <c r="D264" s="140" t="s">
        <v>227</v>
      </c>
      <c r="F264" s="144" t="s">
        <v>690</v>
      </c>
      <c r="I264" s="142"/>
      <c r="L264" s="33"/>
      <c r="M264" s="143"/>
      <c r="T264" s="54"/>
      <c r="AT264" s="18" t="s">
        <v>227</v>
      </c>
      <c r="AU264" s="18" t="s">
        <v>83</v>
      </c>
    </row>
    <row r="265" spans="2:65" s="11" customFormat="1" ht="11.25">
      <c r="B265" s="145"/>
      <c r="D265" s="140" t="s">
        <v>229</v>
      </c>
      <c r="E265" s="146" t="s">
        <v>19</v>
      </c>
      <c r="F265" s="147" t="s">
        <v>744</v>
      </c>
      <c r="H265" s="146" t="s">
        <v>19</v>
      </c>
      <c r="I265" s="148"/>
      <c r="L265" s="145"/>
      <c r="M265" s="149"/>
      <c r="T265" s="150"/>
      <c r="AT265" s="146" t="s">
        <v>229</v>
      </c>
      <c r="AU265" s="146" t="s">
        <v>83</v>
      </c>
      <c r="AV265" s="11" t="s">
        <v>83</v>
      </c>
      <c r="AW265" s="11" t="s">
        <v>37</v>
      </c>
      <c r="AX265" s="11" t="s">
        <v>76</v>
      </c>
      <c r="AY265" s="146" t="s">
        <v>218</v>
      </c>
    </row>
    <row r="266" spans="2:65" s="12" customFormat="1" ht="11.25">
      <c r="B266" s="151"/>
      <c r="D266" s="140" t="s">
        <v>229</v>
      </c>
      <c r="E266" s="152" t="s">
        <v>518</v>
      </c>
      <c r="F266" s="153" t="s">
        <v>412</v>
      </c>
      <c r="H266" s="154">
        <v>24</v>
      </c>
      <c r="I266" s="155"/>
      <c r="L266" s="151"/>
      <c r="M266" s="156"/>
      <c r="T266" s="157"/>
      <c r="AT266" s="152" t="s">
        <v>229</v>
      </c>
      <c r="AU266" s="152" t="s">
        <v>83</v>
      </c>
      <c r="AV266" s="12" t="s">
        <v>85</v>
      </c>
      <c r="AW266" s="12" t="s">
        <v>37</v>
      </c>
      <c r="AX266" s="12" t="s">
        <v>83</v>
      </c>
      <c r="AY266" s="152" t="s">
        <v>218</v>
      </c>
    </row>
    <row r="267" spans="2:65" s="1" customFormat="1" ht="16.5" customHeight="1">
      <c r="B267" s="33"/>
      <c r="C267" s="127" t="s">
        <v>420</v>
      </c>
      <c r="D267" s="127" t="s">
        <v>219</v>
      </c>
      <c r="E267" s="128" t="s">
        <v>745</v>
      </c>
      <c r="F267" s="129" t="s">
        <v>746</v>
      </c>
      <c r="G267" s="130" t="s">
        <v>376</v>
      </c>
      <c r="H267" s="131">
        <v>5</v>
      </c>
      <c r="I267" s="132"/>
      <c r="J267" s="133">
        <f>ROUND(I267*H267,2)</f>
        <v>0</v>
      </c>
      <c r="K267" s="129" t="s">
        <v>19</v>
      </c>
      <c r="L267" s="33"/>
      <c r="M267" s="134" t="s">
        <v>19</v>
      </c>
      <c r="N267" s="135" t="s">
        <v>47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223</v>
      </c>
      <c r="AT267" s="138" t="s">
        <v>219</v>
      </c>
      <c r="AU267" s="138" t="s">
        <v>83</v>
      </c>
      <c r="AY267" s="18" t="s">
        <v>218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8" t="s">
        <v>83</v>
      </c>
      <c r="BK267" s="139">
        <f>ROUND(I267*H267,2)</f>
        <v>0</v>
      </c>
      <c r="BL267" s="18" t="s">
        <v>223</v>
      </c>
      <c r="BM267" s="138" t="s">
        <v>747</v>
      </c>
    </row>
    <row r="268" spans="2:65" s="1" customFormat="1" ht="29.25">
      <c r="B268" s="33"/>
      <c r="D268" s="140" t="s">
        <v>225</v>
      </c>
      <c r="F268" s="141" t="s">
        <v>748</v>
      </c>
      <c r="I268" s="142"/>
      <c r="L268" s="33"/>
      <c r="M268" s="143"/>
      <c r="T268" s="54"/>
      <c r="AT268" s="18" t="s">
        <v>225</v>
      </c>
      <c r="AU268" s="18" t="s">
        <v>83</v>
      </c>
    </row>
    <row r="269" spans="2:65" s="1" customFormat="1" ht="19.5">
      <c r="B269" s="33"/>
      <c r="D269" s="140" t="s">
        <v>227</v>
      </c>
      <c r="F269" s="144" t="s">
        <v>749</v>
      </c>
      <c r="I269" s="142"/>
      <c r="L269" s="33"/>
      <c r="M269" s="143"/>
      <c r="T269" s="54"/>
      <c r="AT269" s="18" t="s">
        <v>227</v>
      </c>
      <c r="AU269" s="18" t="s">
        <v>83</v>
      </c>
    </row>
    <row r="270" spans="2:65" s="11" customFormat="1" ht="11.25">
      <c r="B270" s="145"/>
      <c r="D270" s="140" t="s">
        <v>229</v>
      </c>
      <c r="E270" s="146" t="s">
        <v>19</v>
      </c>
      <c r="F270" s="147" t="s">
        <v>230</v>
      </c>
      <c r="H270" s="146" t="s">
        <v>19</v>
      </c>
      <c r="I270" s="148"/>
      <c r="L270" s="145"/>
      <c r="M270" s="149"/>
      <c r="T270" s="150"/>
      <c r="AT270" s="146" t="s">
        <v>229</v>
      </c>
      <c r="AU270" s="146" t="s">
        <v>83</v>
      </c>
      <c r="AV270" s="11" t="s">
        <v>83</v>
      </c>
      <c r="AW270" s="11" t="s">
        <v>37</v>
      </c>
      <c r="AX270" s="11" t="s">
        <v>76</v>
      </c>
      <c r="AY270" s="146" t="s">
        <v>218</v>
      </c>
    </row>
    <row r="271" spans="2:65" s="12" customFormat="1" ht="11.25">
      <c r="B271" s="151"/>
      <c r="D271" s="140" t="s">
        <v>229</v>
      </c>
      <c r="E271" s="152" t="s">
        <v>19</v>
      </c>
      <c r="F271" s="153" t="s">
        <v>750</v>
      </c>
      <c r="H271" s="154">
        <v>5</v>
      </c>
      <c r="I271" s="155"/>
      <c r="L271" s="151"/>
      <c r="M271" s="156"/>
      <c r="T271" s="157"/>
      <c r="AT271" s="152" t="s">
        <v>229</v>
      </c>
      <c r="AU271" s="152" t="s">
        <v>83</v>
      </c>
      <c r="AV271" s="12" t="s">
        <v>85</v>
      </c>
      <c r="AW271" s="12" t="s">
        <v>37</v>
      </c>
      <c r="AX271" s="12" t="s">
        <v>83</v>
      </c>
      <c r="AY271" s="152" t="s">
        <v>218</v>
      </c>
    </row>
    <row r="272" spans="2:65" s="1" customFormat="1" ht="16.5" customHeight="1">
      <c r="B272" s="33"/>
      <c r="C272" s="127" t="s">
        <v>428</v>
      </c>
      <c r="D272" s="127" t="s">
        <v>219</v>
      </c>
      <c r="E272" s="128" t="s">
        <v>751</v>
      </c>
      <c r="F272" s="129" t="s">
        <v>752</v>
      </c>
      <c r="G272" s="130" t="s">
        <v>323</v>
      </c>
      <c r="H272" s="131">
        <v>0.72499999999999998</v>
      </c>
      <c r="I272" s="132"/>
      <c r="J272" s="133">
        <f>ROUND(I272*H272,2)</f>
        <v>0</v>
      </c>
      <c r="K272" s="129" t="s">
        <v>19</v>
      </c>
      <c r="L272" s="33"/>
      <c r="M272" s="134" t="s">
        <v>19</v>
      </c>
      <c r="N272" s="135" t="s">
        <v>47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223</v>
      </c>
      <c r="AT272" s="138" t="s">
        <v>219</v>
      </c>
      <c r="AU272" s="138" t="s">
        <v>83</v>
      </c>
      <c r="AY272" s="18" t="s">
        <v>218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8" t="s">
        <v>83</v>
      </c>
      <c r="BK272" s="139">
        <f>ROUND(I272*H272,2)</f>
        <v>0</v>
      </c>
      <c r="BL272" s="18" t="s">
        <v>223</v>
      </c>
      <c r="BM272" s="138" t="s">
        <v>753</v>
      </c>
    </row>
    <row r="273" spans="2:65" s="1" customFormat="1" ht="29.25">
      <c r="B273" s="33"/>
      <c r="D273" s="140" t="s">
        <v>225</v>
      </c>
      <c r="F273" s="141" t="s">
        <v>754</v>
      </c>
      <c r="I273" s="142"/>
      <c r="L273" s="33"/>
      <c r="M273" s="143"/>
      <c r="T273" s="54"/>
      <c r="AT273" s="18" t="s">
        <v>225</v>
      </c>
      <c r="AU273" s="18" t="s">
        <v>83</v>
      </c>
    </row>
    <row r="274" spans="2:65" s="1" customFormat="1" ht="19.5">
      <c r="B274" s="33"/>
      <c r="D274" s="140" t="s">
        <v>227</v>
      </c>
      <c r="F274" s="144" t="s">
        <v>755</v>
      </c>
      <c r="I274" s="142"/>
      <c r="L274" s="33"/>
      <c r="M274" s="143"/>
      <c r="T274" s="54"/>
      <c r="AT274" s="18" t="s">
        <v>227</v>
      </c>
      <c r="AU274" s="18" t="s">
        <v>83</v>
      </c>
    </row>
    <row r="275" spans="2:65" s="11" customFormat="1" ht="11.25">
      <c r="B275" s="145"/>
      <c r="D275" s="140" t="s">
        <v>229</v>
      </c>
      <c r="E275" s="146" t="s">
        <v>19</v>
      </c>
      <c r="F275" s="147" t="s">
        <v>230</v>
      </c>
      <c r="H275" s="146" t="s">
        <v>19</v>
      </c>
      <c r="I275" s="148"/>
      <c r="L275" s="145"/>
      <c r="M275" s="149"/>
      <c r="T275" s="150"/>
      <c r="AT275" s="146" t="s">
        <v>229</v>
      </c>
      <c r="AU275" s="146" t="s">
        <v>83</v>
      </c>
      <c r="AV275" s="11" t="s">
        <v>83</v>
      </c>
      <c r="AW275" s="11" t="s">
        <v>37</v>
      </c>
      <c r="AX275" s="11" t="s">
        <v>76</v>
      </c>
      <c r="AY275" s="146" t="s">
        <v>218</v>
      </c>
    </row>
    <row r="276" spans="2:65" s="12" customFormat="1" ht="11.25">
      <c r="B276" s="151"/>
      <c r="D276" s="140" t="s">
        <v>229</v>
      </c>
      <c r="E276" s="152" t="s">
        <v>548</v>
      </c>
      <c r="F276" s="153" t="s">
        <v>756</v>
      </c>
      <c r="H276" s="154">
        <v>0.72499999999999998</v>
      </c>
      <c r="I276" s="155"/>
      <c r="L276" s="151"/>
      <c r="M276" s="156"/>
      <c r="T276" s="157"/>
      <c r="AT276" s="152" t="s">
        <v>229</v>
      </c>
      <c r="AU276" s="152" t="s">
        <v>83</v>
      </c>
      <c r="AV276" s="12" t="s">
        <v>85</v>
      </c>
      <c r="AW276" s="12" t="s">
        <v>37</v>
      </c>
      <c r="AX276" s="12" t="s">
        <v>83</v>
      </c>
      <c r="AY276" s="152" t="s">
        <v>218</v>
      </c>
    </row>
    <row r="277" spans="2:65" s="1" customFormat="1" ht="16.5" customHeight="1">
      <c r="B277" s="33"/>
      <c r="C277" s="127" t="s">
        <v>437</v>
      </c>
      <c r="D277" s="127" t="s">
        <v>219</v>
      </c>
      <c r="E277" s="128" t="s">
        <v>757</v>
      </c>
      <c r="F277" s="129" t="s">
        <v>758</v>
      </c>
      <c r="G277" s="130" t="s">
        <v>323</v>
      </c>
      <c r="H277" s="131">
        <v>-0.72499999999999998</v>
      </c>
      <c r="I277" s="132"/>
      <c r="J277" s="133">
        <f>ROUND(I277*H277,2)</f>
        <v>0</v>
      </c>
      <c r="K277" s="129" t="s">
        <v>19</v>
      </c>
      <c r="L277" s="33"/>
      <c r="M277" s="134" t="s">
        <v>19</v>
      </c>
      <c r="N277" s="135" t="s">
        <v>47</v>
      </c>
      <c r="P277" s="136">
        <f>O277*H277</f>
        <v>0</v>
      </c>
      <c r="Q277" s="136">
        <v>0</v>
      </c>
      <c r="R277" s="136">
        <f>Q277*H277</f>
        <v>0</v>
      </c>
      <c r="S277" s="136">
        <v>0</v>
      </c>
      <c r="T277" s="137">
        <f>S277*H277</f>
        <v>0</v>
      </c>
      <c r="AR277" s="138" t="s">
        <v>223</v>
      </c>
      <c r="AT277" s="138" t="s">
        <v>219</v>
      </c>
      <c r="AU277" s="138" t="s">
        <v>83</v>
      </c>
      <c r="AY277" s="18" t="s">
        <v>218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8" t="s">
        <v>83</v>
      </c>
      <c r="BK277" s="139">
        <f>ROUND(I277*H277,2)</f>
        <v>0</v>
      </c>
      <c r="BL277" s="18" t="s">
        <v>223</v>
      </c>
      <c r="BM277" s="138" t="s">
        <v>759</v>
      </c>
    </row>
    <row r="278" spans="2:65" s="1" customFormat="1" ht="11.25">
      <c r="B278" s="33"/>
      <c r="D278" s="140" t="s">
        <v>225</v>
      </c>
      <c r="F278" s="141" t="s">
        <v>758</v>
      </c>
      <c r="I278" s="142"/>
      <c r="L278" s="33"/>
      <c r="M278" s="143"/>
      <c r="T278" s="54"/>
      <c r="AT278" s="18" t="s">
        <v>225</v>
      </c>
      <c r="AU278" s="18" t="s">
        <v>83</v>
      </c>
    </row>
    <row r="279" spans="2:65" s="1" customFormat="1" ht="29.25">
      <c r="B279" s="33"/>
      <c r="D279" s="140" t="s">
        <v>227</v>
      </c>
      <c r="F279" s="144" t="s">
        <v>760</v>
      </c>
      <c r="I279" s="142"/>
      <c r="L279" s="33"/>
      <c r="M279" s="143"/>
      <c r="T279" s="54"/>
      <c r="AT279" s="18" t="s">
        <v>227</v>
      </c>
      <c r="AU279" s="18" t="s">
        <v>83</v>
      </c>
    </row>
    <row r="280" spans="2:65" s="12" customFormat="1" ht="11.25">
      <c r="B280" s="151"/>
      <c r="D280" s="140" t="s">
        <v>229</v>
      </c>
      <c r="E280" s="152" t="s">
        <v>19</v>
      </c>
      <c r="F280" s="153" t="s">
        <v>761</v>
      </c>
      <c r="H280" s="154">
        <v>-0.72499999999999998</v>
      </c>
      <c r="I280" s="155"/>
      <c r="L280" s="151"/>
      <c r="M280" s="156"/>
      <c r="T280" s="157"/>
      <c r="AT280" s="152" t="s">
        <v>229</v>
      </c>
      <c r="AU280" s="152" t="s">
        <v>83</v>
      </c>
      <c r="AV280" s="12" t="s">
        <v>85</v>
      </c>
      <c r="AW280" s="12" t="s">
        <v>37</v>
      </c>
      <c r="AX280" s="12" t="s">
        <v>83</v>
      </c>
      <c r="AY280" s="152" t="s">
        <v>218</v>
      </c>
    </row>
    <row r="281" spans="2:65" s="1" customFormat="1" ht="16.5" customHeight="1">
      <c r="B281" s="33"/>
      <c r="C281" s="127" t="s">
        <v>444</v>
      </c>
      <c r="D281" s="127" t="s">
        <v>219</v>
      </c>
      <c r="E281" s="128" t="s">
        <v>762</v>
      </c>
      <c r="F281" s="129" t="s">
        <v>763</v>
      </c>
      <c r="G281" s="130" t="s">
        <v>237</v>
      </c>
      <c r="H281" s="131">
        <v>20</v>
      </c>
      <c r="I281" s="132"/>
      <c r="J281" s="133">
        <f>ROUND(I281*H281,2)</f>
        <v>0</v>
      </c>
      <c r="K281" s="129" t="s">
        <v>19</v>
      </c>
      <c r="L281" s="33"/>
      <c r="M281" s="134" t="s">
        <v>19</v>
      </c>
      <c r="N281" s="135" t="s">
        <v>47</v>
      </c>
      <c r="P281" s="136">
        <f>O281*H281</f>
        <v>0</v>
      </c>
      <c r="Q281" s="136">
        <v>0</v>
      </c>
      <c r="R281" s="136">
        <f>Q281*H281</f>
        <v>0</v>
      </c>
      <c r="S281" s="136">
        <v>0</v>
      </c>
      <c r="T281" s="137">
        <f>S281*H281</f>
        <v>0</v>
      </c>
      <c r="AR281" s="138" t="s">
        <v>223</v>
      </c>
      <c r="AT281" s="138" t="s">
        <v>219</v>
      </c>
      <c r="AU281" s="138" t="s">
        <v>83</v>
      </c>
      <c r="AY281" s="18" t="s">
        <v>218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8" t="s">
        <v>83</v>
      </c>
      <c r="BK281" s="139">
        <f>ROUND(I281*H281,2)</f>
        <v>0</v>
      </c>
      <c r="BL281" s="18" t="s">
        <v>223</v>
      </c>
      <c r="BM281" s="138" t="s">
        <v>764</v>
      </c>
    </row>
    <row r="282" spans="2:65" s="1" customFormat="1" ht="48.75">
      <c r="B282" s="33"/>
      <c r="D282" s="140" t="s">
        <v>225</v>
      </c>
      <c r="F282" s="141" t="s">
        <v>765</v>
      </c>
      <c r="I282" s="142"/>
      <c r="L282" s="33"/>
      <c r="M282" s="143"/>
      <c r="T282" s="54"/>
      <c r="AT282" s="18" t="s">
        <v>225</v>
      </c>
      <c r="AU282" s="18" t="s">
        <v>83</v>
      </c>
    </row>
    <row r="283" spans="2:65" s="1" customFormat="1" ht="19.5">
      <c r="B283" s="33"/>
      <c r="D283" s="140" t="s">
        <v>227</v>
      </c>
      <c r="F283" s="144" t="s">
        <v>766</v>
      </c>
      <c r="I283" s="142"/>
      <c r="L283" s="33"/>
      <c r="M283" s="143"/>
      <c r="T283" s="54"/>
      <c r="AT283" s="18" t="s">
        <v>227</v>
      </c>
      <c r="AU283" s="18" t="s">
        <v>83</v>
      </c>
    </row>
    <row r="284" spans="2:65" s="11" customFormat="1" ht="11.25">
      <c r="B284" s="145"/>
      <c r="D284" s="140" t="s">
        <v>229</v>
      </c>
      <c r="E284" s="146" t="s">
        <v>19</v>
      </c>
      <c r="F284" s="147" t="s">
        <v>230</v>
      </c>
      <c r="H284" s="146" t="s">
        <v>19</v>
      </c>
      <c r="I284" s="148"/>
      <c r="L284" s="145"/>
      <c r="M284" s="149"/>
      <c r="T284" s="150"/>
      <c r="AT284" s="146" t="s">
        <v>229</v>
      </c>
      <c r="AU284" s="146" t="s">
        <v>83</v>
      </c>
      <c r="AV284" s="11" t="s">
        <v>83</v>
      </c>
      <c r="AW284" s="11" t="s">
        <v>37</v>
      </c>
      <c r="AX284" s="11" t="s">
        <v>76</v>
      </c>
      <c r="AY284" s="146" t="s">
        <v>218</v>
      </c>
    </row>
    <row r="285" spans="2:65" s="12" customFormat="1" ht="11.25">
      <c r="B285" s="151"/>
      <c r="D285" s="140" t="s">
        <v>229</v>
      </c>
      <c r="E285" s="152" t="s">
        <v>19</v>
      </c>
      <c r="F285" s="153" t="s">
        <v>387</v>
      </c>
      <c r="H285" s="154">
        <v>20</v>
      </c>
      <c r="I285" s="155"/>
      <c r="L285" s="151"/>
      <c r="M285" s="156"/>
      <c r="T285" s="157"/>
      <c r="AT285" s="152" t="s">
        <v>229</v>
      </c>
      <c r="AU285" s="152" t="s">
        <v>83</v>
      </c>
      <c r="AV285" s="12" t="s">
        <v>85</v>
      </c>
      <c r="AW285" s="12" t="s">
        <v>37</v>
      </c>
      <c r="AX285" s="12" t="s">
        <v>83</v>
      </c>
      <c r="AY285" s="152" t="s">
        <v>218</v>
      </c>
    </row>
    <row r="286" spans="2:65" s="10" customFormat="1" ht="25.9" customHeight="1">
      <c r="B286" s="117"/>
      <c r="D286" s="118" t="s">
        <v>75</v>
      </c>
      <c r="E286" s="119" t="s">
        <v>767</v>
      </c>
      <c r="F286" s="119" t="s">
        <v>768</v>
      </c>
      <c r="I286" s="120"/>
      <c r="J286" s="121">
        <f>BK286</f>
        <v>0</v>
      </c>
      <c r="L286" s="117"/>
      <c r="M286" s="122"/>
      <c r="P286" s="123">
        <f>SUM(P287:P388)</f>
        <v>0</v>
      </c>
      <c r="R286" s="123">
        <f>SUM(R287:R388)</f>
        <v>0</v>
      </c>
      <c r="T286" s="124">
        <f>SUM(T287:T388)</f>
        <v>0</v>
      </c>
      <c r="AR286" s="118" t="s">
        <v>83</v>
      </c>
      <c r="AT286" s="125" t="s">
        <v>75</v>
      </c>
      <c r="AU286" s="125" t="s">
        <v>76</v>
      </c>
      <c r="AY286" s="118" t="s">
        <v>218</v>
      </c>
      <c r="BK286" s="126">
        <f>SUM(BK287:BK388)</f>
        <v>0</v>
      </c>
    </row>
    <row r="287" spans="2:65" s="1" customFormat="1" ht="16.5" customHeight="1">
      <c r="B287" s="33"/>
      <c r="C287" s="127" t="s">
        <v>450</v>
      </c>
      <c r="D287" s="127" t="s">
        <v>219</v>
      </c>
      <c r="E287" s="128" t="s">
        <v>769</v>
      </c>
      <c r="F287" s="129" t="s">
        <v>578</v>
      </c>
      <c r="G287" s="130" t="s">
        <v>180</v>
      </c>
      <c r="H287" s="131">
        <v>558.09</v>
      </c>
      <c r="I287" s="132"/>
      <c r="J287" s="133">
        <f>ROUND(I287*H287,2)</f>
        <v>0</v>
      </c>
      <c r="K287" s="129" t="s">
        <v>19</v>
      </c>
      <c r="L287" s="33"/>
      <c r="M287" s="134" t="s">
        <v>19</v>
      </c>
      <c r="N287" s="135" t="s">
        <v>47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223</v>
      </c>
      <c r="AT287" s="138" t="s">
        <v>219</v>
      </c>
      <c r="AU287" s="138" t="s">
        <v>83</v>
      </c>
      <c r="AY287" s="18" t="s">
        <v>218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8" t="s">
        <v>83</v>
      </c>
      <c r="BK287" s="139">
        <f>ROUND(I287*H287,2)</f>
        <v>0</v>
      </c>
      <c r="BL287" s="18" t="s">
        <v>223</v>
      </c>
      <c r="BM287" s="138" t="s">
        <v>770</v>
      </c>
    </row>
    <row r="288" spans="2:65" s="1" customFormat="1" ht="68.25">
      <c r="B288" s="33"/>
      <c r="D288" s="140" t="s">
        <v>225</v>
      </c>
      <c r="F288" s="141" t="s">
        <v>771</v>
      </c>
      <c r="I288" s="142"/>
      <c r="L288" s="33"/>
      <c r="M288" s="143"/>
      <c r="T288" s="54"/>
      <c r="AT288" s="18" t="s">
        <v>225</v>
      </c>
      <c r="AU288" s="18" t="s">
        <v>83</v>
      </c>
    </row>
    <row r="289" spans="2:65" s="1" customFormat="1" ht="29.25">
      <c r="B289" s="33"/>
      <c r="D289" s="140" t="s">
        <v>227</v>
      </c>
      <c r="F289" s="144" t="s">
        <v>581</v>
      </c>
      <c r="I289" s="142"/>
      <c r="L289" s="33"/>
      <c r="M289" s="143"/>
      <c r="T289" s="54"/>
      <c r="AT289" s="18" t="s">
        <v>227</v>
      </c>
      <c r="AU289" s="18" t="s">
        <v>83</v>
      </c>
    </row>
    <row r="290" spans="2:65" s="11" customFormat="1" ht="11.25">
      <c r="B290" s="145"/>
      <c r="D290" s="140" t="s">
        <v>229</v>
      </c>
      <c r="E290" s="146" t="s">
        <v>19</v>
      </c>
      <c r="F290" s="147" t="s">
        <v>230</v>
      </c>
      <c r="H290" s="146" t="s">
        <v>19</v>
      </c>
      <c r="I290" s="148"/>
      <c r="L290" s="145"/>
      <c r="M290" s="149"/>
      <c r="T290" s="150"/>
      <c r="AT290" s="146" t="s">
        <v>229</v>
      </c>
      <c r="AU290" s="146" t="s">
        <v>83</v>
      </c>
      <c r="AV290" s="11" t="s">
        <v>83</v>
      </c>
      <c r="AW290" s="11" t="s">
        <v>37</v>
      </c>
      <c r="AX290" s="11" t="s">
        <v>76</v>
      </c>
      <c r="AY290" s="146" t="s">
        <v>218</v>
      </c>
    </row>
    <row r="291" spans="2:65" s="12" customFormat="1" ht="11.25">
      <c r="B291" s="151"/>
      <c r="D291" s="140" t="s">
        <v>229</v>
      </c>
      <c r="E291" s="152" t="s">
        <v>19</v>
      </c>
      <c r="F291" s="153" t="s">
        <v>772</v>
      </c>
      <c r="H291" s="154">
        <v>32.770000000000003</v>
      </c>
      <c r="I291" s="155"/>
      <c r="L291" s="151"/>
      <c r="M291" s="156"/>
      <c r="T291" s="157"/>
      <c r="AT291" s="152" t="s">
        <v>229</v>
      </c>
      <c r="AU291" s="152" t="s">
        <v>83</v>
      </c>
      <c r="AV291" s="12" t="s">
        <v>85</v>
      </c>
      <c r="AW291" s="12" t="s">
        <v>37</v>
      </c>
      <c r="AX291" s="12" t="s">
        <v>76</v>
      </c>
      <c r="AY291" s="152" t="s">
        <v>218</v>
      </c>
    </row>
    <row r="292" spans="2:65" s="12" customFormat="1" ht="11.25">
      <c r="B292" s="151"/>
      <c r="D292" s="140" t="s">
        <v>229</v>
      </c>
      <c r="E292" s="152" t="s">
        <v>19</v>
      </c>
      <c r="F292" s="153" t="s">
        <v>773</v>
      </c>
      <c r="H292" s="154">
        <v>88.9</v>
      </c>
      <c r="I292" s="155"/>
      <c r="L292" s="151"/>
      <c r="M292" s="156"/>
      <c r="T292" s="157"/>
      <c r="AT292" s="152" t="s">
        <v>229</v>
      </c>
      <c r="AU292" s="152" t="s">
        <v>83</v>
      </c>
      <c r="AV292" s="12" t="s">
        <v>85</v>
      </c>
      <c r="AW292" s="12" t="s">
        <v>37</v>
      </c>
      <c r="AX292" s="12" t="s">
        <v>76</v>
      </c>
      <c r="AY292" s="152" t="s">
        <v>218</v>
      </c>
    </row>
    <row r="293" spans="2:65" s="12" customFormat="1" ht="11.25">
      <c r="B293" s="151"/>
      <c r="D293" s="140" t="s">
        <v>229</v>
      </c>
      <c r="E293" s="152" t="s">
        <v>19</v>
      </c>
      <c r="F293" s="153" t="s">
        <v>774</v>
      </c>
      <c r="H293" s="154">
        <v>169.4</v>
      </c>
      <c r="I293" s="155"/>
      <c r="L293" s="151"/>
      <c r="M293" s="156"/>
      <c r="T293" s="157"/>
      <c r="AT293" s="152" t="s">
        <v>229</v>
      </c>
      <c r="AU293" s="152" t="s">
        <v>83</v>
      </c>
      <c r="AV293" s="12" t="s">
        <v>85</v>
      </c>
      <c r="AW293" s="12" t="s">
        <v>37</v>
      </c>
      <c r="AX293" s="12" t="s">
        <v>76</v>
      </c>
      <c r="AY293" s="152" t="s">
        <v>218</v>
      </c>
    </row>
    <row r="294" spans="2:65" s="12" customFormat="1" ht="11.25">
      <c r="B294" s="151"/>
      <c r="D294" s="140" t="s">
        <v>229</v>
      </c>
      <c r="E294" s="152" t="s">
        <v>19</v>
      </c>
      <c r="F294" s="153" t="s">
        <v>775</v>
      </c>
      <c r="H294" s="154">
        <v>88.96</v>
      </c>
      <c r="I294" s="155"/>
      <c r="L294" s="151"/>
      <c r="M294" s="156"/>
      <c r="T294" s="157"/>
      <c r="AT294" s="152" t="s">
        <v>229</v>
      </c>
      <c r="AU294" s="152" t="s">
        <v>83</v>
      </c>
      <c r="AV294" s="12" t="s">
        <v>85</v>
      </c>
      <c r="AW294" s="12" t="s">
        <v>37</v>
      </c>
      <c r="AX294" s="12" t="s">
        <v>76</v>
      </c>
      <c r="AY294" s="152" t="s">
        <v>218</v>
      </c>
    </row>
    <row r="295" spans="2:65" s="12" customFormat="1" ht="11.25">
      <c r="B295" s="151"/>
      <c r="D295" s="140" t="s">
        <v>229</v>
      </c>
      <c r="E295" s="152" t="s">
        <v>19</v>
      </c>
      <c r="F295" s="153" t="s">
        <v>776</v>
      </c>
      <c r="H295" s="154">
        <v>89.06</v>
      </c>
      <c r="I295" s="155"/>
      <c r="L295" s="151"/>
      <c r="M295" s="156"/>
      <c r="T295" s="157"/>
      <c r="AT295" s="152" t="s">
        <v>229</v>
      </c>
      <c r="AU295" s="152" t="s">
        <v>83</v>
      </c>
      <c r="AV295" s="12" t="s">
        <v>85</v>
      </c>
      <c r="AW295" s="12" t="s">
        <v>37</v>
      </c>
      <c r="AX295" s="12" t="s">
        <v>76</v>
      </c>
      <c r="AY295" s="152" t="s">
        <v>218</v>
      </c>
    </row>
    <row r="296" spans="2:65" s="12" customFormat="1" ht="11.25">
      <c r="B296" s="151"/>
      <c r="D296" s="140" t="s">
        <v>229</v>
      </c>
      <c r="E296" s="152" t="s">
        <v>19</v>
      </c>
      <c r="F296" s="153" t="s">
        <v>777</v>
      </c>
      <c r="H296" s="154">
        <v>89</v>
      </c>
      <c r="I296" s="155"/>
      <c r="L296" s="151"/>
      <c r="M296" s="156"/>
      <c r="T296" s="157"/>
      <c r="AT296" s="152" t="s">
        <v>229</v>
      </c>
      <c r="AU296" s="152" t="s">
        <v>83</v>
      </c>
      <c r="AV296" s="12" t="s">
        <v>85</v>
      </c>
      <c r="AW296" s="12" t="s">
        <v>37</v>
      </c>
      <c r="AX296" s="12" t="s">
        <v>76</v>
      </c>
      <c r="AY296" s="152" t="s">
        <v>218</v>
      </c>
    </row>
    <row r="297" spans="2:65" s="13" customFormat="1" ht="11.25">
      <c r="B297" s="158"/>
      <c r="D297" s="140" t="s">
        <v>229</v>
      </c>
      <c r="E297" s="159" t="s">
        <v>19</v>
      </c>
      <c r="F297" s="160" t="s">
        <v>234</v>
      </c>
      <c r="H297" s="161">
        <v>558.09</v>
      </c>
      <c r="I297" s="162"/>
      <c r="L297" s="158"/>
      <c r="M297" s="163"/>
      <c r="T297" s="164"/>
      <c r="AT297" s="159" t="s">
        <v>229</v>
      </c>
      <c r="AU297" s="159" t="s">
        <v>83</v>
      </c>
      <c r="AV297" s="13" t="s">
        <v>223</v>
      </c>
      <c r="AW297" s="13" t="s">
        <v>37</v>
      </c>
      <c r="AX297" s="13" t="s">
        <v>83</v>
      </c>
      <c r="AY297" s="159" t="s">
        <v>218</v>
      </c>
    </row>
    <row r="298" spans="2:65" s="1" customFormat="1" ht="16.5" customHeight="1">
      <c r="B298" s="33"/>
      <c r="C298" s="127" t="s">
        <v>459</v>
      </c>
      <c r="D298" s="127" t="s">
        <v>219</v>
      </c>
      <c r="E298" s="128" t="s">
        <v>778</v>
      </c>
      <c r="F298" s="129" t="s">
        <v>595</v>
      </c>
      <c r="G298" s="130" t="s">
        <v>323</v>
      </c>
      <c r="H298" s="131">
        <v>44.648000000000003</v>
      </c>
      <c r="I298" s="132"/>
      <c r="J298" s="133">
        <f>ROUND(I298*H298,2)</f>
        <v>0</v>
      </c>
      <c r="K298" s="129" t="s">
        <v>19</v>
      </c>
      <c r="L298" s="33"/>
      <c r="M298" s="134" t="s">
        <v>19</v>
      </c>
      <c r="N298" s="135" t="s">
        <v>47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223</v>
      </c>
      <c r="AT298" s="138" t="s">
        <v>219</v>
      </c>
      <c r="AU298" s="138" t="s">
        <v>83</v>
      </c>
      <c r="AY298" s="18" t="s">
        <v>218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8" t="s">
        <v>83</v>
      </c>
      <c r="BK298" s="139">
        <f>ROUND(I298*H298,2)</f>
        <v>0</v>
      </c>
      <c r="BL298" s="18" t="s">
        <v>223</v>
      </c>
      <c r="BM298" s="138" t="s">
        <v>779</v>
      </c>
    </row>
    <row r="299" spans="2:65" s="1" customFormat="1" ht="19.5">
      <c r="B299" s="33"/>
      <c r="D299" s="140" t="s">
        <v>225</v>
      </c>
      <c r="F299" s="141" t="s">
        <v>597</v>
      </c>
      <c r="I299" s="142"/>
      <c r="L299" s="33"/>
      <c r="M299" s="143"/>
      <c r="T299" s="54"/>
      <c r="AT299" s="18" t="s">
        <v>225</v>
      </c>
      <c r="AU299" s="18" t="s">
        <v>83</v>
      </c>
    </row>
    <row r="300" spans="2:65" s="1" customFormat="1" ht="29.25">
      <c r="B300" s="33"/>
      <c r="D300" s="140" t="s">
        <v>227</v>
      </c>
      <c r="F300" s="144" t="s">
        <v>598</v>
      </c>
      <c r="I300" s="142"/>
      <c r="L300" s="33"/>
      <c r="M300" s="143"/>
      <c r="T300" s="54"/>
      <c r="AT300" s="18" t="s">
        <v>227</v>
      </c>
      <c r="AU300" s="18" t="s">
        <v>83</v>
      </c>
    </row>
    <row r="301" spans="2:65" s="11" customFormat="1" ht="11.25">
      <c r="B301" s="145"/>
      <c r="D301" s="140" t="s">
        <v>229</v>
      </c>
      <c r="E301" s="146" t="s">
        <v>19</v>
      </c>
      <c r="F301" s="147" t="s">
        <v>230</v>
      </c>
      <c r="H301" s="146" t="s">
        <v>19</v>
      </c>
      <c r="I301" s="148"/>
      <c r="L301" s="145"/>
      <c r="M301" s="149"/>
      <c r="T301" s="150"/>
      <c r="AT301" s="146" t="s">
        <v>229</v>
      </c>
      <c r="AU301" s="146" t="s">
        <v>83</v>
      </c>
      <c r="AV301" s="11" t="s">
        <v>83</v>
      </c>
      <c r="AW301" s="11" t="s">
        <v>37</v>
      </c>
      <c r="AX301" s="11" t="s">
        <v>76</v>
      </c>
      <c r="AY301" s="146" t="s">
        <v>218</v>
      </c>
    </row>
    <row r="302" spans="2:65" s="12" customFormat="1" ht="11.25">
      <c r="B302" s="151"/>
      <c r="D302" s="140" t="s">
        <v>229</v>
      </c>
      <c r="E302" s="152" t="s">
        <v>19</v>
      </c>
      <c r="F302" s="153" t="s">
        <v>780</v>
      </c>
      <c r="H302" s="154">
        <v>2.6219999999999999</v>
      </c>
      <c r="I302" s="155"/>
      <c r="L302" s="151"/>
      <c r="M302" s="156"/>
      <c r="T302" s="157"/>
      <c r="AT302" s="152" t="s">
        <v>229</v>
      </c>
      <c r="AU302" s="152" t="s">
        <v>83</v>
      </c>
      <c r="AV302" s="12" t="s">
        <v>85</v>
      </c>
      <c r="AW302" s="12" t="s">
        <v>37</v>
      </c>
      <c r="AX302" s="12" t="s">
        <v>76</v>
      </c>
      <c r="AY302" s="152" t="s">
        <v>218</v>
      </c>
    </row>
    <row r="303" spans="2:65" s="12" customFormat="1" ht="11.25">
      <c r="B303" s="151"/>
      <c r="D303" s="140" t="s">
        <v>229</v>
      </c>
      <c r="E303" s="152" t="s">
        <v>19</v>
      </c>
      <c r="F303" s="153" t="s">
        <v>781</v>
      </c>
      <c r="H303" s="154">
        <v>7.1120000000000001</v>
      </c>
      <c r="I303" s="155"/>
      <c r="L303" s="151"/>
      <c r="M303" s="156"/>
      <c r="T303" s="157"/>
      <c r="AT303" s="152" t="s">
        <v>229</v>
      </c>
      <c r="AU303" s="152" t="s">
        <v>83</v>
      </c>
      <c r="AV303" s="12" t="s">
        <v>85</v>
      </c>
      <c r="AW303" s="12" t="s">
        <v>37</v>
      </c>
      <c r="AX303" s="12" t="s">
        <v>76</v>
      </c>
      <c r="AY303" s="152" t="s">
        <v>218</v>
      </c>
    </row>
    <row r="304" spans="2:65" s="12" customFormat="1" ht="11.25">
      <c r="B304" s="151"/>
      <c r="D304" s="140" t="s">
        <v>229</v>
      </c>
      <c r="E304" s="152" t="s">
        <v>19</v>
      </c>
      <c r="F304" s="153" t="s">
        <v>782</v>
      </c>
      <c r="H304" s="154">
        <v>13.552</v>
      </c>
      <c r="I304" s="155"/>
      <c r="L304" s="151"/>
      <c r="M304" s="156"/>
      <c r="T304" s="157"/>
      <c r="AT304" s="152" t="s">
        <v>229</v>
      </c>
      <c r="AU304" s="152" t="s">
        <v>83</v>
      </c>
      <c r="AV304" s="12" t="s">
        <v>85</v>
      </c>
      <c r="AW304" s="12" t="s">
        <v>37</v>
      </c>
      <c r="AX304" s="12" t="s">
        <v>76</v>
      </c>
      <c r="AY304" s="152" t="s">
        <v>218</v>
      </c>
    </row>
    <row r="305" spans="2:65" s="12" customFormat="1" ht="11.25">
      <c r="B305" s="151"/>
      <c r="D305" s="140" t="s">
        <v>229</v>
      </c>
      <c r="E305" s="152" t="s">
        <v>19</v>
      </c>
      <c r="F305" s="153" t="s">
        <v>783</v>
      </c>
      <c r="H305" s="154">
        <v>7.117</v>
      </c>
      <c r="I305" s="155"/>
      <c r="L305" s="151"/>
      <c r="M305" s="156"/>
      <c r="T305" s="157"/>
      <c r="AT305" s="152" t="s">
        <v>229</v>
      </c>
      <c r="AU305" s="152" t="s">
        <v>83</v>
      </c>
      <c r="AV305" s="12" t="s">
        <v>85</v>
      </c>
      <c r="AW305" s="12" t="s">
        <v>37</v>
      </c>
      <c r="AX305" s="12" t="s">
        <v>76</v>
      </c>
      <c r="AY305" s="152" t="s">
        <v>218</v>
      </c>
    </row>
    <row r="306" spans="2:65" s="12" customFormat="1" ht="11.25">
      <c r="B306" s="151"/>
      <c r="D306" s="140" t="s">
        <v>229</v>
      </c>
      <c r="E306" s="152" t="s">
        <v>19</v>
      </c>
      <c r="F306" s="153" t="s">
        <v>784</v>
      </c>
      <c r="H306" s="154">
        <v>7.125</v>
      </c>
      <c r="I306" s="155"/>
      <c r="L306" s="151"/>
      <c r="M306" s="156"/>
      <c r="T306" s="157"/>
      <c r="AT306" s="152" t="s">
        <v>229</v>
      </c>
      <c r="AU306" s="152" t="s">
        <v>83</v>
      </c>
      <c r="AV306" s="12" t="s">
        <v>85</v>
      </c>
      <c r="AW306" s="12" t="s">
        <v>37</v>
      </c>
      <c r="AX306" s="12" t="s">
        <v>76</v>
      </c>
      <c r="AY306" s="152" t="s">
        <v>218</v>
      </c>
    </row>
    <row r="307" spans="2:65" s="12" customFormat="1" ht="11.25">
      <c r="B307" s="151"/>
      <c r="D307" s="140" t="s">
        <v>229</v>
      </c>
      <c r="E307" s="152" t="s">
        <v>19</v>
      </c>
      <c r="F307" s="153" t="s">
        <v>785</v>
      </c>
      <c r="H307" s="154">
        <v>7.12</v>
      </c>
      <c r="I307" s="155"/>
      <c r="L307" s="151"/>
      <c r="M307" s="156"/>
      <c r="T307" s="157"/>
      <c r="AT307" s="152" t="s">
        <v>229</v>
      </c>
      <c r="AU307" s="152" t="s">
        <v>83</v>
      </c>
      <c r="AV307" s="12" t="s">
        <v>85</v>
      </c>
      <c r="AW307" s="12" t="s">
        <v>37</v>
      </c>
      <c r="AX307" s="12" t="s">
        <v>76</v>
      </c>
      <c r="AY307" s="152" t="s">
        <v>218</v>
      </c>
    </row>
    <row r="308" spans="2:65" s="13" customFormat="1" ht="11.25">
      <c r="B308" s="158"/>
      <c r="D308" s="140" t="s">
        <v>229</v>
      </c>
      <c r="E308" s="159" t="s">
        <v>19</v>
      </c>
      <c r="F308" s="160" t="s">
        <v>234</v>
      </c>
      <c r="H308" s="161">
        <v>44.648000000000003</v>
      </c>
      <c r="I308" s="162"/>
      <c r="L308" s="158"/>
      <c r="M308" s="163"/>
      <c r="T308" s="164"/>
      <c r="AT308" s="159" t="s">
        <v>229</v>
      </c>
      <c r="AU308" s="159" t="s">
        <v>83</v>
      </c>
      <c r="AV308" s="13" t="s">
        <v>223</v>
      </c>
      <c r="AW308" s="13" t="s">
        <v>37</v>
      </c>
      <c r="AX308" s="13" t="s">
        <v>83</v>
      </c>
      <c r="AY308" s="159" t="s">
        <v>218</v>
      </c>
    </row>
    <row r="309" spans="2:65" s="1" customFormat="1" ht="16.5" customHeight="1">
      <c r="B309" s="33"/>
      <c r="C309" s="127" t="s">
        <v>465</v>
      </c>
      <c r="D309" s="127" t="s">
        <v>219</v>
      </c>
      <c r="E309" s="128" t="s">
        <v>786</v>
      </c>
      <c r="F309" s="129" t="s">
        <v>619</v>
      </c>
      <c r="G309" s="130" t="s">
        <v>167</v>
      </c>
      <c r="H309" s="131">
        <v>446.47199999999998</v>
      </c>
      <c r="I309" s="132"/>
      <c r="J309" s="133">
        <f>ROUND(I309*H309,2)</f>
        <v>0</v>
      </c>
      <c r="K309" s="129" t="s">
        <v>19</v>
      </c>
      <c r="L309" s="33"/>
      <c r="M309" s="134" t="s">
        <v>19</v>
      </c>
      <c r="N309" s="135" t="s">
        <v>47</v>
      </c>
      <c r="P309" s="136">
        <f>O309*H309</f>
        <v>0</v>
      </c>
      <c r="Q309" s="136">
        <v>0</v>
      </c>
      <c r="R309" s="136">
        <f>Q309*H309</f>
        <v>0</v>
      </c>
      <c r="S309" s="136">
        <v>0</v>
      </c>
      <c r="T309" s="137">
        <f>S309*H309</f>
        <v>0</v>
      </c>
      <c r="AR309" s="138" t="s">
        <v>223</v>
      </c>
      <c r="AT309" s="138" t="s">
        <v>219</v>
      </c>
      <c r="AU309" s="138" t="s">
        <v>83</v>
      </c>
      <c r="AY309" s="18" t="s">
        <v>218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8" t="s">
        <v>83</v>
      </c>
      <c r="BK309" s="139">
        <f>ROUND(I309*H309,2)</f>
        <v>0</v>
      </c>
      <c r="BL309" s="18" t="s">
        <v>223</v>
      </c>
      <c r="BM309" s="138" t="s">
        <v>787</v>
      </c>
    </row>
    <row r="310" spans="2:65" s="1" customFormat="1" ht="58.5">
      <c r="B310" s="33"/>
      <c r="D310" s="140" t="s">
        <v>225</v>
      </c>
      <c r="F310" s="141" t="s">
        <v>621</v>
      </c>
      <c r="I310" s="142"/>
      <c r="L310" s="33"/>
      <c r="M310" s="143"/>
      <c r="T310" s="54"/>
      <c r="AT310" s="18" t="s">
        <v>225</v>
      </c>
      <c r="AU310" s="18" t="s">
        <v>83</v>
      </c>
    </row>
    <row r="311" spans="2:65" s="12" customFormat="1" ht="11.25">
      <c r="B311" s="151"/>
      <c r="D311" s="140" t="s">
        <v>229</v>
      </c>
      <c r="E311" s="152" t="s">
        <v>19</v>
      </c>
      <c r="F311" s="153" t="s">
        <v>788</v>
      </c>
      <c r="H311" s="154">
        <v>446.47199999999998</v>
      </c>
      <c r="I311" s="155"/>
      <c r="L311" s="151"/>
      <c r="M311" s="156"/>
      <c r="T311" s="157"/>
      <c r="AT311" s="152" t="s">
        <v>229</v>
      </c>
      <c r="AU311" s="152" t="s">
        <v>83</v>
      </c>
      <c r="AV311" s="12" t="s">
        <v>85</v>
      </c>
      <c r="AW311" s="12" t="s">
        <v>37</v>
      </c>
      <c r="AX311" s="12" t="s">
        <v>83</v>
      </c>
      <c r="AY311" s="152" t="s">
        <v>218</v>
      </c>
    </row>
    <row r="312" spans="2:65" s="1" customFormat="1" ht="16.5" customHeight="1">
      <c r="B312" s="33"/>
      <c r="C312" s="127" t="s">
        <v>473</v>
      </c>
      <c r="D312" s="127" t="s">
        <v>219</v>
      </c>
      <c r="E312" s="128" t="s">
        <v>789</v>
      </c>
      <c r="F312" s="129" t="s">
        <v>679</v>
      </c>
      <c r="G312" s="130" t="s">
        <v>222</v>
      </c>
      <c r="H312" s="131">
        <v>602</v>
      </c>
      <c r="I312" s="132"/>
      <c r="J312" s="133">
        <f>ROUND(I312*H312,2)</f>
        <v>0</v>
      </c>
      <c r="K312" s="129" t="s">
        <v>19</v>
      </c>
      <c r="L312" s="33"/>
      <c r="M312" s="134" t="s">
        <v>19</v>
      </c>
      <c r="N312" s="135" t="s">
        <v>47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223</v>
      </c>
      <c r="AT312" s="138" t="s">
        <v>219</v>
      </c>
      <c r="AU312" s="138" t="s">
        <v>83</v>
      </c>
      <c r="AY312" s="18" t="s">
        <v>218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8" t="s">
        <v>83</v>
      </c>
      <c r="BK312" s="139">
        <f>ROUND(I312*H312,2)</f>
        <v>0</v>
      </c>
      <c r="BL312" s="18" t="s">
        <v>223</v>
      </c>
      <c r="BM312" s="138" t="s">
        <v>790</v>
      </c>
    </row>
    <row r="313" spans="2:65" s="1" customFormat="1" ht="11.25">
      <c r="B313" s="33"/>
      <c r="D313" s="140" t="s">
        <v>225</v>
      </c>
      <c r="F313" s="141" t="s">
        <v>681</v>
      </c>
      <c r="I313" s="142"/>
      <c r="L313" s="33"/>
      <c r="M313" s="143"/>
      <c r="T313" s="54"/>
      <c r="AT313" s="18" t="s">
        <v>225</v>
      </c>
      <c r="AU313" s="18" t="s">
        <v>83</v>
      </c>
    </row>
    <row r="314" spans="2:65" s="1" customFormat="1" ht="19.5">
      <c r="B314" s="33"/>
      <c r="D314" s="140" t="s">
        <v>227</v>
      </c>
      <c r="F314" s="144" t="s">
        <v>682</v>
      </c>
      <c r="I314" s="142"/>
      <c r="L314" s="33"/>
      <c r="M314" s="143"/>
      <c r="T314" s="54"/>
      <c r="AT314" s="18" t="s">
        <v>227</v>
      </c>
      <c r="AU314" s="18" t="s">
        <v>83</v>
      </c>
    </row>
    <row r="315" spans="2:65" s="12" customFormat="1" ht="11.25">
      <c r="B315" s="151"/>
      <c r="D315" s="140" t="s">
        <v>229</v>
      </c>
      <c r="E315" s="152" t="s">
        <v>19</v>
      </c>
      <c r="F315" s="153" t="s">
        <v>791</v>
      </c>
      <c r="H315" s="154">
        <v>602</v>
      </c>
      <c r="I315" s="155"/>
      <c r="L315" s="151"/>
      <c r="M315" s="156"/>
      <c r="T315" s="157"/>
      <c r="AT315" s="152" t="s">
        <v>229</v>
      </c>
      <c r="AU315" s="152" t="s">
        <v>83</v>
      </c>
      <c r="AV315" s="12" t="s">
        <v>85</v>
      </c>
      <c r="AW315" s="12" t="s">
        <v>37</v>
      </c>
      <c r="AX315" s="12" t="s">
        <v>83</v>
      </c>
      <c r="AY315" s="152" t="s">
        <v>218</v>
      </c>
    </row>
    <row r="316" spans="2:65" s="1" customFormat="1" ht="16.5" customHeight="1">
      <c r="B316" s="33"/>
      <c r="C316" s="127" t="s">
        <v>479</v>
      </c>
      <c r="D316" s="127" t="s">
        <v>219</v>
      </c>
      <c r="E316" s="128" t="s">
        <v>792</v>
      </c>
      <c r="F316" s="129" t="s">
        <v>698</v>
      </c>
      <c r="G316" s="130" t="s">
        <v>222</v>
      </c>
      <c r="H316" s="131">
        <v>602</v>
      </c>
      <c r="I316" s="132"/>
      <c r="J316" s="133">
        <f>ROUND(I316*H316,2)</f>
        <v>0</v>
      </c>
      <c r="K316" s="129" t="s">
        <v>19</v>
      </c>
      <c r="L316" s="33"/>
      <c r="M316" s="134" t="s">
        <v>19</v>
      </c>
      <c r="N316" s="135" t="s">
        <v>47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223</v>
      </c>
      <c r="AT316" s="138" t="s">
        <v>219</v>
      </c>
      <c r="AU316" s="138" t="s">
        <v>83</v>
      </c>
      <c r="AY316" s="18" t="s">
        <v>218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8" t="s">
        <v>83</v>
      </c>
      <c r="BK316" s="139">
        <f>ROUND(I316*H316,2)</f>
        <v>0</v>
      </c>
      <c r="BL316" s="18" t="s">
        <v>223</v>
      </c>
      <c r="BM316" s="138" t="s">
        <v>793</v>
      </c>
    </row>
    <row r="317" spans="2:65" s="1" customFormat="1" ht="11.25">
      <c r="B317" s="33"/>
      <c r="D317" s="140" t="s">
        <v>225</v>
      </c>
      <c r="F317" s="141" t="s">
        <v>698</v>
      </c>
      <c r="I317" s="142"/>
      <c r="L317" s="33"/>
      <c r="M317" s="143"/>
      <c r="T317" s="54"/>
      <c r="AT317" s="18" t="s">
        <v>225</v>
      </c>
      <c r="AU317" s="18" t="s">
        <v>83</v>
      </c>
    </row>
    <row r="318" spans="2:65" s="1" customFormat="1" ht="29.25">
      <c r="B318" s="33"/>
      <c r="D318" s="140" t="s">
        <v>227</v>
      </c>
      <c r="F318" s="144" t="s">
        <v>794</v>
      </c>
      <c r="I318" s="142"/>
      <c r="L318" s="33"/>
      <c r="M318" s="143"/>
      <c r="T318" s="54"/>
      <c r="AT318" s="18" t="s">
        <v>227</v>
      </c>
      <c r="AU318" s="18" t="s">
        <v>83</v>
      </c>
    </row>
    <row r="319" spans="2:65" s="12" customFormat="1" ht="11.25">
      <c r="B319" s="151"/>
      <c r="D319" s="140" t="s">
        <v>229</v>
      </c>
      <c r="E319" s="152" t="s">
        <v>19</v>
      </c>
      <c r="F319" s="153" t="s">
        <v>791</v>
      </c>
      <c r="H319" s="154">
        <v>602</v>
      </c>
      <c r="I319" s="155"/>
      <c r="L319" s="151"/>
      <c r="M319" s="156"/>
      <c r="T319" s="157"/>
      <c r="AT319" s="152" t="s">
        <v>229</v>
      </c>
      <c r="AU319" s="152" t="s">
        <v>83</v>
      </c>
      <c r="AV319" s="12" t="s">
        <v>85</v>
      </c>
      <c r="AW319" s="12" t="s">
        <v>37</v>
      </c>
      <c r="AX319" s="12" t="s">
        <v>83</v>
      </c>
      <c r="AY319" s="152" t="s">
        <v>218</v>
      </c>
    </row>
    <row r="320" spans="2:65" s="1" customFormat="1" ht="16.5" customHeight="1">
      <c r="B320" s="33"/>
      <c r="C320" s="127" t="s">
        <v>484</v>
      </c>
      <c r="D320" s="127" t="s">
        <v>219</v>
      </c>
      <c r="E320" s="128" t="s">
        <v>795</v>
      </c>
      <c r="F320" s="129" t="s">
        <v>701</v>
      </c>
      <c r="G320" s="130" t="s">
        <v>237</v>
      </c>
      <c r="H320" s="131">
        <v>43</v>
      </c>
      <c r="I320" s="132"/>
      <c r="J320" s="133">
        <f>ROUND(I320*H320,2)</f>
        <v>0</v>
      </c>
      <c r="K320" s="129" t="s">
        <v>19</v>
      </c>
      <c r="L320" s="33"/>
      <c r="M320" s="134" t="s">
        <v>19</v>
      </c>
      <c r="N320" s="135" t="s">
        <v>47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223</v>
      </c>
      <c r="AT320" s="138" t="s">
        <v>219</v>
      </c>
      <c r="AU320" s="138" t="s">
        <v>83</v>
      </c>
      <c r="AY320" s="18" t="s">
        <v>218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8" t="s">
        <v>83</v>
      </c>
      <c r="BK320" s="139">
        <f>ROUND(I320*H320,2)</f>
        <v>0</v>
      </c>
      <c r="BL320" s="18" t="s">
        <v>223</v>
      </c>
      <c r="BM320" s="138" t="s">
        <v>796</v>
      </c>
    </row>
    <row r="321" spans="2:65" s="1" customFormat="1" ht="19.5">
      <c r="B321" s="33"/>
      <c r="D321" s="140" t="s">
        <v>225</v>
      </c>
      <c r="F321" s="141" t="s">
        <v>703</v>
      </c>
      <c r="I321" s="142"/>
      <c r="L321" s="33"/>
      <c r="M321" s="143"/>
      <c r="T321" s="54"/>
      <c r="AT321" s="18" t="s">
        <v>225</v>
      </c>
      <c r="AU321" s="18" t="s">
        <v>83</v>
      </c>
    </row>
    <row r="322" spans="2:65" s="1" customFormat="1" ht="19.5">
      <c r="B322" s="33"/>
      <c r="D322" s="140" t="s">
        <v>227</v>
      </c>
      <c r="F322" s="144" t="s">
        <v>704</v>
      </c>
      <c r="I322" s="142"/>
      <c r="L322" s="33"/>
      <c r="M322" s="143"/>
      <c r="T322" s="54"/>
      <c r="AT322" s="18" t="s">
        <v>227</v>
      </c>
      <c r="AU322" s="18" t="s">
        <v>83</v>
      </c>
    </row>
    <row r="323" spans="2:65" s="11" customFormat="1" ht="11.25">
      <c r="B323" s="145"/>
      <c r="D323" s="140" t="s">
        <v>229</v>
      </c>
      <c r="E323" s="146" t="s">
        <v>19</v>
      </c>
      <c r="F323" s="147" t="s">
        <v>705</v>
      </c>
      <c r="H323" s="146" t="s">
        <v>19</v>
      </c>
      <c r="I323" s="148"/>
      <c r="L323" s="145"/>
      <c r="M323" s="149"/>
      <c r="T323" s="150"/>
      <c r="AT323" s="146" t="s">
        <v>229</v>
      </c>
      <c r="AU323" s="146" t="s">
        <v>83</v>
      </c>
      <c r="AV323" s="11" t="s">
        <v>83</v>
      </c>
      <c r="AW323" s="11" t="s">
        <v>37</v>
      </c>
      <c r="AX323" s="11" t="s">
        <v>76</v>
      </c>
      <c r="AY323" s="146" t="s">
        <v>218</v>
      </c>
    </row>
    <row r="324" spans="2:65" s="12" customFormat="1" ht="11.25">
      <c r="B324" s="151"/>
      <c r="D324" s="140" t="s">
        <v>229</v>
      </c>
      <c r="E324" s="152" t="s">
        <v>19</v>
      </c>
      <c r="F324" s="153" t="s">
        <v>516</v>
      </c>
      <c r="H324" s="154">
        <v>43</v>
      </c>
      <c r="I324" s="155"/>
      <c r="L324" s="151"/>
      <c r="M324" s="156"/>
      <c r="T324" s="157"/>
      <c r="AT324" s="152" t="s">
        <v>229</v>
      </c>
      <c r="AU324" s="152" t="s">
        <v>83</v>
      </c>
      <c r="AV324" s="12" t="s">
        <v>85</v>
      </c>
      <c r="AW324" s="12" t="s">
        <v>37</v>
      </c>
      <c r="AX324" s="12" t="s">
        <v>83</v>
      </c>
      <c r="AY324" s="152" t="s">
        <v>218</v>
      </c>
    </row>
    <row r="325" spans="2:65" s="1" customFormat="1" ht="16.5" customHeight="1">
      <c r="B325" s="33"/>
      <c r="C325" s="127" t="s">
        <v>489</v>
      </c>
      <c r="D325" s="127" t="s">
        <v>219</v>
      </c>
      <c r="E325" s="128" t="s">
        <v>797</v>
      </c>
      <c r="F325" s="129" t="s">
        <v>707</v>
      </c>
      <c r="G325" s="130" t="s">
        <v>222</v>
      </c>
      <c r="H325" s="131">
        <v>344</v>
      </c>
      <c r="I325" s="132"/>
      <c r="J325" s="133">
        <f>ROUND(I325*H325,2)</f>
        <v>0</v>
      </c>
      <c r="K325" s="129" t="s">
        <v>19</v>
      </c>
      <c r="L325" s="33"/>
      <c r="M325" s="134" t="s">
        <v>19</v>
      </c>
      <c r="N325" s="135" t="s">
        <v>47</v>
      </c>
      <c r="P325" s="136">
        <f>O325*H325</f>
        <v>0</v>
      </c>
      <c r="Q325" s="136">
        <v>0</v>
      </c>
      <c r="R325" s="136">
        <f>Q325*H325</f>
        <v>0</v>
      </c>
      <c r="S325" s="136">
        <v>0</v>
      </c>
      <c r="T325" s="137">
        <f>S325*H325</f>
        <v>0</v>
      </c>
      <c r="AR325" s="138" t="s">
        <v>223</v>
      </c>
      <c r="AT325" s="138" t="s">
        <v>219</v>
      </c>
      <c r="AU325" s="138" t="s">
        <v>83</v>
      </c>
      <c r="AY325" s="18" t="s">
        <v>218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8" t="s">
        <v>83</v>
      </c>
      <c r="BK325" s="139">
        <f>ROUND(I325*H325,2)</f>
        <v>0</v>
      </c>
      <c r="BL325" s="18" t="s">
        <v>223</v>
      </c>
      <c r="BM325" s="138" t="s">
        <v>798</v>
      </c>
    </row>
    <row r="326" spans="2:65" s="1" customFormat="1" ht="29.25">
      <c r="B326" s="33"/>
      <c r="D326" s="140" t="s">
        <v>225</v>
      </c>
      <c r="F326" s="141" t="s">
        <v>709</v>
      </c>
      <c r="I326" s="142"/>
      <c r="L326" s="33"/>
      <c r="M326" s="143"/>
      <c r="T326" s="54"/>
      <c r="AT326" s="18" t="s">
        <v>225</v>
      </c>
      <c r="AU326" s="18" t="s">
        <v>83</v>
      </c>
    </row>
    <row r="327" spans="2:65" s="1" customFormat="1" ht="19.5">
      <c r="B327" s="33"/>
      <c r="D327" s="140" t="s">
        <v>227</v>
      </c>
      <c r="F327" s="144" t="s">
        <v>710</v>
      </c>
      <c r="I327" s="142"/>
      <c r="L327" s="33"/>
      <c r="M327" s="143"/>
      <c r="T327" s="54"/>
      <c r="AT327" s="18" t="s">
        <v>227</v>
      </c>
      <c r="AU327" s="18" t="s">
        <v>83</v>
      </c>
    </row>
    <row r="328" spans="2:65" s="12" customFormat="1" ht="11.25">
      <c r="B328" s="151"/>
      <c r="D328" s="140" t="s">
        <v>229</v>
      </c>
      <c r="E328" s="152" t="s">
        <v>19</v>
      </c>
      <c r="F328" s="153" t="s">
        <v>799</v>
      </c>
      <c r="H328" s="154">
        <v>344</v>
      </c>
      <c r="I328" s="155"/>
      <c r="L328" s="151"/>
      <c r="M328" s="156"/>
      <c r="T328" s="157"/>
      <c r="AT328" s="152" t="s">
        <v>229</v>
      </c>
      <c r="AU328" s="152" t="s">
        <v>83</v>
      </c>
      <c r="AV328" s="12" t="s">
        <v>85</v>
      </c>
      <c r="AW328" s="12" t="s">
        <v>37</v>
      </c>
      <c r="AX328" s="12" t="s">
        <v>83</v>
      </c>
      <c r="AY328" s="152" t="s">
        <v>218</v>
      </c>
    </row>
    <row r="329" spans="2:65" s="1" customFormat="1" ht="16.5" customHeight="1">
      <c r="B329" s="33"/>
      <c r="C329" s="127" t="s">
        <v>498</v>
      </c>
      <c r="D329" s="127" t="s">
        <v>219</v>
      </c>
      <c r="E329" s="128" t="s">
        <v>800</v>
      </c>
      <c r="F329" s="129" t="s">
        <v>716</v>
      </c>
      <c r="G329" s="130" t="s">
        <v>222</v>
      </c>
      <c r="H329" s="131">
        <v>215</v>
      </c>
      <c r="I329" s="132"/>
      <c r="J329" s="133">
        <f>ROUND(I329*H329,2)</f>
        <v>0</v>
      </c>
      <c r="K329" s="129" t="s">
        <v>19</v>
      </c>
      <c r="L329" s="33"/>
      <c r="M329" s="134" t="s">
        <v>19</v>
      </c>
      <c r="N329" s="135" t="s">
        <v>47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223</v>
      </c>
      <c r="AT329" s="138" t="s">
        <v>219</v>
      </c>
      <c r="AU329" s="138" t="s">
        <v>83</v>
      </c>
      <c r="AY329" s="18" t="s">
        <v>218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8" t="s">
        <v>83</v>
      </c>
      <c r="BK329" s="139">
        <f>ROUND(I329*H329,2)</f>
        <v>0</v>
      </c>
      <c r="BL329" s="18" t="s">
        <v>223</v>
      </c>
      <c r="BM329" s="138" t="s">
        <v>801</v>
      </c>
    </row>
    <row r="330" spans="2:65" s="1" customFormat="1" ht="29.25">
      <c r="B330" s="33"/>
      <c r="D330" s="140" t="s">
        <v>225</v>
      </c>
      <c r="F330" s="141" t="s">
        <v>718</v>
      </c>
      <c r="I330" s="142"/>
      <c r="L330" s="33"/>
      <c r="M330" s="143"/>
      <c r="T330" s="54"/>
      <c r="AT330" s="18" t="s">
        <v>225</v>
      </c>
      <c r="AU330" s="18" t="s">
        <v>83</v>
      </c>
    </row>
    <row r="331" spans="2:65" s="1" customFormat="1" ht="19.5">
      <c r="B331" s="33"/>
      <c r="D331" s="140" t="s">
        <v>227</v>
      </c>
      <c r="F331" s="144" t="s">
        <v>719</v>
      </c>
      <c r="I331" s="142"/>
      <c r="L331" s="33"/>
      <c r="M331" s="143"/>
      <c r="T331" s="54"/>
      <c r="AT331" s="18" t="s">
        <v>227</v>
      </c>
      <c r="AU331" s="18" t="s">
        <v>83</v>
      </c>
    </row>
    <row r="332" spans="2:65" s="12" customFormat="1" ht="11.25">
      <c r="B332" s="151"/>
      <c r="D332" s="140" t="s">
        <v>229</v>
      </c>
      <c r="E332" s="152" t="s">
        <v>19</v>
      </c>
      <c r="F332" s="153" t="s">
        <v>802</v>
      </c>
      <c r="H332" s="154">
        <v>215</v>
      </c>
      <c r="I332" s="155"/>
      <c r="L332" s="151"/>
      <c r="M332" s="156"/>
      <c r="T332" s="157"/>
      <c r="AT332" s="152" t="s">
        <v>229</v>
      </c>
      <c r="AU332" s="152" t="s">
        <v>83</v>
      </c>
      <c r="AV332" s="12" t="s">
        <v>85</v>
      </c>
      <c r="AW332" s="12" t="s">
        <v>37</v>
      </c>
      <c r="AX332" s="12" t="s">
        <v>83</v>
      </c>
      <c r="AY332" s="152" t="s">
        <v>218</v>
      </c>
    </row>
    <row r="333" spans="2:65" s="1" customFormat="1" ht="21.75" customHeight="1">
      <c r="B333" s="33"/>
      <c r="C333" s="127" t="s">
        <v>503</v>
      </c>
      <c r="D333" s="127" t="s">
        <v>219</v>
      </c>
      <c r="E333" s="128" t="s">
        <v>803</v>
      </c>
      <c r="F333" s="129" t="s">
        <v>741</v>
      </c>
      <c r="G333" s="130" t="s">
        <v>376</v>
      </c>
      <c r="H333" s="131">
        <v>43</v>
      </c>
      <c r="I333" s="132"/>
      <c r="J333" s="133">
        <f>ROUND(I333*H333,2)</f>
        <v>0</v>
      </c>
      <c r="K333" s="129" t="s">
        <v>19</v>
      </c>
      <c r="L333" s="33"/>
      <c r="M333" s="134" t="s">
        <v>19</v>
      </c>
      <c r="N333" s="135" t="s">
        <v>47</v>
      </c>
      <c r="P333" s="136">
        <f>O333*H333</f>
        <v>0</v>
      </c>
      <c r="Q333" s="136">
        <v>0</v>
      </c>
      <c r="R333" s="136">
        <f>Q333*H333</f>
        <v>0</v>
      </c>
      <c r="S333" s="136">
        <v>0</v>
      </c>
      <c r="T333" s="137">
        <f>S333*H333</f>
        <v>0</v>
      </c>
      <c r="AR333" s="138" t="s">
        <v>223</v>
      </c>
      <c r="AT333" s="138" t="s">
        <v>219</v>
      </c>
      <c r="AU333" s="138" t="s">
        <v>83</v>
      </c>
      <c r="AY333" s="18" t="s">
        <v>218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8" t="s">
        <v>83</v>
      </c>
      <c r="BK333" s="139">
        <f>ROUND(I333*H333,2)</f>
        <v>0</v>
      </c>
      <c r="BL333" s="18" t="s">
        <v>223</v>
      </c>
      <c r="BM333" s="138" t="s">
        <v>804</v>
      </c>
    </row>
    <row r="334" spans="2:65" s="1" customFormat="1" ht="19.5">
      <c r="B334" s="33"/>
      <c r="D334" s="140" t="s">
        <v>225</v>
      </c>
      <c r="F334" s="141" t="s">
        <v>743</v>
      </c>
      <c r="I334" s="142"/>
      <c r="L334" s="33"/>
      <c r="M334" s="143"/>
      <c r="T334" s="54"/>
      <c r="AT334" s="18" t="s">
        <v>225</v>
      </c>
      <c r="AU334" s="18" t="s">
        <v>83</v>
      </c>
    </row>
    <row r="335" spans="2:65" s="1" customFormat="1" ht="19.5">
      <c r="B335" s="33"/>
      <c r="D335" s="140" t="s">
        <v>227</v>
      </c>
      <c r="F335" s="144" t="s">
        <v>727</v>
      </c>
      <c r="I335" s="142"/>
      <c r="L335" s="33"/>
      <c r="M335" s="143"/>
      <c r="T335" s="54"/>
      <c r="AT335" s="18" t="s">
        <v>227</v>
      </c>
      <c r="AU335" s="18" t="s">
        <v>83</v>
      </c>
    </row>
    <row r="336" spans="2:65" s="11" customFormat="1" ht="11.25">
      <c r="B336" s="145"/>
      <c r="D336" s="140" t="s">
        <v>229</v>
      </c>
      <c r="E336" s="146" t="s">
        <v>19</v>
      </c>
      <c r="F336" s="147" t="s">
        <v>230</v>
      </c>
      <c r="H336" s="146" t="s">
        <v>19</v>
      </c>
      <c r="I336" s="148"/>
      <c r="L336" s="145"/>
      <c r="M336" s="149"/>
      <c r="T336" s="150"/>
      <c r="AT336" s="146" t="s">
        <v>229</v>
      </c>
      <c r="AU336" s="146" t="s">
        <v>83</v>
      </c>
      <c r="AV336" s="11" t="s">
        <v>83</v>
      </c>
      <c r="AW336" s="11" t="s">
        <v>37</v>
      </c>
      <c r="AX336" s="11" t="s">
        <v>76</v>
      </c>
      <c r="AY336" s="146" t="s">
        <v>218</v>
      </c>
    </row>
    <row r="337" spans="2:65" s="12" customFormat="1" ht="11.25">
      <c r="B337" s="151"/>
      <c r="D337" s="140" t="s">
        <v>229</v>
      </c>
      <c r="E337" s="152" t="s">
        <v>516</v>
      </c>
      <c r="F337" s="153" t="s">
        <v>517</v>
      </c>
      <c r="H337" s="154">
        <v>43</v>
      </c>
      <c r="I337" s="155"/>
      <c r="L337" s="151"/>
      <c r="M337" s="156"/>
      <c r="T337" s="157"/>
      <c r="AT337" s="152" t="s">
        <v>229</v>
      </c>
      <c r="AU337" s="152" t="s">
        <v>83</v>
      </c>
      <c r="AV337" s="12" t="s">
        <v>85</v>
      </c>
      <c r="AW337" s="12" t="s">
        <v>37</v>
      </c>
      <c r="AX337" s="12" t="s">
        <v>83</v>
      </c>
      <c r="AY337" s="152" t="s">
        <v>218</v>
      </c>
    </row>
    <row r="338" spans="2:65" s="1" customFormat="1" ht="16.5" customHeight="1">
      <c r="B338" s="33"/>
      <c r="C338" s="127" t="s">
        <v>805</v>
      </c>
      <c r="D338" s="127" t="s">
        <v>219</v>
      </c>
      <c r="E338" s="128" t="s">
        <v>806</v>
      </c>
      <c r="F338" s="129" t="s">
        <v>807</v>
      </c>
      <c r="G338" s="130" t="s">
        <v>222</v>
      </c>
      <c r="H338" s="131">
        <v>465.86</v>
      </c>
      <c r="I338" s="132"/>
      <c r="J338" s="133">
        <f>ROUND(I338*H338,2)</f>
        <v>0</v>
      </c>
      <c r="K338" s="129" t="s">
        <v>19</v>
      </c>
      <c r="L338" s="33"/>
      <c r="M338" s="134" t="s">
        <v>19</v>
      </c>
      <c r="N338" s="135" t="s">
        <v>47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223</v>
      </c>
      <c r="AT338" s="138" t="s">
        <v>219</v>
      </c>
      <c r="AU338" s="138" t="s">
        <v>83</v>
      </c>
      <c r="AY338" s="18" t="s">
        <v>218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8" t="s">
        <v>83</v>
      </c>
      <c r="BK338" s="139">
        <f>ROUND(I338*H338,2)</f>
        <v>0</v>
      </c>
      <c r="BL338" s="18" t="s">
        <v>223</v>
      </c>
      <c r="BM338" s="138" t="s">
        <v>808</v>
      </c>
    </row>
    <row r="339" spans="2:65" s="1" customFormat="1" ht="19.5">
      <c r="B339" s="33"/>
      <c r="D339" s="140" t="s">
        <v>225</v>
      </c>
      <c r="F339" s="141" t="s">
        <v>809</v>
      </c>
      <c r="I339" s="142"/>
      <c r="L339" s="33"/>
      <c r="M339" s="143"/>
      <c r="T339" s="54"/>
      <c r="AT339" s="18" t="s">
        <v>225</v>
      </c>
      <c r="AU339" s="18" t="s">
        <v>83</v>
      </c>
    </row>
    <row r="340" spans="2:65" s="1" customFormat="1" ht="19.5">
      <c r="B340" s="33"/>
      <c r="D340" s="140" t="s">
        <v>227</v>
      </c>
      <c r="F340" s="144" t="s">
        <v>640</v>
      </c>
      <c r="I340" s="142"/>
      <c r="L340" s="33"/>
      <c r="M340" s="143"/>
      <c r="T340" s="54"/>
      <c r="AT340" s="18" t="s">
        <v>227</v>
      </c>
      <c r="AU340" s="18" t="s">
        <v>83</v>
      </c>
    </row>
    <row r="341" spans="2:65" s="11" customFormat="1" ht="11.25">
      <c r="B341" s="145"/>
      <c r="D341" s="140" t="s">
        <v>229</v>
      </c>
      <c r="E341" s="146" t="s">
        <v>19</v>
      </c>
      <c r="F341" s="147" t="s">
        <v>810</v>
      </c>
      <c r="H341" s="146" t="s">
        <v>19</v>
      </c>
      <c r="I341" s="148"/>
      <c r="L341" s="145"/>
      <c r="M341" s="149"/>
      <c r="T341" s="150"/>
      <c r="AT341" s="146" t="s">
        <v>229</v>
      </c>
      <c r="AU341" s="146" t="s">
        <v>83</v>
      </c>
      <c r="AV341" s="11" t="s">
        <v>83</v>
      </c>
      <c r="AW341" s="11" t="s">
        <v>37</v>
      </c>
      <c r="AX341" s="11" t="s">
        <v>76</v>
      </c>
      <c r="AY341" s="146" t="s">
        <v>218</v>
      </c>
    </row>
    <row r="342" spans="2:65" s="12" customFormat="1" ht="11.25">
      <c r="B342" s="151"/>
      <c r="D342" s="140" t="s">
        <v>229</v>
      </c>
      <c r="E342" s="152" t="s">
        <v>19</v>
      </c>
      <c r="F342" s="153" t="s">
        <v>811</v>
      </c>
      <c r="H342" s="154">
        <v>140</v>
      </c>
      <c r="I342" s="155"/>
      <c r="L342" s="151"/>
      <c r="M342" s="156"/>
      <c r="T342" s="157"/>
      <c r="AT342" s="152" t="s">
        <v>229</v>
      </c>
      <c r="AU342" s="152" t="s">
        <v>83</v>
      </c>
      <c r="AV342" s="12" t="s">
        <v>85</v>
      </c>
      <c r="AW342" s="12" t="s">
        <v>37</v>
      </c>
      <c r="AX342" s="12" t="s">
        <v>76</v>
      </c>
      <c r="AY342" s="152" t="s">
        <v>218</v>
      </c>
    </row>
    <row r="343" spans="2:65" s="12" customFormat="1" ht="11.25">
      <c r="B343" s="151"/>
      <c r="D343" s="140" t="s">
        <v>229</v>
      </c>
      <c r="E343" s="152" t="s">
        <v>19</v>
      </c>
      <c r="F343" s="153" t="s">
        <v>812</v>
      </c>
      <c r="H343" s="154">
        <v>33.25</v>
      </c>
      <c r="I343" s="155"/>
      <c r="L343" s="151"/>
      <c r="M343" s="156"/>
      <c r="T343" s="157"/>
      <c r="AT343" s="152" t="s">
        <v>229</v>
      </c>
      <c r="AU343" s="152" t="s">
        <v>83</v>
      </c>
      <c r="AV343" s="12" t="s">
        <v>85</v>
      </c>
      <c r="AW343" s="12" t="s">
        <v>37</v>
      </c>
      <c r="AX343" s="12" t="s">
        <v>76</v>
      </c>
      <c r="AY343" s="152" t="s">
        <v>218</v>
      </c>
    </row>
    <row r="344" spans="2:65" s="12" customFormat="1" ht="11.25">
      <c r="B344" s="151"/>
      <c r="D344" s="140" t="s">
        <v>229</v>
      </c>
      <c r="E344" s="152" t="s">
        <v>19</v>
      </c>
      <c r="F344" s="153" t="s">
        <v>813</v>
      </c>
      <c r="H344" s="154">
        <v>22.2</v>
      </c>
      <c r="I344" s="155"/>
      <c r="L344" s="151"/>
      <c r="M344" s="156"/>
      <c r="T344" s="157"/>
      <c r="AT344" s="152" t="s">
        <v>229</v>
      </c>
      <c r="AU344" s="152" t="s">
        <v>83</v>
      </c>
      <c r="AV344" s="12" t="s">
        <v>85</v>
      </c>
      <c r="AW344" s="12" t="s">
        <v>37</v>
      </c>
      <c r="AX344" s="12" t="s">
        <v>76</v>
      </c>
      <c r="AY344" s="152" t="s">
        <v>218</v>
      </c>
    </row>
    <row r="345" spans="2:65" s="12" customFormat="1" ht="11.25">
      <c r="B345" s="151"/>
      <c r="D345" s="140" t="s">
        <v>229</v>
      </c>
      <c r="E345" s="152" t="s">
        <v>19</v>
      </c>
      <c r="F345" s="153" t="s">
        <v>814</v>
      </c>
      <c r="H345" s="154">
        <v>32.200000000000003</v>
      </c>
      <c r="I345" s="155"/>
      <c r="L345" s="151"/>
      <c r="M345" s="156"/>
      <c r="T345" s="157"/>
      <c r="AT345" s="152" t="s">
        <v>229</v>
      </c>
      <c r="AU345" s="152" t="s">
        <v>83</v>
      </c>
      <c r="AV345" s="12" t="s">
        <v>85</v>
      </c>
      <c r="AW345" s="12" t="s">
        <v>37</v>
      </c>
      <c r="AX345" s="12" t="s">
        <v>76</v>
      </c>
      <c r="AY345" s="152" t="s">
        <v>218</v>
      </c>
    </row>
    <row r="346" spans="2:65" s="12" customFormat="1" ht="11.25">
      <c r="B346" s="151"/>
      <c r="D346" s="140" t="s">
        <v>229</v>
      </c>
      <c r="E346" s="152" t="s">
        <v>19</v>
      </c>
      <c r="F346" s="153" t="s">
        <v>815</v>
      </c>
      <c r="H346" s="154">
        <v>17.100000000000001</v>
      </c>
      <c r="I346" s="155"/>
      <c r="L346" s="151"/>
      <c r="M346" s="156"/>
      <c r="T346" s="157"/>
      <c r="AT346" s="152" t="s">
        <v>229</v>
      </c>
      <c r="AU346" s="152" t="s">
        <v>83</v>
      </c>
      <c r="AV346" s="12" t="s">
        <v>85</v>
      </c>
      <c r="AW346" s="12" t="s">
        <v>37</v>
      </c>
      <c r="AX346" s="12" t="s">
        <v>76</v>
      </c>
      <c r="AY346" s="152" t="s">
        <v>218</v>
      </c>
    </row>
    <row r="347" spans="2:65" s="12" customFormat="1" ht="11.25">
      <c r="B347" s="151"/>
      <c r="D347" s="140" t="s">
        <v>229</v>
      </c>
      <c r="E347" s="152" t="s">
        <v>19</v>
      </c>
      <c r="F347" s="153" t="s">
        <v>816</v>
      </c>
      <c r="H347" s="154">
        <v>8.64</v>
      </c>
      <c r="I347" s="155"/>
      <c r="L347" s="151"/>
      <c r="M347" s="156"/>
      <c r="T347" s="157"/>
      <c r="AT347" s="152" t="s">
        <v>229</v>
      </c>
      <c r="AU347" s="152" t="s">
        <v>83</v>
      </c>
      <c r="AV347" s="12" t="s">
        <v>85</v>
      </c>
      <c r="AW347" s="12" t="s">
        <v>37</v>
      </c>
      <c r="AX347" s="12" t="s">
        <v>76</v>
      </c>
      <c r="AY347" s="152" t="s">
        <v>218</v>
      </c>
    </row>
    <row r="348" spans="2:65" s="12" customFormat="1" ht="11.25">
      <c r="B348" s="151"/>
      <c r="D348" s="140" t="s">
        <v>229</v>
      </c>
      <c r="E348" s="152" t="s">
        <v>19</v>
      </c>
      <c r="F348" s="153" t="s">
        <v>817</v>
      </c>
      <c r="H348" s="154">
        <v>8.69</v>
      </c>
      <c r="I348" s="155"/>
      <c r="L348" s="151"/>
      <c r="M348" s="156"/>
      <c r="T348" s="157"/>
      <c r="AT348" s="152" t="s">
        <v>229</v>
      </c>
      <c r="AU348" s="152" t="s">
        <v>83</v>
      </c>
      <c r="AV348" s="12" t="s">
        <v>85</v>
      </c>
      <c r="AW348" s="12" t="s">
        <v>37</v>
      </c>
      <c r="AX348" s="12" t="s">
        <v>76</v>
      </c>
      <c r="AY348" s="152" t="s">
        <v>218</v>
      </c>
    </row>
    <row r="349" spans="2:65" s="12" customFormat="1" ht="11.25">
      <c r="B349" s="151"/>
      <c r="D349" s="140" t="s">
        <v>229</v>
      </c>
      <c r="E349" s="152" t="s">
        <v>19</v>
      </c>
      <c r="F349" s="153" t="s">
        <v>818</v>
      </c>
      <c r="H349" s="154">
        <v>8.7200000000000006</v>
      </c>
      <c r="I349" s="155"/>
      <c r="L349" s="151"/>
      <c r="M349" s="156"/>
      <c r="T349" s="157"/>
      <c r="AT349" s="152" t="s">
        <v>229</v>
      </c>
      <c r="AU349" s="152" t="s">
        <v>83</v>
      </c>
      <c r="AV349" s="12" t="s">
        <v>85</v>
      </c>
      <c r="AW349" s="12" t="s">
        <v>37</v>
      </c>
      <c r="AX349" s="12" t="s">
        <v>76</v>
      </c>
      <c r="AY349" s="152" t="s">
        <v>218</v>
      </c>
    </row>
    <row r="350" spans="2:65" s="12" customFormat="1" ht="11.25">
      <c r="B350" s="151"/>
      <c r="D350" s="140" t="s">
        <v>229</v>
      </c>
      <c r="E350" s="152" t="s">
        <v>19</v>
      </c>
      <c r="F350" s="153" t="s">
        <v>819</v>
      </c>
      <c r="H350" s="154">
        <v>8.81</v>
      </c>
      <c r="I350" s="155"/>
      <c r="L350" s="151"/>
      <c r="M350" s="156"/>
      <c r="T350" s="157"/>
      <c r="AT350" s="152" t="s">
        <v>229</v>
      </c>
      <c r="AU350" s="152" t="s">
        <v>83</v>
      </c>
      <c r="AV350" s="12" t="s">
        <v>85</v>
      </c>
      <c r="AW350" s="12" t="s">
        <v>37</v>
      </c>
      <c r="AX350" s="12" t="s">
        <v>76</v>
      </c>
      <c r="AY350" s="152" t="s">
        <v>218</v>
      </c>
    </row>
    <row r="351" spans="2:65" s="12" customFormat="1" ht="11.25">
      <c r="B351" s="151"/>
      <c r="D351" s="140" t="s">
        <v>229</v>
      </c>
      <c r="E351" s="152" t="s">
        <v>19</v>
      </c>
      <c r="F351" s="153" t="s">
        <v>820</v>
      </c>
      <c r="H351" s="154">
        <v>8.89</v>
      </c>
      <c r="I351" s="155"/>
      <c r="L351" s="151"/>
      <c r="M351" s="156"/>
      <c r="T351" s="157"/>
      <c r="AT351" s="152" t="s">
        <v>229</v>
      </c>
      <c r="AU351" s="152" t="s">
        <v>83</v>
      </c>
      <c r="AV351" s="12" t="s">
        <v>85</v>
      </c>
      <c r="AW351" s="12" t="s">
        <v>37</v>
      </c>
      <c r="AX351" s="12" t="s">
        <v>76</v>
      </c>
      <c r="AY351" s="152" t="s">
        <v>218</v>
      </c>
    </row>
    <row r="352" spans="2:65" s="12" customFormat="1" ht="11.25">
      <c r="B352" s="151"/>
      <c r="D352" s="140" t="s">
        <v>229</v>
      </c>
      <c r="E352" s="152" t="s">
        <v>19</v>
      </c>
      <c r="F352" s="153" t="s">
        <v>821</v>
      </c>
      <c r="H352" s="154">
        <v>8.98</v>
      </c>
      <c r="I352" s="155"/>
      <c r="L352" s="151"/>
      <c r="M352" s="156"/>
      <c r="T352" s="157"/>
      <c r="AT352" s="152" t="s">
        <v>229</v>
      </c>
      <c r="AU352" s="152" t="s">
        <v>83</v>
      </c>
      <c r="AV352" s="12" t="s">
        <v>85</v>
      </c>
      <c r="AW352" s="12" t="s">
        <v>37</v>
      </c>
      <c r="AX352" s="12" t="s">
        <v>76</v>
      </c>
      <c r="AY352" s="152" t="s">
        <v>218</v>
      </c>
    </row>
    <row r="353" spans="2:65" s="12" customFormat="1" ht="11.25">
      <c r="B353" s="151"/>
      <c r="D353" s="140" t="s">
        <v>229</v>
      </c>
      <c r="E353" s="152" t="s">
        <v>19</v>
      </c>
      <c r="F353" s="153" t="s">
        <v>822</v>
      </c>
      <c r="H353" s="154">
        <v>9.06</v>
      </c>
      <c r="I353" s="155"/>
      <c r="L353" s="151"/>
      <c r="M353" s="156"/>
      <c r="T353" s="157"/>
      <c r="AT353" s="152" t="s">
        <v>229</v>
      </c>
      <c r="AU353" s="152" t="s">
        <v>83</v>
      </c>
      <c r="AV353" s="12" t="s">
        <v>85</v>
      </c>
      <c r="AW353" s="12" t="s">
        <v>37</v>
      </c>
      <c r="AX353" s="12" t="s">
        <v>76</v>
      </c>
      <c r="AY353" s="152" t="s">
        <v>218</v>
      </c>
    </row>
    <row r="354" spans="2:65" s="12" customFormat="1" ht="11.25">
      <c r="B354" s="151"/>
      <c r="D354" s="140" t="s">
        <v>229</v>
      </c>
      <c r="E354" s="152" t="s">
        <v>19</v>
      </c>
      <c r="F354" s="153" t="s">
        <v>823</v>
      </c>
      <c r="H354" s="154">
        <v>9.32</v>
      </c>
      <c r="I354" s="155"/>
      <c r="L354" s="151"/>
      <c r="M354" s="156"/>
      <c r="T354" s="157"/>
      <c r="AT354" s="152" t="s">
        <v>229</v>
      </c>
      <c r="AU354" s="152" t="s">
        <v>83</v>
      </c>
      <c r="AV354" s="12" t="s">
        <v>85</v>
      </c>
      <c r="AW354" s="12" t="s">
        <v>37</v>
      </c>
      <c r="AX354" s="12" t="s">
        <v>76</v>
      </c>
      <c r="AY354" s="152" t="s">
        <v>218</v>
      </c>
    </row>
    <row r="355" spans="2:65" s="11" customFormat="1" ht="11.25">
      <c r="B355" s="145"/>
      <c r="D355" s="140" t="s">
        <v>229</v>
      </c>
      <c r="E355" s="146" t="s">
        <v>19</v>
      </c>
      <c r="F355" s="147" t="s">
        <v>824</v>
      </c>
      <c r="H355" s="146" t="s">
        <v>19</v>
      </c>
      <c r="I355" s="148"/>
      <c r="L355" s="145"/>
      <c r="M355" s="149"/>
      <c r="T355" s="150"/>
      <c r="AT355" s="146" t="s">
        <v>229</v>
      </c>
      <c r="AU355" s="146" t="s">
        <v>83</v>
      </c>
      <c r="AV355" s="11" t="s">
        <v>83</v>
      </c>
      <c r="AW355" s="11" t="s">
        <v>37</v>
      </c>
      <c r="AX355" s="11" t="s">
        <v>76</v>
      </c>
      <c r="AY355" s="146" t="s">
        <v>218</v>
      </c>
    </row>
    <row r="356" spans="2:65" s="12" customFormat="1" ht="11.25">
      <c r="B356" s="151"/>
      <c r="D356" s="140" t="s">
        <v>229</v>
      </c>
      <c r="E356" s="152" t="s">
        <v>19</v>
      </c>
      <c r="F356" s="153" t="s">
        <v>825</v>
      </c>
      <c r="H356" s="154">
        <v>150</v>
      </c>
      <c r="I356" s="155"/>
      <c r="L356" s="151"/>
      <c r="M356" s="156"/>
      <c r="T356" s="157"/>
      <c r="AT356" s="152" t="s">
        <v>229</v>
      </c>
      <c r="AU356" s="152" t="s">
        <v>83</v>
      </c>
      <c r="AV356" s="12" t="s">
        <v>85</v>
      </c>
      <c r="AW356" s="12" t="s">
        <v>37</v>
      </c>
      <c r="AX356" s="12" t="s">
        <v>76</v>
      </c>
      <c r="AY356" s="152" t="s">
        <v>218</v>
      </c>
    </row>
    <row r="357" spans="2:65" s="13" customFormat="1" ht="11.25">
      <c r="B357" s="158"/>
      <c r="D357" s="140" t="s">
        <v>229</v>
      </c>
      <c r="E357" s="159" t="s">
        <v>19</v>
      </c>
      <c r="F357" s="160" t="s">
        <v>234</v>
      </c>
      <c r="H357" s="161">
        <v>465.86</v>
      </c>
      <c r="I357" s="162"/>
      <c r="L357" s="158"/>
      <c r="M357" s="163"/>
      <c r="T357" s="164"/>
      <c r="AT357" s="159" t="s">
        <v>229</v>
      </c>
      <c r="AU357" s="159" t="s">
        <v>83</v>
      </c>
      <c r="AV357" s="13" t="s">
        <v>223</v>
      </c>
      <c r="AW357" s="13" t="s">
        <v>37</v>
      </c>
      <c r="AX357" s="13" t="s">
        <v>83</v>
      </c>
      <c r="AY357" s="159" t="s">
        <v>218</v>
      </c>
    </row>
    <row r="358" spans="2:65" s="1" customFormat="1" ht="16.5" customHeight="1">
      <c r="B358" s="33"/>
      <c r="C358" s="127" t="s">
        <v>826</v>
      </c>
      <c r="D358" s="127" t="s">
        <v>219</v>
      </c>
      <c r="E358" s="128" t="s">
        <v>827</v>
      </c>
      <c r="F358" s="129" t="s">
        <v>824</v>
      </c>
      <c r="G358" s="130" t="s">
        <v>222</v>
      </c>
      <c r="H358" s="131">
        <v>144</v>
      </c>
      <c r="I358" s="132"/>
      <c r="J358" s="133">
        <f>ROUND(I358*H358,2)</f>
        <v>0</v>
      </c>
      <c r="K358" s="129" t="s">
        <v>19</v>
      </c>
      <c r="L358" s="33"/>
      <c r="M358" s="134" t="s">
        <v>19</v>
      </c>
      <c r="N358" s="135" t="s">
        <v>47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223</v>
      </c>
      <c r="AT358" s="138" t="s">
        <v>219</v>
      </c>
      <c r="AU358" s="138" t="s">
        <v>83</v>
      </c>
      <c r="AY358" s="18" t="s">
        <v>218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8" t="s">
        <v>83</v>
      </c>
      <c r="BK358" s="139">
        <f>ROUND(I358*H358,2)</f>
        <v>0</v>
      </c>
      <c r="BL358" s="18" t="s">
        <v>223</v>
      </c>
      <c r="BM358" s="138" t="s">
        <v>828</v>
      </c>
    </row>
    <row r="359" spans="2:65" s="1" customFormat="1" ht="29.25">
      <c r="B359" s="33"/>
      <c r="D359" s="140" t="s">
        <v>225</v>
      </c>
      <c r="F359" s="141" t="s">
        <v>829</v>
      </c>
      <c r="I359" s="142"/>
      <c r="L359" s="33"/>
      <c r="M359" s="143"/>
      <c r="T359" s="54"/>
      <c r="AT359" s="18" t="s">
        <v>225</v>
      </c>
      <c r="AU359" s="18" t="s">
        <v>83</v>
      </c>
    </row>
    <row r="360" spans="2:65" s="1" customFormat="1" ht="19.5">
      <c r="B360" s="33"/>
      <c r="D360" s="140" t="s">
        <v>227</v>
      </c>
      <c r="F360" s="144" t="s">
        <v>830</v>
      </c>
      <c r="I360" s="142"/>
      <c r="L360" s="33"/>
      <c r="M360" s="143"/>
      <c r="T360" s="54"/>
      <c r="AT360" s="18" t="s">
        <v>227</v>
      </c>
      <c r="AU360" s="18" t="s">
        <v>83</v>
      </c>
    </row>
    <row r="361" spans="2:65" s="11" customFormat="1" ht="11.25">
      <c r="B361" s="145"/>
      <c r="D361" s="140" t="s">
        <v>229</v>
      </c>
      <c r="E361" s="146" t="s">
        <v>19</v>
      </c>
      <c r="F361" s="147" t="s">
        <v>831</v>
      </c>
      <c r="H361" s="146" t="s">
        <v>19</v>
      </c>
      <c r="I361" s="148"/>
      <c r="L361" s="145"/>
      <c r="M361" s="149"/>
      <c r="T361" s="150"/>
      <c r="AT361" s="146" t="s">
        <v>229</v>
      </c>
      <c r="AU361" s="146" t="s">
        <v>83</v>
      </c>
      <c r="AV361" s="11" t="s">
        <v>83</v>
      </c>
      <c r="AW361" s="11" t="s">
        <v>37</v>
      </c>
      <c r="AX361" s="11" t="s">
        <v>76</v>
      </c>
      <c r="AY361" s="146" t="s">
        <v>218</v>
      </c>
    </row>
    <row r="362" spans="2:65" s="12" customFormat="1" ht="11.25">
      <c r="B362" s="151"/>
      <c r="D362" s="140" t="s">
        <v>229</v>
      </c>
      <c r="E362" s="152" t="s">
        <v>832</v>
      </c>
      <c r="F362" s="153" t="s">
        <v>833</v>
      </c>
      <c r="H362" s="154">
        <v>144</v>
      </c>
      <c r="I362" s="155"/>
      <c r="L362" s="151"/>
      <c r="M362" s="156"/>
      <c r="T362" s="157"/>
      <c r="AT362" s="152" t="s">
        <v>229</v>
      </c>
      <c r="AU362" s="152" t="s">
        <v>83</v>
      </c>
      <c r="AV362" s="12" t="s">
        <v>85</v>
      </c>
      <c r="AW362" s="12" t="s">
        <v>37</v>
      </c>
      <c r="AX362" s="12" t="s">
        <v>83</v>
      </c>
      <c r="AY362" s="152" t="s">
        <v>218</v>
      </c>
    </row>
    <row r="363" spans="2:65" s="1" customFormat="1" ht="16.5" customHeight="1">
      <c r="B363" s="33"/>
      <c r="C363" s="127" t="s">
        <v>834</v>
      </c>
      <c r="D363" s="127" t="s">
        <v>219</v>
      </c>
      <c r="E363" s="128" t="s">
        <v>835</v>
      </c>
      <c r="F363" s="129" t="s">
        <v>810</v>
      </c>
      <c r="G363" s="130" t="s">
        <v>222</v>
      </c>
      <c r="H363" s="131">
        <v>231.67</v>
      </c>
      <c r="I363" s="132"/>
      <c r="J363" s="133">
        <f>ROUND(I363*H363,2)</f>
        <v>0</v>
      </c>
      <c r="K363" s="129" t="s">
        <v>19</v>
      </c>
      <c r="L363" s="33"/>
      <c r="M363" s="134" t="s">
        <v>19</v>
      </c>
      <c r="N363" s="135" t="s">
        <v>47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223</v>
      </c>
      <c r="AT363" s="138" t="s">
        <v>219</v>
      </c>
      <c r="AU363" s="138" t="s">
        <v>83</v>
      </c>
      <c r="AY363" s="18" t="s">
        <v>218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8" t="s">
        <v>83</v>
      </c>
      <c r="BK363" s="139">
        <f>ROUND(I363*H363,2)</f>
        <v>0</v>
      </c>
      <c r="BL363" s="18" t="s">
        <v>223</v>
      </c>
      <c r="BM363" s="138" t="s">
        <v>836</v>
      </c>
    </row>
    <row r="364" spans="2:65" s="1" customFormat="1" ht="29.25">
      <c r="B364" s="33"/>
      <c r="D364" s="140" t="s">
        <v>225</v>
      </c>
      <c r="F364" s="141" t="s">
        <v>837</v>
      </c>
      <c r="I364" s="142"/>
      <c r="L364" s="33"/>
      <c r="M364" s="143"/>
      <c r="T364" s="54"/>
      <c r="AT364" s="18" t="s">
        <v>225</v>
      </c>
      <c r="AU364" s="18" t="s">
        <v>83</v>
      </c>
    </row>
    <row r="365" spans="2:65" s="1" customFormat="1" ht="19.5">
      <c r="B365" s="33"/>
      <c r="D365" s="140" t="s">
        <v>227</v>
      </c>
      <c r="F365" s="144" t="s">
        <v>830</v>
      </c>
      <c r="I365" s="142"/>
      <c r="L365" s="33"/>
      <c r="M365" s="143"/>
      <c r="T365" s="54"/>
      <c r="AT365" s="18" t="s">
        <v>227</v>
      </c>
      <c r="AU365" s="18" t="s">
        <v>83</v>
      </c>
    </row>
    <row r="366" spans="2:65" s="11" customFormat="1" ht="11.25">
      <c r="B366" s="145"/>
      <c r="D366" s="140" t="s">
        <v>229</v>
      </c>
      <c r="E366" s="146" t="s">
        <v>19</v>
      </c>
      <c r="F366" s="147" t="s">
        <v>831</v>
      </c>
      <c r="H366" s="146" t="s">
        <v>19</v>
      </c>
      <c r="I366" s="148"/>
      <c r="L366" s="145"/>
      <c r="M366" s="149"/>
      <c r="T366" s="150"/>
      <c r="AT366" s="146" t="s">
        <v>229</v>
      </c>
      <c r="AU366" s="146" t="s">
        <v>83</v>
      </c>
      <c r="AV366" s="11" t="s">
        <v>83</v>
      </c>
      <c r="AW366" s="11" t="s">
        <v>37</v>
      </c>
      <c r="AX366" s="11" t="s">
        <v>76</v>
      </c>
      <c r="AY366" s="146" t="s">
        <v>218</v>
      </c>
    </row>
    <row r="367" spans="2:65" s="12" customFormat="1" ht="11.25">
      <c r="B367" s="151"/>
      <c r="D367" s="140" t="s">
        <v>229</v>
      </c>
      <c r="E367" s="152" t="s">
        <v>838</v>
      </c>
      <c r="F367" s="153" t="s">
        <v>839</v>
      </c>
      <c r="H367" s="154">
        <v>231.67</v>
      </c>
      <c r="I367" s="155"/>
      <c r="L367" s="151"/>
      <c r="M367" s="156"/>
      <c r="T367" s="157"/>
      <c r="AT367" s="152" t="s">
        <v>229</v>
      </c>
      <c r="AU367" s="152" t="s">
        <v>83</v>
      </c>
      <c r="AV367" s="12" t="s">
        <v>85</v>
      </c>
      <c r="AW367" s="12" t="s">
        <v>37</v>
      </c>
      <c r="AX367" s="12" t="s">
        <v>83</v>
      </c>
      <c r="AY367" s="152" t="s">
        <v>218</v>
      </c>
    </row>
    <row r="368" spans="2:65" s="1" customFormat="1" ht="16.5" customHeight="1">
      <c r="B368" s="33"/>
      <c r="C368" s="127" t="s">
        <v>513</v>
      </c>
      <c r="D368" s="127" t="s">
        <v>219</v>
      </c>
      <c r="E368" s="128" t="s">
        <v>840</v>
      </c>
      <c r="F368" s="129" t="s">
        <v>841</v>
      </c>
      <c r="G368" s="130" t="s">
        <v>222</v>
      </c>
      <c r="H368" s="131">
        <v>24.395</v>
      </c>
      <c r="I368" s="132"/>
      <c r="J368" s="133">
        <f>ROUND(I368*H368,2)</f>
        <v>0</v>
      </c>
      <c r="K368" s="129" t="s">
        <v>19</v>
      </c>
      <c r="L368" s="33"/>
      <c r="M368" s="134" t="s">
        <v>19</v>
      </c>
      <c r="N368" s="135" t="s">
        <v>47</v>
      </c>
      <c r="P368" s="136">
        <f>O368*H368</f>
        <v>0</v>
      </c>
      <c r="Q368" s="136">
        <v>0</v>
      </c>
      <c r="R368" s="136">
        <f>Q368*H368</f>
        <v>0</v>
      </c>
      <c r="S368" s="136">
        <v>0</v>
      </c>
      <c r="T368" s="137">
        <f>S368*H368</f>
        <v>0</v>
      </c>
      <c r="AR368" s="138" t="s">
        <v>223</v>
      </c>
      <c r="AT368" s="138" t="s">
        <v>219</v>
      </c>
      <c r="AU368" s="138" t="s">
        <v>83</v>
      </c>
      <c r="AY368" s="18" t="s">
        <v>218</v>
      </c>
      <c r="BE368" s="139">
        <f>IF(N368="základní",J368,0)</f>
        <v>0</v>
      </c>
      <c r="BF368" s="139">
        <f>IF(N368="snížená",J368,0)</f>
        <v>0</v>
      </c>
      <c r="BG368" s="139">
        <f>IF(N368="zákl. přenesená",J368,0)</f>
        <v>0</v>
      </c>
      <c r="BH368" s="139">
        <f>IF(N368="sníž. přenesená",J368,0)</f>
        <v>0</v>
      </c>
      <c r="BI368" s="139">
        <f>IF(N368="nulová",J368,0)</f>
        <v>0</v>
      </c>
      <c r="BJ368" s="18" t="s">
        <v>83</v>
      </c>
      <c r="BK368" s="139">
        <f>ROUND(I368*H368,2)</f>
        <v>0</v>
      </c>
      <c r="BL368" s="18" t="s">
        <v>223</v>
      </c>
      <c r="BM368" s="138" t="s">
        <v>842</v>
      </c>
    </row>
    <row r="369" spans="2:65" s="1" customFormat="1" ht="29.25">
      <c r="B369" s="33"/>
      <c r="D369" s="140" t="s">
        <v>225</v>
      </c>
      <c r="F369" s="141" t="s">
        <v>843</v>
      </c>
      <c r="I369" s="142"/>
      <c r="L369" s="33"/>
      <c r="M369" s="143"/>
      <c r="T369" s="54"/>
      <c r="AT369" s="18" t="s">
        <v>225</v>
      </c>
      <c r="AU369" s="18" t="s">
        <v>83</v>
      </c>
    </row>
    <row r="370" spans="2:65" s="1" customFormat="1" ht="19.5">
      <c r="B370" s="33"/>
      <c r="D370" s="140" t="s">
        <v>227</v>
      </c>
      <c r="F370" s="144" t="s">
        <v>844</v>
      </c>
      <c r="I370" s="142"/>
      <c r="L370" s="33"/>
      <c r="M370" s="143"/>
      <c r="T370" s="54"/>
      <c r="AT370" s="18" t="s">
        <v>227</v>
      </c>
      <c r="AU370" s="18" t="s">
        <v>83</v>
      </c>
    </row>
    <row r="371" spans="2:65" s="11" customFormat="1" ht="11.25">
      <c r="B371" s="145"/>
      <c r="D371" s="140" t="s">
        <v>229</v>
      </c>
      <c r="E371" s="146" t="s">
        <v>19</v>
      </c>
      <c r="F371" s="147" t="s">
        <v>831</v>
      </c>
      <c r="H371" s="146" t="s">
        <v>19</v>
      </c>
      <c r="I371" s="148"/>
      <c r="L371" s="145"/>
      <c r="M371" s="149"/>
      <c r="T371" s="150"/>
      <c r="AT371" s="146" t="s">
        <v>229</v>
      </c>
      <c r="AU371" s="146" t="s">
        <v>83</v>
      </c>
      <c r="AV371" s="11" t="s">
        <v>83</v>
      </c>
      <c r="AW371" s="11" t="s">
        <v>37</v>
      </c>
      <c r="AX371" s="11" t="s">
        <v>76</v>
      </c>
      <c r="AY371" s="146" t="s">
        <v>218</v>
      </c>
    </row>
    <row r="372" spans="2:65" s="12" customFormat="1" ht="11.25">
      <c r="B372" s="151"/>
      <c r="D372" s="140" t="s">
        <v>229</v>
      </c>
      <c r="E372" s="152" t="s">
        <v>19</v>
      </c>
      <c r="F372" s="153" t="s">
        <v>845</v>
      </c>
      <c r="H372" s="154">
        <v>2.625</v>
      </c>
      <c r="I372" s="155"/>
      <c r="L372" s="151"/>
      <c r="M372" s="156"/>
      <c r="T372" s="157"/>
      <c r="AT372" s="152" t="s">
        <v>229</v>
      </c>
      <c r="AU372" s="152" t="s">
        <v>83</v>
      </c>
      <c r="AV372" s="12" t="s">
        <v>85</v>
      </c>
      <c r="AW372" s="12" t="s">
        <v>37</v>
      </c>
      <c r="AX372" s="12" t="s">
        <v>76</v>
      </c>
      <c r="AY372" s="152" t="s">
        <v>218</v>
      </c>
    </row>
    <row r="373" spans="2:65" s="12" customFormat="1" ht="11.25">
      <c r="B373" s="151"/>
      <c r="D373" s="140" t="s">
        <v>229</v>
      </c>
      <c r="E373" s="152" t="s">
        <v>19</v>
      </c>
      <c r="F373" s="153" t="s">
        <v>846</v>
      </c>
      <c r="H373" s="154">
        <v>1.84</v>
      </c>
      <c r="I373" s="155"/>
      <c r="L373" s="151"/>
      <c r="M373" s="156"/>
      <c r="T373" s="157"/>
      <c r="AT373" s="152" t="s">
        <v>229</v>
      </c>
      <c r="AU373" s="152" t="s">
        <v>83</v>
      </c>
      <c r="AV373" s="12" t="s">
        <v>85</v>
      </c>
      <c r="AW373" s="12" t="s">
        <v>37</v>
      </c>
      <c r="AX373" s="12" t="s">
        <v>76</v>
      </c>
      <c r="AY373" s="152" t="s">
        <v>218</v>
      </c>
    </row>
    <row r="374" spans="2:65" s="12" customFormat="1" ht="11.25">
      <c r="B374" s="151"/>
      <c r="D374" s="140" t="s">
        <v>229</v>
      </c>
      <c r="E374" s="152" t="s">
        <v>19</v>
      </c>
      <c r="F374" s="153" t="s">
        <v>847</v>
      </c>
      <c r="H374" s="154">
        <v>1.94</v>
      </c>
      <c r="I374" s="155"/>
      <c r="L374" s="151"/>
      <c r="M374" s="156"/>
      <c r="T374" s="157"/>
      <c r="AT374" s="152" t="s">
        <v>229</v>
      </c>
      <c r="AU374" s="152" t="s">
        <v>83</v>
      </c>
      <c r="AV374" s="12" t="s">
        <v>85</v>
      </c>
      <c r="AW374" s="12" t="s">
        <v>37</v>
      </c>
      <c r="AX374" s="12" t="s">
        <v>76</v>
      </c>
      <c r="AY374" s="152" t="s">
        <v>218</v>
      </c>
    </row>
    <row r="375" spans="2:65" s="12" customFormat="1" ht="11.25">
      <c r="B375" s="151"/>
      <c r="D375" s="140" t="s">
        <v>229</v>
      </c>
      <c r="E375" s="152" t="s">
        <v>19</v>
      </c>
      <c r="F375" s="153" t="s">
        <v>848</v>
      </c>
      <c r="H375" s="154">
        <v>2.11</v>
      </c>
      <c r="I375" s="155"/>
      <c r="L375" s="151"/>
      <c r="M375" s="156"/>
      <c r="T375" s="157"/>
      <c r="AT375" s="152" t="s">
        <v>229</v>
      </c>
      <c r="AU375" s="152" t="s">
        <v>83</v>
      </c>
      <c r="AV375" s="12" t="s">
        <v>85</v>
      </c>
      <c r="AW375" s="12" t="s">
        <v>37</v>
      </c>
      <c r="AX375" s="12" t="s">
        <v>76</v>
      </c>
      <c r="AY375" s="152" t="s">
        <v>218</v>
      </c>
    </row>
    <row r="376" spans="2:65" s="12" customFormat="1" ht="11.25">
      <c r="B376" s="151"/>
      <c r="D376" s="140" t="s">
        <v>229</v>
      </c>
      <c r="E376" s="152" t="s">
        <v>19</v>
      </c>
      <c r="F376" s="153" t="s">
        <v>849</v>
      </c>
      <c r="H376" s="154">
        <v>2.2799999999999998</v>
      </c>
      <c r="I376" s="155"/>
      <c r="L376" s="151"/>
      <c r="M376" s="156"/>
      <c r="T376" s="157"/>
      <c r="AT376" s="152" t="s">
        <v>229</v>
      </c>
      <c r="AU376" s="152" t="s">
        <v>83</v>
      </c>
      <c r="AV376" s="12" t="s">
        <v>85</v>
      </c>
      <c r="AW376" s="12" t="s">
        <v>37</v>
      </c>
      <c r="AX376" s="12" t="s">
        <v>76</v>
      </c>
      <c r="AY376" s="152" t="s">
        <v>218</v>
      </c>
    </row>
    <row r="377" spans="2:65" s="12" customFormat="1" ht="11.25">
      <c r="B377" s="151"/>
      <c r="D377" s="140" t="s">
        <v>229</v>
      </c>
      <c r="E377" s="152" t="s">
        <v>19</v>
      </c>
      <c r="F377" s="153" t="s">
        <v>850</v>
      </c>
      <c r="H377" s="154">
        <v>13.6</v>
      </c>
      <c r="I377" s="155"/>
      <c r="L377" s="151"/>
      <c r="M377" s="156"/>
      <c r="T377" s="157"/>
      <c r="AT377" s="152" t="s">
        <v>229</v>
      </c>
      <c r="AU377" s="152" t="s">
        <v>83</v>
      </c>
      <c r="AV377" s="12" t="s">
        <v>85</v>
      </c>
      <c r="AW377" s="12" t="s">
        <v>37</v>
      </c>
      <c r="AX377" s="12" t="s">
        <v>76</v>
      </c>
      <c r="AY377" s="152" t="s">
        <v>218</v>
      </c>
    </row>
    <row r="378" spans="2:65" s="13" customFormat="1" ht="11.25">
      <c r="B378" s="158"/>
      <c r="D378" s="140" t="s">
        <v>229</v>
      </c>
      <c r="E378" s="159" t="s">
        <v>19</v>
      </c>
      <c r="F378" s="160" t="s">
        <v>234</v>
      </c>
      <c r="H378" s="161">
        <v>24.395</v>
      </c>
      <c r="I378" s="162"/>
      <c r="L378" s="158"/>
      <c r="M378" s="163"/>
      <c r="T378" s="164"/>
      <c r="AT378" s="159" t="s">
        <v>229</v>
      </c>
      <c r="AU378" s="159" t="s">
        <v>83</v>
      </c>
      <c r="AV378" s="13" t="s">
        <v>223</v>
      </c>
      <c r="AW378" s="13" t="s">
        <v>37</v>
      </c>
      <c r="AX378" s="13" t="s">
        <v>83</v>
      </c>
      <c r="AY378" s="159" t="s">
        <v>218</v>
      </c>
    </row>
    <row r="379" spans="2:65" s="1" customFormat="1" ht="16.5" customHeight="1">
      <c r="B379" s="33"/>
      <c r="C379" s="127" t="s">
        <v>851</v>
      </c>
      <c r="D379" s="127" t="s">
        <v>219</v>
      </c>
      <c r="E379" s="128" t="s">
        <v>852</v>
      </c>
      <c r="F379" s="129" t="s">
        <v>853</v>
      </c>
      <c r="G379" s="130" t="s">
        <v>222</v>
      </c>
      <c r="H379" s="131">
        <v>15</v>
      </c>
      <c r="I379" s="132"/>
      <c r="J379" s="133">
        <f>ROUND(I379*H379,2)</f>
        <v>0</v>
      </c>
      <c r="K379" s="129" t="s">
        <v>19</v>
      </c>
      <c r="L379" s="33"/>
      <c r="M379" s="134" t="s">
        <v>19</v>
      </c>
      <c r="N379" s="135" t="s">
        <v>47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223</v>
      </c>
      <c r="AT379" s="138" t="s">
        <v>219</v>
      </c>
      <c r="AU379" s="138" t="s">
        <v>83</v>
      </c>
      <c r="AY379" s="18" t="s">
        <v>218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8" t="s">
        <v>83</v>
      </c>
      <c r="BK379" s="139">
        <f>ROUND(I379*H379,2)</f>
        <v>0</v>
      </c>
      <c r="BL379" s="18" t="s">
        <v>223</v>
      </c>
      <c r="BM379" s="138" t="s">
        <v>854</v>
      </c>
    </row>
    <row r="380" spans="2:65" s="1" customFormat="1" ht="29.25">
      <c r="B380" s="33"/>
      <c r="D380" s="140" t="s">
        <v>225</v>
      </c>
      <c r="F380" s="141" t="s">
        <v>855</v>
      </c>
      <c r="I380" s="142"/>
      <c r="L380" s="33"/>
      <c r="M380" s="143"/>
      <c r="T380" s="54"/>
      <c r="AT380" s="18" t="s">
        <v>225</v>
      </c>
      <c r="AU380" s="18" t="s">
        <v>83</v>
      </c>
    </row>
    <row r="381" spans="2:65" s="1" customFormat="1" ht="19.5">
      <c r="B381" s="33"/>
      <c r="D381" s="140" t="s">
        <v>227</v>
      </c>
      <c r="F381" s="144" t="s">
        <v>856</v>
      </c>
      <c r="I381" s="142"/>
      <c r="L381" s="33"/>
      <c r="M381" s="143"/>
      <c r="T381" s="54"/>
      <c r="AT381" s="18" t="s">
        <v>227</v>
      </c>
      <c r="AU381" s="18" t="s">
        <v>83</v>
      </c>
    </row>
    <row r="382" spans="2:65" s="11" customFormat="1" ht="11.25">
      <c r="B382" s="145"/>
      <c r="D382" s="140" t="s">
        <v>229</v>
      </c>
      <c r="E382" s="146" t="s">
        <v>19</v>
      </c>
      <c r="F382" s="147" t="s">
        <v>831</v>
      </c>
      <c r="H382" s="146" t="s">
        <v>19</v>
      </c>
      <c r="I382" s="148"/>
      <c r="L382" s="145"/>
      <c r="M382" s="149"/>
      <c r="T382" s="150"/>
      <c r="AT382" s="146" t="s">
        <v>229</v>
      </c>
      <c r="AU382" s="146" t="s">
        <v>83</v>
      </c>
      <c r="AV382" s="11" t="s">
        <v>83</v>
      </c>
      <c r="AW382" s="11" t="s">
        <v>37</v>
      </c>
      <c r="AX382" s="11" t="s">
        <v>76</v>
      </c>
      <c r="AY382" s="146" t="s">
        <v>218</v>
      </c>
    </row>
    <row r="383" spans="2:65" s="12" customFormat="1" ht="11.25">
      <c r="B383" s="151"/>
      <c r="D383" s="140" t="s">
        <v>229</v>
      </c>
      <c r="E383" s="152" t="s">
        <v>857</v>
      </c>
      <c r="F383" s="153" t="s">
        <v>858</v>
      </c>
      <c r="H383" s="154">
        <v>15</v>
      </c>
      <c r="I383" s="155"/>
      <c r="L383" s="151"/>
      <c r="M383" s="156"/>
      <c r="T383" s="157"/>
      <c r="AT383" s="152" t="s">
        <v>229</v>
      </c>
      <c r="AU383" s="152" t="s">
        <v>83</v>
      </c>
      <c r="AV383" s="12" t="s">
        <v>85</v>
      </c>
      <c r="AW383" s="12" t="s">
        <v>37</v>
      </c>
      <c r="AX383" s="12" t="s">
        <v>83</v>
      </c>
      <c r="AY383" s="152" t="s">
        <v>218</v>
      </c>
    </row>
    <row r="384" spans="2:65" s="1" customFormat="1" ht="16.5" customHeight="1">
      <c r="B384" s="33"/>
      <c r="C384" s="127" t="s">
        <v>517</v>
      </c>
      <c r="D384" s="127" t="s">
        <v>219</v>
      </c>
      <c r="E384" s="128" t="s">
        <v>859</v>
      </c>
      <c r="F384" s="129" t="s">
        <v>860</v>
      </c>
      <c r="G384" s="130" t="s">
        <v>222</v>
      </c>
      <c r="H384" s="131">
        <v>52</v>
      </c>
      <c r="I384" s="132"/>
      <c r="J384" s="133">
        <f>ROUND(I384*H384,2)</f>
        <v>0</v>
      </c>
      <c r="K384" s="129" t="s">
        <v>19</v>
      </c>
      <c r="L384" s="33"/>
      <c r="M384" s="134" t="s">
        <v>19</v>
      </c>
      <c r="N384" s="135" t="s">
        <v>47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223</v>
      </c>
      <c r="AT384" s="138" t="s">
        <v>219</v>
      </c>
      <c r="AU384" s="138" t="s">
        <v>83</v>
      </c>
      <c r="AY384" s="18" t="s">
        <v>218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8" t="s">
        <v>83</v>
      </c>
      <c r="BK384" s="139">
        <f>ROUND(I384*H384,2)</f>
        <v>0</v>
      </c>
      <c r="BL384" s="18" t="s">
        <v>223</v>
      </c>
      <c r="BM384" s="138" t="s">
        <v>861</v>
      </c>
    </row>
    <row r="385" spans="2:65" s="1" customFormat="1" ht="29.25">
      <c r="B385" s="33"/>
      <c r="D385" s="140" t="s">
        <v>225</v>
      </c>
      <c r="F385" s="141" t="s">
        <v>862</v>
      </c>
      <c r="I385" s="142"/>
      <c r="L385" s="33"/>
      <c r="M385" s="143"/>
      <c r="T385" s="54"/>
      <c r="AT385" s="18" t="s">
        <v>225</v>
      </c>
      <c r="AU385" s="18" t="s">
        <v>83</v>
      </c>
    </row>
    <row r="386" spans="2:65" s="1" customFormat="1" ht="19.5">
      <c r="B386" s="33"/>
      <c r="D386" s="140" t="s">
        <v>227</v>
      </c>
      <c r="F386" s="144" t="s">
        <v>863</v>
      </c>
      <c r="I386" s="142"/>
      <c r="L386" s="33"/>
      <c r="M386" s="143"/>
      <c r="T386" s="54"/>
      <c r="AT386" s="18" t="s">
        <v>227</v>
      </c>
      <c r="AU386" s="18" t="s">
        <v>83</v>
      </c>
    </row>
    <row r="387" spans="2:65" s="11" customFormat="1" ht="11.25">
      <c r="B387" s="145"/>
      <c r="D387" s="140" t="s">
        <v>229</v>
      </c>
      <c r="E387" s="146" t="s">
        <v>19</v>
      </c>
      <c r="F387" s="147" t="s">
        <v>831</v>
      </c>
      <c r="H387" s="146" t="s">
        <v>19</v>
      </c>
      <c r="I387" s="148"/>
      <c r="L387" s="145"/>
      <c r="M387" s="149"/>
      <c r="T387" s="150"/>
      <c r="AT387" s="146" t="s">
        <v>229</v>
      </c>
      <c r="AU387" s="146" t="s">
        <v>83</v>
      </c>
      <c r="AV387" s="11" t="s">
        <v>83</v>
      </c>
      <c r="AW387" s="11" t="s">
        <v>37</v>
      </c>
      <c r="AX387" s="11" t="s">
        <v>76</v>
      </c>
      <c r="AY387" s="146" t="s">
        <v>218</v>
      </c>
    </row>
    <row r="388" spans="2:65" s="12" customFormat="1" ht="11.25">
      <c r="B388" s="151"/>
      <c r="D388" s="140" t="s">
        <v>229</v>
      </c>
      <c r="E388" s="152" t="s">
        <v>864</v>
      </c>
      <c r="F388" s="153" t="s">
        <v>865</v>
      </c>
      <c r="H388" s="154">
        <v>52</v>
      </c>
      <c r="I388" s="155"/>
      <c r="L388" s="151"/>
      <c r="M388" s="156"/>
      <c r="T388" s="157"/>
      <c r="AT388" s="152" t="s">
        <v>229</v>
      </c>
      <c r="AU388" s="152" t="s">
        <v>83</v>
      </c>
      <c r="AV388" s="12" t="s">
        <v>85</v>
      </c>
      <c r="AW388" s="12" t="s">
        <v>37</v>
      </c>
      <c r="AX388" s="12" t="s">
        <v>83</v>
      </c>
      <c r="AY388" s="152" t="s">
        <v>218</v>
      </c>
    </row>
    <row r="389" spans="2:65" s="10" customFormat="1" ht="25.9" customHeight="1">
      <c r="B389" s="117"/>
      <c r="D389" s="118" t="s">
        <v>75</v>
      </c>
      <c r="E389" s="119" t="s">
        <v>866</v>
      </c>
      <c r="F389" s="119" t="s">
        <v>867</v>
      </c>
      <c r="I389" s="120"/>
      <c r="J389" s="121">
        <f>BK389</f>
        <v>0</v>
      </c>
      <c r="L389" s="117"/>
      <c r="M389" s="122"/>
      <c r="P389" s="123">
        <f>SUM(P390:P594)</f>
        <v>0</v>
      </c>
      <c r="R389" s="123">
        <f>SUM(R390:R594)</f>
        <v>0</v>
      </c>
      <c r="T389" s="124">
        <f>SUM(T390:T594)</f>
        <v>0</v>
      </c>
      <c r="AR389" s="118" t="s">
        <v>83</v>
      </c>
      <c r="AT389" s="125" t="s">
        <v>75</v>
      </c>
      <c r="AU389" s="125" t="s">
        <v>76</v>
      </c>
      <c r="AY389" s="118" t="s">
        <v>218</v>
      </c>
      <c r="BK389" s="126">
        <f>SUM(BK390:BK594)</f>
        <v>0</v>
      </c>
    </row>
    <row r="390" spans="2:65" s="1" customFormat="1" ht="16.5" customHeight="1">
      <c r="B390" s="33"/>
      <c r="C390" s="127" t="s">
        <v>868</v>
      </c>
      <c r="D390" s="127" t="s">
        <v>219</v>
      </c>
      <c r="E390" s="128" t="s">
        <v>869</v>
      </c>
      <c r="F390" s="129" t="s">
        <v>807</v>
      </c>
      <c r="G390" s="130" t="s">
        <v>222</v>
      </c>
      <c r="H390" s="131">
        <v>551.91999999999996</v>
      </c>
      <c r="I390" s="132"/>
      <c r="J390" s="133">
        <f>ROUND(I390*H390,2)</f>
        <v>0</v>
      </c>
      <c r="K390" s="129" t="s">
        <v>19</v>
      </c>
      <c r="L390" s="33"/>
      <c r="M390" s="134" t="s">
        <v>19</v>
      </c>
      <c r="N390" s="135" t="s">
        <v>47</v>
      </c>
      <c r="P390" s="136">
        <f>O390*H390</f>
        <v>0</v>
      </c>
      <c r="Q390" s="136">
        <v>0</v>
      </c>
      <c r="R390" s="136">
        <f>Q390*H390</f>
        <v>0</v>
      </c>
      <c r="S390" s="136">
        <v>0</v>
      </c>
      <c r="T390" s="137">
        <f>S390*H390</f>
        <v>0</v>
      </c>
      <c r="AR390" s="138" t="s">
        <v>223</v>
      </c>
      <c r="AT390" s="138" t="s">
        <v>219</v>
      </c>
      <c r="AU390" s="138" t="s">
        <v>83</v>
      </c>
      <c r="AY390" s="18" t="s">
        <v>218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8" t="s">
        <v>83</v>
      </c>
      <c r="BK390" s="139">
        <f>ROUND(I390*H390,2)</f>
        <v>0</v>
      </c>
      <c r="BL390" s="18" t="s">
        <v>223</v>
      </c>
      <c r="BM390" s="138" t="s">
        <v>870</v>
      </c>
    </row>
    <row r="391" spans="2:65" s="1" customFormat="1" ht="19.5">
      <c r="B391" s="33"/>
      <c r="D391" s="140" t="s">
        <v>225</v>
      </c>
      <c r="F391" s="141" t="s">
        <v>809</v>
      </c>
      <c r="I391" s="142"/>
      <c r="L391" s="33"/>
      <c r="M391" s="143"/>
      <c r="T391" s="54"/>
      <c r="AT391" s="18" t="s">
        <v>225</v>
      </c>
      <c r="AU391" s="18" t="s">
        <v>83</v>
      </c>
    </row>
    <row r="392" spans="2:65" s="1" customFormat="1" ht="19.5">
      <c r="B392" s="33"/>
      <c r="D392" s="140" t="s">
        <v>227</v>
      </c>
      <c r="F392" s="144" t="s">
        <v>640</v>
      </c>
      <c r="I392" s="142"/>
      <c r="L392" s="33"/>
      <c r="M392" s="143"/>
      <c r="T392" s="54"/>
      <c r="AT392" s="18" t="s">
        <v>227</v>
      </c>
      <c r="AU392" s="18" t="s">
        <v>83</v>
      </c>
    </row>
    <row r="393" spans="2:65" s="11" customFormat="1" ht="11.25">
      <c r="B393" s="145"/>
      <c r="D393" s="140" t="s">
        <v>229</v>
      </c>
      <c r="E393" s="146" t="s">
        <v>19</v>
      </c>
      <c r="F393" s="147" t="s">
        <v>810</v>
      </c>
      <c r="H393" s="146" t="s">
        <v>19</v>
      </c>
      <c r="I393" s="148"/>
      <c r="L393" s="145"/>
      <c r="M393" s="149"/>
      <c r="T393" s="150"/>
      <c r="AT393" s="146" t="s">
        <v>229</v>
      </c>
      <c r="AU393" s="146" t="s">
        <v>83</v>
      </c>
      <c r="AV393" s="11" t="s">
        <v>83</v>
      </c>
      <c r="AW393" s="11" t="s">
        <v>37</v>
      </c>
      <c r="AX393" s="11" t="s">
        <v>76</v>
      </c>
      <c r="AY393" s="146" t="s">
        <v>218</v>
      </c>
    </row>
    <row r="394" spans="2:65" s="12" customFormat="1" ht="11.25">
      <c r="B394" s="151"/>
      <c r="D394" s="140" t="s">
        <v>229</v>
      </c>
      <c r="E394" s="152" t="s">
        <v>19</v>
      </c>
      <c r="F394" s="153" t="s">
        <v>871</v>
      </c>
      <c r="H394" s="154">
        <v>17.7</v>
      </c>
      <c r="I394" s="155"/>
      <c r="L394" s="151"/>
      <c r="M394" s="156"/>
      <c r="T394" s="157"/>
      <c r="AT394" s="152" t="s">
        <v>229</v>
      </c>
      <c r="AU394" s="152" t="s">
        <v>83</v>
      </c>
      <c r="AV394" s="12" t="s">
        <v>85</v>
      </c>
      <c r="AW394" s="12" t="s">
        <v>37</v>
      </c>
      <c r="AX394" s="12" t="s">
        <v>76</v>
      </c>
      <c r="AY394" s="152" t="s">
        <v>218</v>
      </c>
    </row>
    <row r="395" spans="2:65" s="12" customFormat="1" ht="11.25">
      <c r="B395" s="151"/>
      <c r="D395" s="140" t="s">
        <v>229</v>
      </c>
      <c r="E395" s="152" t="s">
        <v>19</v>
      </c>
      <c r="F395" s="153" t="s">
        <v>872</v>
      </c>
      <c r="H395" s="154">
        <v>5.41</v>
      </c>
      <c r="I395" s="155"/>
      <c r="L395" s="151"/>
      <c r="M395" s="156"/>
      <c r="T395" s="157"/>
      <c r="AT395" s="152" t="s">
        <v>229</v>
      </c>
      <c r="AU395" s="152" t="s">
        <v>83</v>
      </c>
      <c r="AV395" s="12" t="s">
        <v>85</v>
      </c>
      <c r="AW395" s="12" t="s">
        <v>37</v>
      </c>
      <c r="AX395" s="12" t="s">
        <v>76</v>
      </c>
      <c r="AY395" s="152" t="s">
        <v>218</v>
      </c>
    </row>
    <row r="396" spans="2:65" s="12" customFormat="1" ht="11.25">
      <c r="B396" s="151"/>
      <c r="D396" s="140" t="s">
        <v>229</v>
      </c>
      <c r="E396" s="152" t="s">
        <v>19</v>
      </c>
      <c r="F396" s="153" t="s">
        <v>873</v>
      </c>
      <c r="H396" s="154">
        <v>123.5</v>
      </c>
      <c r="I396" s="155"/>
      <c r="L396" s="151"/>
      <c r="M396" s="156"/>
      <c r="T396" s="157"/>
      <c r="AT396" s="152" t="s">
        <v>229</v>
      </c>
      <c r="AU396" s="152" t="s">
        <v>83</v>
      </c>
      <c r="AV396" s="12" t="s">
        <v>85</v>
      </c>
      <c r="AW396" s="12" t="s">
        <v>37</v>
      </c>
      <c r="AX396" s="12" t="s">
        <v>76</v>
      </c>
      <c r="AY396" s="152" t="s">
        <v>218</v>
      </c>
    </row>
    <row r="397" spans="2:65" s="12" customFormat="1" ht="11.25">
      <c r="B397" s="151"/>
      <c r="D397" s="140" t="s">
        <v>229</v>
      </c>
      <c r="E397" s="152" t="s">
        <v>19</v>
      </c>
      <c r="F397" s="153" t="s">
        <v>874</v>
      </c>
      <c r="H397" s="154">
        <v>9.76</v>
      </c>
      <c r="I397" s="155"/>
      <c r="L397" s="151"/>
      <c r="M397" s="156"/>
      <c r="T397" s="157"/>
      <c r="AT397" s="152" t="s">
        <v>229</v>
      </c>
      <c r="AU397" s="152" t="s">
        <v>83</v>
      </c>
      <c r="AV397" s="12" t="s">
        <v>85</v>
      </c>
      <c r="AW397" s="12" t="s">
        <v>37</v>
      </c>
      <c r="AX397" s="12" t="s">
        <v>76</v>
      </c>
      <c r="AY397" s="152" t="s">
        <v>218</v>
      </c>
    </row>
    <row r="398" spans="2:65" s="12" customFormat="1" ht="11.25">
      <c r="B398" s="151"/>
      <c r="D398" s="140" t="s">
        <v>229</v>
      </c>
      <c r="E398" s="152" t="s">
        <v>19</v>
      </c>
      <c r="F398" s="153" t="s">
        <v>875</v>
      </c>
      <c r="H398" s="154">
        <v>9.66</v>
      </c>
      <c r="I398" s="155"/>
      <c r="L398" s="151"/>
      <c r="M398" s="156"/>
      <c r="T398" s="157"/>
      <c r="AT398" s="152" t="s">
        <v>229</v>
      </c>
      <c r="AU398" s="152" t="s">
        <v>83</v>
      </c>
      <c r="AV398" s="12" t="s">
        <v>85</v>
      </c>
      <c r="AW398" s="12" t="s">
        <v>37</v>
      </c>
      <c r="AX398" s="12" t="s">
        <v>76</v>
      </c>
      <c r="AY398" s="152" t="s">
        <v>218</v>
      </c>
    </row>
    <row r="399" spans="2:65" s="12" customFormat="1" ht="11.25">
      <c r="B399" s="151"/>
      <c r="D399" s="140" t="s">
        <v>229</v>
      </c>
      <c r="E399" s="152" t="s">
        <v>19</v>
      </c>
      <c r="F399" s="153" t="s">
        <v>876</v>
      </c>
      <c r="H399" s="154">
        <v>9.42</v>
      </c>
      <c r="I399" s="155"/>
      <c r="L399" s="151"/>
      <c r="M399" s="156"/>
      <c r="T399" s="157"/>
      <c r="AT399" s="152" t="s">
        <v>229</v>
      </c>
      <c r="AU399" s="152" t="s">
        <v>83</v>
      </c>
      <c r="AV399" s="12" t="s">
        <v>85</v>
      </c>
      <c r="AW399" s="12" t="s">
        <v>37</v>
      </c>
      <c r="AX399" s="12" t="s">
        <v>76</v>
      </c>
      <c r="AY399" s="152" t="s">
        <v>218</v>
      </c>
    </row>
    <row r="400" spans="2:65" s="12" customFormat="1" ht="11.25">
      <c r="B400" s="151"/>
      <c r="D400" s="140" t="s">
        <v>229</v>
      </c>
      <c r="E400" s="152" t="s">
        <v>19</v>
      </c>
      <c r="F400" s="153" t="s">
        <v>877</v>
      </c>
      <c r="H400" s="154">
        <v>9.06</v>
      </c>
      <c r="I400" s="155"/>
      <c r="L400" s="151"/>
      <c r="M400" s="156"/>
      <c r="T400" s="157"/>
      <c r="AT400" s="152" t="s">
        <v>229</v>
      </c>
      <c r="AU400" s="152" t="s">
        <v>83</v>
      </c>
      <c r="AV400" s="12" t="s">
        <v>85</v>
      </c>
      <c r="AW400" s="12" t="s">
        <v>37</v>
      </c>
      <c r="AX400" s="12" t="s">
        <v>76</v>
      </c>
      <c r="AY400" s="152" t="s">
        <v>218</v>
      </c>
    </row>
    <row r="401" spans="2:65" s="12" customFormat="1" ht="11.25">
      <c r="B401" s="151"/>
      <c r="D401" s="140" t="s">
        <v>229</v>
      </c>
      <c r="E401" s="152" t="s">
        <v>19</v>
      </c>
      <c r="F401" s="153" t="s">
        <v>878</v>
      </c>
      <c r="H401" s="154">
        <v>8.9</v>
      </c>
      <c r="I401" s="155"/>
      <c r="L401" s="151"/>
      <c r="M401" s="156"/>
      <c r="T401" s="157"/>
      <c r="AT401" s="152" t="s">
        <v>229</v>
      </c>
      <c r="AU401" s="152" t="s">
        <v>83</v>
      </c>
      <c r="AV401" s="12" t="s">
        <v>85</v>
      </c>
      <c r="AW401" s="12" t="s">
        <v>37</v>
      </c>
      <c r="AX401" s="12" t="s">
        <v>76</v>
      </c>
      <c r="AY401" s="152" t="s">
        <v>218</v>
      </c>
    </row>
    <row r="402" spans="2:65" s="11" customFormat="1" ht="11.25">
      <c r="B402" s="145"/>
      <c r="D402" s="140" t="s">
        <v>229</v>
      </c>
      <c r="E402" s="146" t="s">
        <v>19</v>
      </c>
      <c r="F402" s="147" t="s">
        <v>824</v>
      </c>
      <c r="H402" s="146" t="s">
        <v>19</v>
      </c>
      <c r="I402" s="148"/>
      <c r="L402" s="145"/>
      <c r="M402" s="149"/>
      <c r="T402" s="150"/>
      <c r="AT402" s="146" t="s">
        <v>229</v>
      </c>
      <c r="AU402" s="146" t="s">
        <v>83</v>
      </c>
      <c r="AV402" s="11" t="s">
        <v>83</v>
      </c>
      <c r="AW402" s="11" t="s">
        <v>37</v>
      </c>
      <c r="AX402" s="11" t="s">
        <v>76</v>
      </c>
      <c r="AY402" s="146" t="s">
        <v>218</v>
      </c>
    </row>
    <row r="403" spans="2:65" s="12" customFormat="1" ht="11.25">
      <c r="B403" s="151"/>
      <c r="D403" s="140" t="s">
        <v>229</v>
      </c>
      <c r="E403" s="152" t="s">
        <v>19</v>
      </c>
      <c r="F403" s="153" t="s">
        <v>879</v>
      </c>
      <c r="H403" s="154">
        <v>97.75</v>
      </c>
      <c r="I403" s="155"/>
      <c r="L403" s="151"/>
      <c r="M403" s="156"/>
      <c r="T403" s="157"/>
      <c r="AT403" s="152" t="s">
        <v>229</v>
      </c>
      <c r="AU403" s="152" t="s">
        <v>83</v>
      </c>
      <c r="AV403" s="12" t="s">
        <v>85</v>
      </c>
      <c r="AW403" s="12" t="s">
        <v>37</v>
      </c>
      <c r="AX403" s="12" t="s">
        <v>76</v>
      </c>
      <c r="AY403" s="152" t="s">
        <v>218</v>
      </c>
    </row>
    <row r="404" spans="2:65" s="12" customFormat="1" ht="11.25">
      <c r="B404" s="151"/>
      <c r="D404" s="140" t="s">
        <v>229</v>
      </c>
      <c r="E404" s="152" t="s">
        <v>19</v>
      </c>
      <c r="F404" s="153" t="s">
        <v>880</v>
      </c>
      <c r="H404" s="154">
        <v>21.2</v>
      </c>
      <c r="I404" s="155"/>
      <c r="L404" s="151"/>
      <c r="M404" s="156"/>
      <c r="T404" s="157"/>
      <c r="AT404" s="152" t="s">
        <v>229</v>
      </c>
      <c r="AU404" s="152" t="s">
        <v>83</v>
      </c>
      <c r="AV404" s="12" t="s">
        <v>85</v>
      </c>
      <c r="AW404" s="12" t="s">
        <v>37</v>
      </c>
      <c r="AX404" s="12" t="s">
        <v>76</v>
      </c>
      <c r="AY404" s="152" t="s">
        <v>218</v>
      </c>
    </row>
    <row r="405" spans="2:65" s="12" customFormat="1" ht="11.25">
      <c r="B405" s="151"/>
      <c r="D405" s="140" t="s">
        <v>229</v>
      </c>
      <c r="E405" s="152" t="s">
        <v>19</v>
      </c>
      <c r="F405" s="153" t="s">
        <v>881</v>
      </c>
      <c r="H405" s="154">
        <v>22.32</v>
      </c>
      <c r="I405" s="155"/>
      <c r="L405" s="151"/>
      <c r="M405" s="156"/>
      <c r="T405" s="157"/>
      <c r="AT405" s="152" t="s">
        <v>229</v>
      </c>
      <c r="AU405" s="152" t="s">
        <v>83</v>
      </c>
      <c r="AV405" s="12" t="s">
        <v>85</v>
      </c>
      <c r="AW405" s="12" t="s">
        <v>37</v>
      </c>
      <c r="AX405" s="12" t="s">
        <v>76</v>
      </c>
      <c r="AY405" s="152" t="s">
        <v>218</v>
      </c>
    </row>
    <row r="406" spans="2:65" s="12" customFormat="1" ht="11.25">
      <c r="B406" s="151"/>
      <c r="D406" s="140" t="s">
        <v>229</v>
      </c>
      <c r="E406" s="152" t="s">
        <v>19</v>
      </c>
      <c r="F406" s="153" t="s">
        <v>882</v>
      </c>
      <c r="H406" s="154">
        <v>12.88</v>
      </c>
      <c r="I406" s="155"/>
      <c r="L406" s="151"/>
      <c r="M406" s="156"/>
      <c r="T406" s="157"/>
      <c r="AT406" s="152" t="s">
        <v>229</v>
      </c>
      <c r="AU406" s="152" t="s">
        <v>83</v>
      </c>
      <c r="AV406" s="12" t="s">
        <v>85</v>
      </c>
      <c r="AW406" s="12" t="s">
        <v>37</v>
      </c>
      <c r="AX406" s="12" t="s">
        <v>76</v>
      </c>
      <c r="AY406" s="152" t="s">
        <v>218</v>
      </c>
    </row>
    <row r="407" spans="2:65" s="12" customFormat="1" ht="11.25">
      <c r="B407" s="151"/>
      <c r="D407" s="140" t="s">
        <v>229</v>
      </c>
      <c r="E407" s="152" t="s">
        <v>19</v>
      </c>
      <c r="F407" s="153" t="s">
        <v>883</v>
      </c>
      <c r="H407" s="154">
        <v>13.68</v>
      </c>
      <c r="I407" s="155"/>
      <c r="L407" s="151"/>
      <c r="M407" s="156"/>
      <c r="T407" s="157"/>
      <c r="AT407" s="152" t="s">
        <v>229</v>
      </c>
      <c r="AU407" s="152" t="s">
        <v>83</v>
      </c>
      <c r="AV407" s="12" t="s">
        <v>85</v>
      </c>
      <c r="AW407" s="12" t="s">
        <v>37</v>
      </c>
      <c r="AX407" s="12" t="s">
        <v>76</v>
      </c>
      <c r="AY407" s="152" t="s">
        <v>218</v>
      </c>
    </row>
    <row r="408" spans="2:65" s="12" customFormat="1" ht="11.25">
      <c r="B408" s="151"/>
      <c r="D408" s="140" t="s">
        <v>229</v>
      </c>
      <c r="E408" s="152" t="s">
        <v>19</v>
      </c>
      <c r="F408" s="153" t="s">
        <v>884</v>
      </c>
      <c r="H408" s="154">
        <v>12.88</v>
      </c>
      <c r="I408" s="155"/>
      <c r="L408" s="151"/>
      <c r="M408" s="156"/>
      <c r="T408" s="157"/>
      <c r="AT408" s="152" t="s">
        <v>229</v>
      </c>
      <c r="AU408" s="152" t="s">
        <v>83</v>
      </c>
      <c r="AV408" s="12" t="s">
        <v>85</v>
      </c>
      <c r="AW408" s="12" t="s">
        <v>37</v>
      </c>
      <c r="AX408" s="12" t="s">
        <v>76</v>
      </c>
      <c r="AY408" s="152" t="s">
        <v>218</v>
      </c>
    </row>
    <row r="409" spans="2:65" s="12" customFormat="1" ht="11.25">
      <c r="B409" s="151"/>
      <c r="D409" s="140" t="s">
        <v>229</v>
      </c>
      <c r="E409" s="152" t="s">
        <v>19</v>
      </c>
      <c r="F409" s="153" t="s">
        <v>885</v>
      </c>
      <c r="H409" s="154">
        <v>32.1</v>
      </c>
      <c r="I409" s="155"/>
      <c r="L409" s="151"/>
      <c r="M409" s="156"/>
      <c r="T409" s="157"/>
      <c r="AT409" s="152" t="s">
        <v>229</v>
      </c>
      <c r="AU409" s="152" t="s">
        <v>83</v>
      </c>
      <c r="AV409" s="12" t="s">
        <v>85</v>
      </c>
      <c r="AW409" s="12" t="s">
        <v>37</v>
      </c>
      <c r="AX409" s="12" t="s">
        <v>76</v>
      </c>
      <c r="AY409" s="152" t="s">
        <v>218</v>
      </c>
    </row>
    <row r="410" spans="2:65" s="12" customFormat="1" ht="11.25">
      <c r="B410" s="151"/>
      <c r="D410" s="140" t="s">
        <v>229</v>
      </c>
      <c r="E410" s="152" t="s">
        <v>19</v>
      </c>
      <c r="F410" s="153" t="s">
        <v>886</v>
      </c>
      <c r="H410" s="154">
        <v>12.2</v>
      </c>
      <c r="I410" s="155"/>
      <c r="L410" s="151"/>
      <c r="M410" s="156"/>
      <c r="T410" s="157"/>
      <c r="AT410" s="152" t="s">
        <v>229</v>
      </c>
      <c r="AU410" s="152" t="s">
        <v>83</v>
      </c>
      <c r="AV410" s="12" t="s">
        <v>85</v>
      </c>
      <c r="AW410" s="12" t="s">
        <v>37</v>
      </c>
      <c r="AX410" s="12" t="s">
        <v>76</v>
      </c>
      <c r="AY410" s="152" t="s">
        <v>218</v>
      </c>
    </row>
    <row r="411" spans="2:65" s="12" customFormat="1" ht="11.25">
      <c r="B411" s="151"/>
      <c r="D411" s="140" t="s">
        <v>229</v>
      </c>
      <c r="E411" s="152" t="s">
        <v>19</v>
      </c>
      <c r="F411" s="153" t="s">
        <v>887</v>
      </c>
      <c r="H411" s="154">
        <v>13.1</v>
      </c>
      <c r="I411" s="155"/>
      <c r="L411" s="151"/>
      <c r="M411" s="156"/>
      <c r="T411" s="157"/>
      <c r="AT411" s="152" t="s">
        <v>229</v>
      </c>
      <c r="AU411" s="152" t="s">
        <v>83</v>
      </c>
      <c r="AV411" s="12" t="s">
        <v>85</v>
      </c>
      <c r="AW411" s="12" t="s">
        <v>37</v>
      </c>
      <c r="AX411" s="12" t="s">
        <v>76</v>
      </c>
      <c r="AY411" s="152" t="s">
        <v>218</v>
      </c>
    </row>
    <row r="412" spans="2:65" s="12" customFormat="1" ht="11.25">
      <c r="B412" s="151"/>
      <c r="D412" s="140" t="s">
        <v>229</v>
      </c>
      <c r="E412" s="152" t="s">
        <v>19</v>
      </c>
      <c r="F412" s="153" t="s">
        <v>888</v>
      </c>
      <c r="H412" s="154">
        <v>13.9</v>
      </c>
      <c r="I412" s="155"/>
      <c r="L412" s="151"/>
      <c r="M412" s="156"/>
      <c r="T412" s="157"/>
      <c r="AT412" s="152" t="s">
        <v>229</v>
      </c>
      <c r="AU412" s="152" t="s">
        <v>83</v>
      </c>
      <c r="AV412" s="12" t="s">
        <v>85</v>
      </c>
      <c r="AW412" s="12" t="s">
        <v>37</v>
      </c>
      <c r="AX412" s="12" t="s">
        <v>76</v>
      </c>
      <c r="AY412" s="152" t="s">
        <v>218</v>
      </c>
    </row>
    <row r="413" spans="2:65" s="12" customFormat="1" ht="11.25">
      <c r="B413" s="151"/>
      <c r="D413" s="140" t="s">
        <v>229</v>
      </c>
      <c r="E413" s="152" t="s">
        <v>19</v>
      </c>
      <c r="F413" s="153" t="s">
        <v>889</v>
      </c>
      <c r="H413" s="154">
        <v>106.5</v>
      </c>
      <c r="I413" s="155"/>
      <c r="L413" s="151"/>
      <c r="M413" s="156"/>
      <c r="T413" s="157"/>
      <c r="AT413" s="152" t="s">
        <v>229</v>
      </c>
      <c r="AU413" s="152" t="s">
        <v>83</v>
      </c>
      <c r="AV413" s="12" t="s">
        <v>85</v>
      </c>
      <c r="AW413" s="12" t="s">
        <v>37</v>
      </c>
      <c r="AX413" s="12" t="s">
        <v>76</v>
      </c>
      <c r="AY413" s="152" t="s">
        <v>218</v>
      </c>
    </row>
    <row r="414" spans="2:65" s="13" customFormat="1" ht="11.25">
      <c r="B414" s="158"/>
      <c r="D414" s="140" t="s">
        <v>229</v>
      </c>
      <c r="E414" s="159" t="s">
        <v>19</v>
      </c>
      <c r="F414" s="160" t="s">
        <v>234</v>
      </c>
      <c r="H414" s="161">
        <v>551.91999999999996</v>
      </c>
      <c r="I414" s="162"/>
      <c r="L414" s="158"/>
      <c r="M414" s="163"/>
      <c r="T414" s="164"/>
      <c r="AT414" s="159" t="s">
        <v>229</v>
      </c>
      <c r="AU414" s="159" t="s">
        <v>83</v>
      </c>
      <c r="AV414" s="13" t="s">
        <v>223</v>
      </c>
      <c r="AW414" s="13" t="s">
        <v>37</v>
      </c>
      <c r="AX414" s="13" t="s">
        <v>83</v>
      </c>
      <c r="AY414" s="159" t="s">
        <v>218</v>
      </c>
    </row>
    <row r="415" spans="2:65" s="1" customFormat="1" ht="16.5" customHeight="1">
      <c r="B415" s="33"/>
      <c r="C415" s="127" t="s">
        <v>890</v>
      </c>
      <c r="D415" s="127" t="s">
        <v>219</v>
      </c>
      <c r="E415" s="128" t="s">
        <v>891</v>
      </c>
      <c r="F415" s="129" t="s">
        <v>810</v>
      </c>
      <c r="G415" s="130" t="s">
        <v>222</v>
      </c>
      <c r="H415" s="131">
        <v>161.08000000000001</v>
      </c>
      <c r="I415" s="132"/>
      <c r="J415" s="133">
        <f>ROUND(I415*H415,2)</f>
        <v>0</v>
      </c>
      <c r="K415" s="129" t="s">
        <v>19</v>
      </c>
      <c r="L415" s="33"/>
      <c r="M415" s="134" t="s">
        <v>19</v>
      </c>
      <c r="N415" s="135" t="s">
        <v>47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223</v>
      </c>
      <c r="AT415" s="138" t="s">
        <v>219</v>
      </c>
      <c r="AU415" s="138" t="s">
        <v>83</v>
      </c>
      <c r="AY415" s="18" t="s">
        <v>218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8" t="s">
        <v>83</v>
      </c>
      <c r="BK415" s="139">
        <f>ROUND(I415*H415,2)</f>
        <v>0</v>
      </c>
      <c r="BL415" s="18" t="s">
        <v>223</v>
      </c>
      <c r="BM415" s="138" t="s">
        <v>892</v>
      </c>
    </row>
    <row r="416" spans="2:65" s="1" customFormat="1" ht="29.25">
      <c r="B416" s="33"/>
      <c r="D416" s="140" t="s">
        <v>225</v>
      </c>
      <c r="F416" s="141" t="s">
        <v>837</v>
      </c>
      <c r="I416" s="142"/>
      <c r="L416" s="33"/>
      <c r="M416" s="143"/>
      <c r="T416" s="54"/>
      <c r="AT416" s="18" t="s">
        <v>225</v>
      </c>
      <c r="AU416" s="18" t="s">
        <v>83</v>
      </c>
    </row>
    <row r="417" spans="2:65" s="1" customFormat="1" ht="19.5">
      <c r="B417" s="33"/>
      <c r="D417" s="140" t="s">
        <v>227</v>
      </c>
      <c r="F417" s="144" t="s">
        <v>830</v>
      </c>
      <c r="I417" s="142"/>
      <c r="L417" s="33"/>
      <c r="M417" s="143"/>
      <c r="T417" s="54"/>
      <c r="AT417" s="18" t="s">
        <v>227</v>
      </c>
      <c r="AU417" s="18" t="s">
        <v>83</v>
      </c>
    </row>
    <row r="418" spans="2:65" s="11" customFormat="1" ht="11.25">
      <c r="B418" s="145"/>
      <c r="D418" s="140" t="s">
        <v>229</v>
      </c>
      <c r="E418" s="146" t="s">
        <v>19</v>
      </c>
      <c r="F418" s="147" t="s">
        <v>893</v>
      </c>
      <c r="H418" s="146" t="s">
        <v>19</v>
      </c>
      <c r="I418" s="148"/>
      <c r="L418" s="145"/>
      <c r="M418" s="149"/>
      <c r="T418" s="150"/>
      <c r="AT418" s="146" t="s">
        <v>229</v>
      </c>
      <c r="AU418" s="146" t="s">
        <v>83</v>
      </c>
      <c r="AV418" s="11" t="s">
        <v>83</v>
      </c>
      <c r="AW418" s="11" t="s">
        <v>37</v>
      </c>
      <c r="AX418" s="11" t="s">
        <v>76</v>
      </c>
      <c r="AY418" s="146" t="s">
        <v>218</v>
      </c>
    </row>
    <row r="419" spans="2:65" s="12" customFormat="1" ht="11.25">
      <c r="B419" s="151"/>
      <c r="D419" s="140" t="s">
        <v>229</v>
      </c>
      <c r="E419" s="152" t="s">
        <v>19</v>
      </c>
      <c r="F419" s="153" t="s">
        <v>894</v>
      </c>
      <c r="H419" s="154">
        <v>161.08000000000001</v>
      </c>
      <c r="I419" s="155"/>
      <c r="L419" s="151"/>
      <c r="M419" s="156"/>
      <c r="T419" s="157"/>
      <c r="AT419" s="152" t="s">
        <v>229</v>
      </c>
      <c r="AU419" s="152" t="s">
        <v>83</v>
      </c>
      <c r="AV419" s="12" t="s">
        <v>85</v>
      </c>
      <c r="AW419" s="12" t="s">
        <v>37</v>
      </c>
      <c r="AX419" s="12" t="s">
        <v>83</v>
      </c>
      <c r="AY419" s="152" t="s">
        <v>218</v>
      </c>
    </row>
    <row r="420" spans="2:65" s="1" customFormat="1" ht="16.5" customHeight="1">
      <c r="B420" s="33"/>
      <c r="C420" s="127" t="s">
        <v>895</v>
      </c>
      <c r="D420" s="127" t="s">
        <v>219</v>
      </c>
      <c r="E420" s="128" t="s">
        <v>896</v>
      </c>
      <c r="F420" s="129" t="s">
        <v>824</v>
      </c>
      <c r="G420" s="130" t="s">
        <v>222</v>
      </c>
      <c r="H420" s="131">
        <v>193.8</v>
      </c>
      <c r="I420" s="132"/>
      <c r="J420" s="133">
        <f>ROUND(I420*H420,2)</f>
        <v>0</v>
      </c>
      <c r="K420" s="129" t="s">
        <v>19</v>
      </c>
      <c r="L420" s="33"/>
      <c r="M420" s="134" t="s">
        <v>19</v>
      </c>
      <c r="N420" s="135" t="s">
        <v>47</v>
      </c>
      <c r="P420" s="136">
        <f>O420*H420</f>
        <v>0</v>
      </c>
      <c r="Q420" s="136">
        <v>0</v>
      </c>
      <c r="R420" s="136">
        <f>Q420*H420</f>
        <v>0</v>
      </c>
      <c r="S420" s="136">
        <v>0</v>
      </c>
      <c r="T420" s="137">
        <f>S420*H420</f>
        <v>0</v>
      </c>
      <c r="AR420" s="138" t="s">
        <v>223</v>
      </c>
      <c r="AT420" s="138" t="s">
        <v>219</v>
      </c>
      <c r="AU420" s="138" t="s">
        <v>83</v>
      </c>
      <c r="AY420" s="18" t="s">
        <v>218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8" t="s">
        <v>83</v>
      </c>
      <c r="BK420" s="139">
        <f>ROUND(I420*H420,2)</f>
        <v>0</v>
      </c>
      <c r="BL420" s="18" t="s">
        <v>223</v>
      </c>
      <c r="BM420" s="138" t="s">
        <v>897</v>
      </c>
    </row>
    <row r="421" spans="2:65" s="1" customFormat="1" ht="29.25">
      <c r="B421" s="33"/>
      <c r="D421" s="140" t="s">
        <v>225</v>
      </c>
      <c r="F421" s="141" t="s">
        <v>829</v>
      </c>
      <c r="I421" s="142"/>
      <c r="L421" s="33"/>
      <c r="M421" s="143"/>
      <c r="T421" s="54"/>
      <c r="AT421" s="18" t="s">
        <v>225</v>
      </c>
      <c r="AU421" s="18" t="s">
        <v>83</v>
      </c>
    </row>
    <row r="422" spans="2:65" s="1" customFormat="1" ht="19.5">
      <c r="B422" s="33"/>
      <c r="D422" s="140" t="s">
        <v>227</v>
      </c>
      <c r="F422" s="144" t="s">
        <v>830</v>
      </c>
      <c r="I422" s="142"/>
      <c r="L422" s="33"/>
      <c r="M422" s="143"/>
      <c r="T422" s="54"/>
      <c r="AT422" s="18" t="s">
        <v>227</v>
      </c>
      <c r="AU422" s="18" t="s">
        <v>83</v>
      </c>
    </row>
    <row r="423" spans="2:65" s="11" customFormat="1" ht="11.25">
      <c r="B423" s="145"/>
      <c r="D423" s="140" t="s">
        <v>229</v>
      </c>
      <c r="E423" s="146" t="s">
        <v>19</v>
      </c>
      <c r="F423" s="147" t="s">
        <v>893</v>
      </c>
      <c r="H423" s="146" t="s">
        <v>19</v>
      </c>
      <c r="I423" s="148"/>
      <c r="L423" s="145"/>
      <c r="M423" s="149"/>
      <c r="T423" s="150"/>
      <c r="AT423" s="146" t="s">
        <v>229</v>
      </c>
      <c r="AU423" s="146" t="s">
        <v>83</v>
      </c>
      <c r="AV423" s="11" t="s">
        <v>83</v>
      </c>
      <c r="AW423" s="11" t="s">
        <v>37</v>
      </c>
      <c r="AX423" s="11" t="s">
        <v>76</v>
      </c>
      <c r="AY423" s="146" t="s">
        <v>218</v>
      </c>
    </row>
    <row r="424" spans="2:65" s="12" customFormat="1" ht="11.25">
      <c r="B424" s="151"/>
      <c r="D424" s="140" t="s">
        <v>229</v>
      </c>
      <c r="E424" s="152" t="s">
        <v>19</v>
      </c>
      <c r="F424" s="153" t="s">
        <v>898</v>
      </c>
      <c r="H424" s="154">
        <v>193.8</v>
      </c>
      <c r="I424" s="155"/>
      <c r="L424" s="151"/>
      <c r="M424" s="156"/>
      <c r="T424" s="157"/>
      <c r="AT424" s="152" t="s">
        <v>229</v>
      </c>
      <c r="AU424" s="152" t="s">
        <v>83</v>
      </c>
      <c r="AV424" s="12" t="s">
        <v>85</v>
      </c>
      <c r="AW424" s="12" t="s">
        <v>37</v>
      </c>
      <c r="AX424" s="12" t="s">
        <v>83</v>
      </c>
      <c r="AY424" s="152" t="s">
        <v>218</v>
      </c>
    </row>
    <row r="425" spans="2:65" s="1" customFormat="1" ht="16.5" customHeight="1">
      <c r="B425" s="33"/>
      <c r="C425" s="127" t="s">
        <v>899</v>
      </c>
      <c r="D425" s="127" t="s">
        <v>219</v>
      </c>
      <c r="E425" s="128" t="s">
        <v>900</v>
      </c>
      <c r="F425" s="129" t="s">
        <v>841</v>
      </c>
      <c r="G425" s="130" t="s">
        <v>222</v>
      </c>
      <c r="H425" s="131">
        <v>285.16000000000003</v>
      </c>
      <c r="I425" s="132"/>
      <c r="J425" s="133">
        <f>ROUND(I425*H425,2)</f>
        <v>0</v>
      </c>
      <c r="K425" s="129" t="s">
        <v>19</v>
      </c>
      <c r="L425" s="33"/>
      <c r="M425" s="134" t="s">
        <v>19</v>
      </c>
      <c r="N425" s="135" t="s">
        <v>47</v>
      </c>
      <c r="P425" s="136">
        <f>O425*H425</f>
        <v>0</v>
      </c>
      <c r="Q425" s="136">
        <v>0</v>
      </c>
      <c r="R425" s="136">
        <f>Q425*H425</f>
        <v>0</v>
      </c>
      <c r="S425" s="136">
        <v>0</v>
      </c>
      <c r="T425" s="137">
        <f>S425*H425</f>
        <v>0</v>
      </c>
      <c r="AR425" s="138" t="s">
        <v>223</v>
      </c>
      <c r="AT425" s="138" t="s">
        <v>219</v>
      </c>
      <c r="AU425" s="138" t="s">
        <v>83</v>
      </c>
      <c r="AY425" s="18" t="s">
        <v>218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8" t="s">
        <v>83</v>
      </c>
      <c r="BK425" s="139">
        <f>ROUND(I425*H425,2)</f>
        <v>0</v>
      </c>
      <c r="BL425" s="18" t="s">
        <v>223</v>
      </c>
      <c r="BM425" s="138" t="s">
        <v>901</v>
      </c>
    </row>
    <row r="426" spans="2:65" s="1" customFormat="1" ht="29.25">
      <c r="B426" s="33"/>
      <c r="D426" s="140" t="s">
        <v>225</v>
      </c>
      <c r="F426" s="141" t="s">
        <v>843</v>
      </c>
      <c r="I426" s="142"/>
      <c r="L426" s="33"/>
      <c r="M426" s="143"/>
      <c r="T426" s="54"/>
      <c r="AT426" s="18" t="s">
        <v>225</v>
      </c>
      <c r="AU426" s="18" t="s">
        <v>83</v>
      </c>
    </row>
    <row r="427" spans="2:65" s="1" customFormat="1" ht="19.5">
      <c r="B427" s="33"/>
      <c r="D427" s="140" t="s">
        <v>227</v>
      </c>
      <c r="F427" s="144" t="s">
        <v>844</v>
      </c>
      <c r="I427" s="142"/>
      <c r="L427" s="33"/>
      <c r="M427" s="143"/>
      <c r="T427" s="54"/>
      <c r="AT427" s="18" t="s">
        <v>227</v>
      </c>
      <c r="AU427" s="18" t="s">
        <v>83</v>
      </c>
    </row>
    <row r="428" spans="2:65" s="11" customFormat="1" ht="11.25">
      <c r="B428" s="145"/>
      <c r="D428" s="140" t="s">
        <v>229</v>
      </c>
      <c r="E428" s="146" t="s">
        <v>19</v>
      </c>
      <c r="F428" s="147" t="s">
        <v>831</v>
      </c>
      <c r="H428" s="146" t="s">
        <v>19</v>
      </c>
      <c r="I428" s="148"/>
      <c r="L428" s="145"/>
      <c r="M428" s="149"/>
      <c r="T428" s="150"/>
      <c r="AT428" s="146" t="s">
        <v>229</v>
      </c>
      <c r="AU428" s="146" t="s">
        <v>83</v>
      </c>
      <c r="AV428" s="11" t="s">
        <v>83</v>
      </c>
      <c r="AW428" s="11" t="s">
        <v>37</v>
      </c>
      <c r="AX428" s="11" t="s">
        <v>76</v>
      </c>
      <c r="AY428" s="146" t="s">
        <v>218</v>
      </c>
    </row>
    <row r="429" spans="2:65" s="12" customFormat="1" ht="11.25">
      <c r="B429" s="151"/>
      <c r="D429" s="140" t="s">
        <v>229</v>
      </c>
      <c r="E429" s="152" t="s">
        <v>19</v>
      </c>
      <c r="F429" s="153" t="s">
        <v>902</v>
      </c>
      <c r="H429" s="154">
        <v>32.119999999999997</v>
      </c>
      <c r="I429" s="155"/>
      <c r="L429" s="151"/>
      <c r="M429" s="156"/>
      <c r="T429" s="157"/>
      <c r="AT429" s="152" t="s">
        <v>229</v>
      </c>
      <c r="AU429" s="152" t="s">
        <v>83</v>
      </c>
      <c r="AV429" s="12" t="s">
        <v>85</v>
      </c>
      <c r="AW429" s="12" t="s">
        <v>37</v>
      </c>
      <c r="AX429" s="12" t="s">
        <v>76</v>
      </c>
      <c r="AY429" s="152" t="s">
        <v>218</v>
      </c>
    </row>
    <row r="430" spans="2:65" s="12" customFormat="1" ht="11.25">
      <c r="B430" s="151"/>
      <c r="D430" s="140" t="s">
        <v>229</v>
      </c>
      <c r="E430" s="152" t="s">
        <v>19</v>
      </c>
      <c r="F430" s="153" t="s">
        <v>903</v>
      </c>
      <c r="H430" s="154">
        <v>38.5</v>
      </c>
      <c r="I430" s="155"/>
      <c r="L430" s="151"/>
      <c r="M430" s="156"/>
      <c r="T430" s="157"/>
      <c r="AT430" s="152" t="s">
        <v>229</v>
      </c>
      <c r="AU430" s="152" t="s">
        <v>83</v>
      </c>
      <c r="AV430" s="12" t="s">
        <v>85</v>
      </c>
      <c r="AW430" s="12" t="s">
        <v>37</v>
      </c>
      <c r="AX430" s="12" t="s">
        <v>76</v>
      </c>
      <c r="AY430" s="152" t="s">
        <v>218</v>
      </c>
    </row>
    <row r="431" spans="2:65" s="12" customFormat="1" ht="11.25">
      <c r="B431" s="151"/>
      <c r="D431" s="140" t="s">
        <v>229</v>
      </c>
      <c r="E431" s="152" t="s">
        <v>19</v>
      </c>
      <c r="F431" s="153" t="s">
        <v>904</v>
      </c>
      <c r="H431" s="154">
        <v>25.6</v>
      </c>
      <c r="I431" s="155"/>
      <c r="L431" s="151"/>
      <c r="M431" s="156"/>
      <c r="T431" s="157"/>
      <c r="AT431" s="152" t="s">
        <v>229</v>
      </c>
      <c r="AU431" s="152" t="s">
        <v>83</v>
      </c>
      <c r="AV431" s="12" t="s">
        <v>85</v>
      </c>
      <c r="AW431" s="12" t="s">
        <v>37</v>
      </c>
      <c r="AX431" s="12" t="s">
        <v>76</v>
      </c>
      <c r="AY431" s="152" t="s">
        <v>218</v>
      </c>
    </row>
    <row r="432" spans="2:65" s="12" customFormat="1" ht="11.25">
      <c r="B432" s="151"/>
      <c r="D432" s="140" t="s">
        <v>229</v>
      </c>
      <c r="E432" s="152" t="s">
        <v>19</v>
      </c>
      <c r="F432" s="153" t="s">
        <v>905</v>
      </c>
      <c r="H432" s="154">
        <v>15.18</v>
      </c>
      <c r="I432" s="155"/>
      <c r="L432" s="151"/>
      <c r="M432" s="156"/>
      <c r="T432" s="157"/>
      <c r="AT432" s="152" t="s">
        <v>229</v>
      </c>
      <c r="AU432" s="152" t="s">
        <v>83</v>
      </c>
      <c r="AV432" s="12" t="s">
        <v>85</v>
      </c>
      <c r="AW432" s="12" t="s">
        <v>37</v>
      </c>
      <c r="AX432" s="12" t="s">
        <v>76</v>
      </c>
      <c r="AY432" s="152" t="s">
        <v>218</v>
      </c>
    </row>
    <row r="433" spans="2:65" s="12" customFormat="1" ht="11.25">
      <c r="B433" s="151"/>
      <c r="D433" s="140" t="s">
        <v>229</v>
      </c>
      <c r="E433" s="152" t="s">
        <v>19</v>
      </c>
      <c r="F433" s="153" t="s">
        <v>906</v>
      </c>
      <c r="H433" s="154">
        <v>15.96</v>
      </c>
      <c r="I433" s="155"/>
      <c r="L433" s="151"/>
      <c r="M433" s="156"/>
      <c r="T433" s="157"/>
      <c r="AT433" s="152" t="s">
        <v>229</v>
      </c>
      <c r="AU433" s="152" t="s">
        <v>83</v>
      </c>
      <c r="AV433" s="12" t="s">
        <v>85</v>
      </c>
      <c r="AW433" s="12" t="s">
        <v>37</v>
      </c>
      <c r="AX433" s="12" t="s">
        <v>76</v>
      </c>
      <c r="AY433" s="152" t="s">
        <v>218</v>
      </c>
    </row>
    <row r="434" spans="2:65" s="12" customFormat="1" ht="11.25">
      <c r="B434" s="151"/>
      <c r="D434" s="140" t="s">
        <v>229</v>
      </c>
      <c r="E434" s="152" t="s">
        <v>19</v>
      </c>
      <c r="F434" s="153" t="s">
        <v>907</v>
      </c>
      <c r="H434" s="154">
        <v>37.200000000000003</v>
      </c>
      <c r="I434" s="155"/>
      <c r="L434" s="151"/>
      <c r="M434" s="156"/>
      <c r="T434" s="157"/>
      <c r="AT434" s="152" t="s">
        <v>229</v>
      </c>
      <c r="AU434" s="152" t="s">
        <v>83</v>
      </c>
      <c r="AV434" s="12" t="s">
        <v>85</v>
      </c>
      <c r="AW434" s="12" t="s">
        <v>37</v>
      </c>
      <c r="AX434" s="12" t="s">
        <v>76</v>
      </c>
      <c r="AY434" s="152" t="s">
        <v>218</v>
      </c>
    </row>
    <row r="435" spans="2:65" s="12" customFormat="1" ht="11.25">
      <c r="B435" s="151"/>
      <c r="D435" s="140" t="s">
        <v>229</v>
      </c>
      <c r="E435" s="152" t="s">
        <v>19</v>
      </c>
      <c r="F435" s="153" t="s">
        <v>908</v>
      </c>
      <c r="H435" s="154">
        <v>7.6</v>
      </c>
      <c r="I435" s="155"/>
      <c r="L435" s="151"/>
      <c r="M435" s="156"/>
      <c r="T435" s="157"/>
      <c r="AT435" s="152" t="s">
        <v>229</v>
      </c>
      <c r="AU435" s="152" t="s">
        <v>83</v>
      </c>
      <c r="AV435" s="12" t="s">
        <v>85</v>
      </c>
      <c r="AW435" s="12" t="s">
        <v>37</v>
      </c>
      <c r="AX435" s="12" t="s">
        <v>76</v>
      </c>
      <c r="AY435" s="152" t="s">
        <v>218</v>
      </c>
    </row>
    <row r="436" spans="2:65" s="12" customFormat="1" ht="11.25">
      <c r="B436" s="151"/>
      <c r="D436" s="140" t="s">
        <v>229</v>
      </c>
      <c r="E436" s="152" t="s">
        <v>19</v>
      </c>
      <c r="F436" s="153" t="s">
        <v>909</v>
      </c>
      <c r="H436" s="154">
        <v>8.15</v>
      </c>
      <c r="I436" s="155"/>
      <c r="L436" s="151"/>
      <c r="M436" s="156"/>
      <c r="T436" s="157"/>
      <c r="AT436" s="152" t="s">
        <v>229</v>
      </c>
      <c r="AU436" s="152" t="s">
        <v>83</v>
      </c>
      <c r="AV436" s="12" t="s">
        <v>85</v>
      </c>
      <c r="AW436" s="12" t="s">
        <v>37</v>
      </c>
      <c r="AX436" s="12" t="s">
        <v>76</v>
      </c>
      <c r="AY436" s="152" t="s">
        <v>218</v>
      </c>
    </row>
    <row r="437" spans="2:65" s="12" customFormat="1" ht="11.25">
      <c r="B437" s="151"/>
      <c r="D437" s="140" t="s">
        <v>229</v>
      </c>
      <c r="E437" s="152" t="s">
        <v>19</v>
      </c>
      <c r="F437" s="153" t="s">
        <v>910</v>
      </c>
      <c r="H437" s="154">
        <v>8.25</v>
      </c>
      <c r="I437" s="155"/>
      <c r="L437" s="151"/>
      <c r="M437" s="156"/>
      <c r="T437" s="157"/>
      <c r="AT437" s="152" t="s">
        <v>229</v>
      </c>
      <c r="AU437" s="152" t="s">
        <v>83</v>
      </c>
      <c r="AV437" s="12" t="s">
        <v>85</v>
      </c>
      <c r="AW437" s="12" t="s">
        <v>37</v>
      </c>
      <c r="AX437" s="12" t="s">
        <v>76</v>
      </c>
      <c r="AY437" s="152" t="s">
        <v>218</v>
      </c>
    </row>
    <row r="438" spans="2:65" s="12" customFormat="1" ht="11.25">
      <c r="B438" s="151"/>
      <c r="D438" s="140" t="s">
        <v>229</v>
      </c>
      <c r="E438" s="152" t="s">
        <v>19</v>
      </c>
      <c r="F438" s="153" t="s">
        <v>911</v>
      </c>
      <c r="H438" s="154">
        <v>16.5</v>
      </c>
      <c r="I438" s="155"/>
      <c r="L438" s="151"/>
      <c r="M438" s="156"/>
      <c r="T438" s="157"/>
      <c r="AT438" s="152" t="s">
        <v>229</v>
      </c>
      <c r="AU438" s="152" t="s">
        <v>83</v>
      </c>
      <c r="AV438" s="12" t="s">
        <v>85</v>
      </c>
      <c r="AW438" s="12" t="s">
        <v>37</v>
      </c>
      <c r="AX438" s="12" t="s">
        <v>76</v>
      </c>
      <c r="AY438" s="152" t="s">
        <v>218</v>
      </c>
    </row>
    <row r="439" spans="2:65" s="12" customFormat="1" ht="11.25">
      <c r="B439" s="151"/>
      <c r="D439" s="140" t="s">
        <v>229</v>
      </c>
      <c r="E439" s="152" t="s">
        <v>19</v>
      </c>
      <c r="F439" s="153" t="s">
        <v>912</v>
      </c>
      <c r="H439" s="154">
        <v>47.7</v>
      </c>
      <c r="I439" s="155"/>
      <c r="L439" s="151"/>
      <c r="M439" s="156"/>
      <c r="T439" s="157"/>
      <c r="AT439" s="152" t="s">
        <v>229</v>
      </c>
      <c r="AU439" s="152" t="s">
        <v>83</v>
      </c>
      <c r="AV439" s="12" t="s">
        <v>85</v>
      </c>
      <c r="AW439" s="12" t="s">
        <v>37</v>
      </c>
      <c r="AX439" s="12" t="s">
        <v>76</v>
      </c>
      <c r="AY439" s="152" t="s">
        <v>218</v>
      </c>
    </row>
    <row r="440" spans="2:65" s="12" customFormat="1" ht="22.5">
      <c r="B440" s="151"/>
      <c r="D440" s="140" t="s">
        <v>229</v>
      </c>
      <c r="E440" s="152" t="s">
        <v>19</v>
      </c>
      <c r="F440" s="153" t="s">
        <v>913</v>
      </c>
      <c r="H440" s="154">
        <v>32.4</v>
      </c>
      <c r="I440" s="155"/>
      <c r="L440" s="151"/>
      <c r="M440" s="156"/>
      <c r="T440" s="157"/>
      <c r="AT440" s="152" t="s">
        <v>229</v>
      </c>
      <c r="AU440" s="152" t="s">
        <v>83</v>
      </c>
      <c r="AV440" s="12" t="s">
        <v>85</v>
      </c>
      <c r="AW440" s="12" t="s">
        <v>37</v>
      </c>
      <c r="AX440" s="12" t="s">
        <v>76</v>
      </c>
      <c r="AY440" s="152" t="s">
        <v>218</v>
      </c>
    </row>
    <row r="441" spans="2:65" s="13" customFormat="1" ht="11.25">
      <c r="B441" s="158"/>
      <c r="D441" s="140" t="s">
        <v>229</v>
      </c>
      <c r="E441" s="159" t="s">
        <v>19</v>
      </c>
      <c r="F441" s="160" t="s">
        <v>234</v>
      </c>
      <c r="H441" s="161">
        <v>285.16000000000003</v>
      </c>
      <c r="I441" s="162"/>
      <c r="L441" s="158"/>
      <c r="M441" s="163"/>
      <c r="T441" s="164"/>
      <c r="AT441" s="159" t="s">
        <v>229</v>
      </c>
      <c r="AU441" s="159" t="s">
        <v>83</v>
      </c>
      <c r="AV441" s="13" t="s">
        <v>223</v>
      </c>
      <c r="AW441" s="13" t="s">
        <v>37</v>
      </c>
      <c r="AX441" s="13" t="s">
        <v>83</v>
      </c>
      <c r="AY441" s="159" t="s">
        <v>218</v>
      </c>
    </row>
    <row r="442" spans="2:65" s="1" customFormat="1" ht="16.5" customHeight="1">
      <c r="B442" s="33"/>
      <c r="C442" s="127" t="s">
        <v>914</v>
      </c>
      <c r="D442" s="127" t="s">
        <v>219</v>
      </c>
      <c r="E442" s="128" t="s">
        <v>915</v>
      </c>
      <c r="F442" s="129" t="s">
        <v>853</v>
      </c>
      <c r="G442" s="130" t="s">
        <v>222</v>
      </c>
      <c r="H442" s="131">
        <v>435</v>
      </c>
      <c r="I442" s="132"/>
      <c r="J442" s="133">
        <f>ROUND(I442*H442,2)</f>
        <v>0</v>
      </c>
      <c r="K442" s="129" t="s">
        <v>19</v>
      </c>
      <c r="L442" s="33"/>
      <c r="M442" s="134" t="s">
        <v>19</v>
      </c>
      <c r="N442" s="135" t="s">
        <v>47</v>
      </c>
      <c r="P442" s="136">
        <f>O442*H442</f>
        <v>0</v>
      </c>
      <c r="Q442" s="136">
        <v>0</v>
      </c>
      <c r="R442" s="136">
        <f>Q442*H442</f>
        <v>0</v>
      </c>
      <c r="S442" s="136">
        <v>0</v>
      </c>
      <c r="T442" s="137">
        <f>S442*H442</f>
        <v>0</v>
      </c>
      <c r="AR442" s="138" t="s">
        <v>223</v>
      </c>
      <c r="AT442" s="138" t="s">
        <v>219</v>
      </c>
      <c r="AU442" s="138" t="s">
        <v>83</v>
      </c>
      <c r="AY442" s="18" t="s">
        <v>218</v>
      </c>
      <c r="BE442" s="139">
        <f>IF(N442="základní",J442,0)</f>
        <v>0</v>
      </c>
      <c r="BF442" s="139">
        <f>IF(N442="snížená",J442,0)</f>
        <v>0</v>
      </c>
      <c r="BG442" s="139">
        <f>IF(N442="zákl. přenesená",J442,0)</f>
        <v>0</v>
      </c>
      <c r="BH442" s="139">
        <f>IF(N442="sníž. přenesená",J442,0)</f>
        <v>0</v>
      </c>
      <c r="BI442" s="139">
        <f>IF(N442="nulová",J442,0)</f>
        <v>0</v>
      </c>
      <c r="BJ442" s="18" t="s">
        <v>83</v>
      </c>
      <c r="BK442" s="139">
        <f>ROUND(I442*H442,2)</f>
        <v>0</v>
      </c>
      <c r="BL442" s="18" t="s">
        <v>223</v>
      </c>
      <c r="BM442" s="138" t="s">
        <v>916</v>
      </c>
    </row>
    <row r="443" spans="2:65" s="1" customFormat="1" ht="29.25">
      <c r="B443" s="33"/>
      <c r="D443" s="140" t="s">
        <v>225</v>
      </c>
      <c r="F443" s="141" t="s">
        <v>855</v>
      </c>
      <c r="I443" s="142"/>
      <c r="L443" s="33"/>
      <c r="M443" s="143"/>
      <c r="T443" s="54"/>
      <c r="AT443" s="18" t="s">
        <v>225</v>
      </c>
      <c r="AU443" s="18" t="s">
        <v>83</v>
      </c>
    </row>
    <row r="444" spans="2:65" s="1" customFormat="1" ht="19.5">
      <c r="B444" s="33"/>
      <c r="D444" s="140" t="s">
        <v>227</v>
      </c>
      <c r="F444" s="144" t="s">
        <v>856</v>
      </c>
      <c r="I444" s="142"/>
      <c r="L444" s="33"/>
      <c r="M444" s="143"/>
      <c r="T444" s="54"/>
      <c r="AT444" s="18" t="s">
        <v>227</v>
      </c>
      <c r="AU444" s="18" t="s">
        <v>83</v>
      </c>
    </row>
    <row r="445" spans="2:65" s="11" customFormat="1" ht="11.25">
      <c r="B445" s="145"/>
      <c r="D445" s="140" t="s">
        <v>229</v>
      </c>
      <c r="E445" s="146" t="s">
        <v>19</v>
      </c>
      <c r="F445" s="147" t="s">
        <v>831</v>
      </c>
      <c r="H445" s="146" t="s">
        <v>19</v>
      </c>
      <c r="I445" s="148"/>
      <c r="L445" s="145"/>
      <c r="M445" s="149"/>
      <c r="T445" s="150"/>
      <c r="AT445" s="146" t="s">
        <v>229</v>
      </c>
      <c r="AU445" s="146" t="s">
        <v>83</v>
      </c>
      <c r="AV445" s="11" t="s">
        <v>83</v>
      </c>
      <c r="AW445" s="11" t="s">
        <v>37</v>
      </c>
      <c r="AX445" s="11" t="s">
        <v>76</v>
      </c>
      <c r="AY445" s="146" t="s">
        <v>218</v>
      </c>
    </row>
    <row r="446" spans="2:65" s="12" customFormat="1" ht="11.25">
      <c r="B446" s="151"/>
      <c r="D446" s="140" t="s">
        <v>229</v>
      </c>
      <c r="E446" s="152" t="s">
        <v>19</v>
      </c>
      <c r="F446" s="153" t="s">
        <v>917</v>
      </c>
      <c r="H446" s="154">
        <v>84</v>
      </c>
      <c r="I446" s="155"/>
      <c r="L446" s="151"/>
      <c r="M446" s="156"/>
      <c r="T446" s="157"/>
      <c r="AT446" s="152" t="s">
        <v>229</v>
      </c>
      <c r="AU446" s="152" t="s">
        <v>83</v>
      </c>
      <c r="AV446" s="12" t="s">
        <v>85</v>
      </c>
      <c r="AW446" s="12" t="s">
        <v>37</v>
      </c>
      <c r="AX446" s="12" t="s">
        <v>76</v>
      </c>
      <c r="AY446" s="152" t="s">
        <v>218</v>
      </c>
    </row>
    <row r="447" spans="2:65" s="12" customFormat="1" ht="11.25">
      <c r="B447" s="151"/>
      <c r="D447" s="140" t="s">
        <v>229</v>
      </c>
      <c r="E447" s="152" t="s">
        <v>19</v>
      </c>
      <c r="F447" s="153" t="s">
        <v>918</v>
      </c>
      <c r="H447" s="154">
        <v>52.5</v>
      </c>
      <c r="I447" s="155"/>
      <c r="L447" s="151"/>
      <c r="M447" s="156"/>
      <c r="T447" s="157"/>
      <c r="AT447" s="152" t="s">
        <v>229</v>
      </c>
      <c r="AU447" s="152" t="s">
        <v>83</v>
      </c>
      <c r="AV447" s="12" t="s">
        <v>85</v>
      </c>
      <c r="AW447" s="12" t="s">
        <v>37</v>
      </c>
      <c r="AX447" s="12" t="s">
        <v>76</v>
      </c>
      <c r="AY447" s="152" t="s">
        <v>218</v>
      </c>
    </row>
    <row r="448" spans="2:65" s="12" customFormat="1" ht="11.25">
      <c r="B448" s="151"/>
      <c r="D448" s="140" t="s">
        <v>229</v>
      </c>
      <c r="E448" s="152" t="s">
        <v>19</v>
      </c>
      <c r="F448" s="153" t="s">
        <v>919</v>
      </c>
      <c r="H448" s="154">
        <v>48</v>
      </c>
      <c r="I448" s="155"/>
      <c r="L448" s="151"/>
      <c r="M448" s="156"/>
      <c r="T448" s="157"/>
      <c r="AT448" s="152" t="s">
        <v>229</v>
      </c>
      <c r="AU448" s="152" t="s">
        <v>83</v>
      </c>
      <c r="AV448" s="12" t="s">
        <v>85</v>
      </c>
      <c r="AW448" s="12" t="s">
        <v>37</v>
      </c>
      <c r="AX448" s="12" t="s">
        <v>76</v>
      </c>
      <c r="AY448" s="152" t="s">
        <v>218</v>
      </c>
    </row>
    <row r="449" spans="2:65" s="12" customFormat="1" ht="11.25">
      <c r="B449" s="151"/>
      <c r="D449" s="140" t="s">
        <v>229</v>
      </c>
      <c r="E449" s="152" t="s">
        <v>19</v>
      </c>
      <c r="F449" s="153" t="s">
        <v>920</v>
      </c>
      <c r="H449" s="154">
        <v>25.5</v>
      </c>
      <c r="I449" s="155"/>
      <c r="L449" s="151"/>
      <c r="M449" s="156"/>
      <c r="T449" s="157"/>
      <c r="AT449" s="152" t="s">
        <v>229</v>
      </c>
      <c r="AU449" s="152" t="s">
        <v>83</v>
      </c>
      <c r="AV449" s="12" t="s">
        <v>85</v>
      </c>
      <c r="AW449" s="12" t="s">
        <v>37</v>
      </c>
      <c r="AX449" s="12" t="s">
        <v>76</v>
      </c>
      <c r="AY449" s="152" t="s">
        <v>218</v>
      </c>
    </row>
    <row r="450" spans="2:65" s="12" customFormat="1" ht="11.25">
      <c r="B450" s="151"/>
      <c r="D450" s="140" t="s">
        <v>229</v>
      </c>
      <c r="E450" s="152" t="s">
        <v>19</v>
      </c>
      <c r="F450" s="153" t="s">
        <v>921</v>
      </c>
      <c r="H450" s="154">
        <v>27</v>
      </c>
      <c r="I450" s="155"/>
      <c r="L450" s="151"/>
      <c r="M450" s="156"/>
      <c r="T450" s="157"/>
      <c r="AT450" s="152" t="s">
        <v>229</v>
      </c>
      <c r="AU450" s="152" t="s">
        <v>83</v>
      </c>
      <c r="AV450" s="12" t="s">
        <v>85</v>
      </c>
      <c r="AW450" s="12" t="s">
        <v>37</v>
      </c>
      <c r="AX450" s="12" t="s">
        <v>76</v>
      </c>
      <c r="AY450" s="152" t="s">
        <v>218</v>
      </c>
    </row>
    <row r="451" spans="2:65" s="12" customFormat="1" ht="11.25">
      <c r="B451" s="151"/>
      <c r="D451" s="140" t="s">
        <v>229</v>
      </c>
      <c r="E451" s="152" t="s">
        <v>19</v>
      </c>
      <c r="F451" s="153" t="s">
        <v>922</v>
      </c>
      <c r="H451" s="154">
        <v>66.5</v>
      </c>
      <c r="I451" s="155"/>
      <c r="L451" s="151"/>
      <c r="M451" s="156"/>
      <c r="T451" s="157"/>
      <c r="AT451" s="152" t="s">
        <v>229</v>
      </c>
      <c r="AU451" s="152" t="s">
        <v>83</v>
      </c>
      <c r="AV451" s="12" t="s">
        <v>85</v>
      </c>
      <c r="AW451" s="12" t="s">
        <v>37</v>
      </c>
      <c r="AX451" s="12" t="s">
        <v>76</v>
      </c>
      <c r="AY451" s="152" t="s">
        <v>218</v>
      </c>
    </row>
    <row r="452" spans="2:65" s="12" customFormat="1" ht="11.25">
      <c r="B452" s="151"/>
      <c r="D452" s="140" t="s">
        <v>229</v>
      </c>
      <c r="E452" s="152" t="s">
        <v>19</v>
      </c>
      <c r="F452" s="153" t="s">
        <v>923</v>
      </c>
      <c r="H452" s="154">
        <v>10</v>
      </c>
      <c r="I452" s="155"/>
      <c r="L452" s="151"/>
      <c r="M452" s="156"/>
      <c r="T452" s="157"/>
      <c r="AT452" s="152" t="s">
        <v>229</v>
      </c>
      <c r="AU452" s="152" t="s">
        <v>83</v>
      </c>
      <c r="AV452" s="12" t="s">
        <v>85</v>
      </c>
      <c r="AW452" s="12" t="s">
        <v>37</v>
      </c>
      <c r="AX452" s="12" t="s">
        <v>76</v>
      </c>
      <c r="AY452" s="152" t="s">
        <v>218</v>
      </c>
    </row>
    <row r="453" spans="2:65" s="12" customFormat="1" ht="11.25">
      <c r="B453" s="151"/>
      <c r="D453" s="140" t="s">
        <v>229</v>
      </c>
      <c r="E453" s="152" t="s">
        <v>19</v>
      </c>
      <c r="F453" s="153" t="s">
        <v>924</v>
      </c>
      <c r="H453" s="154">
        <v>11</v>
      </c>
      <c r="I453" s="155"/>
      <c r="L453" s="151"/>
      <c r="M453" s="156"/>
      <c r="T453" s="157"/>
      <c r="AT453" s="152" t="s">
        <v>229</v>
      </c>
      <c r="AU453" s="152" t="s">
        <v>83</v>
      </c>
      <c r="AV453" s="12" t="s">
        <v>85</v>
      </c>
      <c r="AW453" s="12" t="s">
        <v>37</v>
      </c>
      <c r="AX453" s="12" t="s">
        <v>76</v>
      </c>
      <c r="AY453" s="152" t="s">
        <v>218</v>
      </c>
    </row>
    <row r="454" spans="2:65" s="12" customFormat="1" ht="11.25">
      <c r="B454" s="151"/>
      <c r="D454" s="140" t="s">
        <v>229</v>
      </c>
      <c r="E454" s="152" t="s">
        <v>19</v>
      </c>
      <c r="F454" s="153" t="s">
        <v>925</v>
      </c>
      <c r="H454" s="154">
        <v>11.5</v>
      </c>
      <c r="I454" s="155"/>
      <c r="L454" s="151"/>
      <c r="M454" s="156"/>
      <c r="T454" s="157"/>
      <c r="AT454" s="152" t="s">
        <v>229</v>
      </c>
      <c r="AU454" s="152" t="s">
        <v>83</v>
      </c>
      <c r="AV454" s="12" t="s">
        <v>85</v>
      </c>
      <c r="AW454" s="12" t="s">
        <v>37</v>
      </c>
      <c r="AX454" s="12" t="s">
        <v>76</v>
      </c>
      <c r="AY454" s="152" t="s">
        <v>218</v>
      </c>
    </row>
    <row r="455" spans="2:65" s="12" customFormat="1" ht="11.25">
      <c r="B455" s="151"/>
      <c r="D455" s="140" t="s">
        <v>229</v>
      </c>
      <c r="E455" s="152" t="s">
        <v>19</v>
      </c>
      <c r="F455" s="153" t="s">
        <v>926</v>
      </c>
      <c r="H455" s="154">
        <v>24</v>
      </c>
      <c r="I455" s="155"/>
      <c r="L455" s="151"/>
      <c r="M455" s="156"/>
      <c r="T455" s="157"/>
      <c r="AT455" s="152" t="s">
        <v>229</v>
      </c>
      <c r="AU455" s="152" t="s">
        <v>83</v>
      </c>
      <c r="AV455" s="12" t="s">
        <v>85</v>
      </c>
      <c r="AW455" s="12" t="s">
        <v>37</v>
      </c>
      <c r="AX455" s="12" t="s">
        <v>76</v>
      </c>
      <c r="AY455" s="152" t="s">
        <v>218</v>
      </c>
    </row>
    <row r="456" spans="2:65" s="12" customFormat="1" ht="11.25">
      <c r="B456" s="151"/>
      <c r="D456" s="140" t="s">
        <v>229</v>
      </c>
      <c r="E456" s="152" t="s">
        <v>19</v>
      </c>
      <c r="F456" s="153" t="s">
        <v>927</v>
      </c>
      <c r="H456" s="154">
        <v>75</v>
      </c>
      <c r="I456" s="155"/>
      <c r="L456" s="151"/>
      <c r="M456" s="156"/>
      <c r="T456" s="157"/>
      <c r="AT456" s="152" t="s">
        <v>229</v>
      </c>
      <c r="AU456" s="152" t="s">
        <v>83</v>
      </c>
      <c r="AV456" s="12" t="s">
        <v>85</v>
      </c>
      <c r="AW456" s="12" t="s">
        <v>37</v>
      </c>
      <c r="AX456" s="12" t="s">
        <v>76</v>
      </c>
      <c r="AY456" s="152" t="s">
        <v>218</v>
      </c>
    </row>
    <row r="457" spans="2:65" s="13" customFormat="1" ht="11.25">
      <c r="B457" s="158"/>
      <c r="D457" s="140" t="s">
        <v>229</v>
      </c>
      <c r="E457" s="159" t="s">
        <v>928</v>
      </c>
      <c r="F457" s="160" t="s">
        <v>234</v>
      </c>
      <c r="H457" s="161">
        <v>435</v>
      </c>
      <c r="I457" s="162"/>
      <c r="L457" s="158"/>
      <c r="M457" s="163"/>
      <c r="T457" s="164"/>
      <c r="AT457" s="159" t="s">
        <v>229</v>
      </c>
      <c r="AU457" s="159" t="s">
        <v>83</v>
      </c>
      <c r="AV457" s="13" t="s">
        <v>223</v>
      </c>
      <c r="AW457" s="13" t="s">
        <v>37</v>
      </c>
      <c r="AX457" s="13" t="s">
        <v>83</v>
      </c>
      <c r="AY457" s="159" t="s">
        <v>218</v>
      </c>
    </row>
    <row r="458" spans="2:65" s="1" customFormat="1" ht="16.5" customHeight="1">
      <c r="B458" s="33"/>
      <c r="C458" s="127" t="s">
        <v>929</v>
      </c>
      <c r="D458" s="127" t="s">
        <v>219</v>
      </c>
      <c r="E458" s="128" t="s">
        <v>930</v>
      </c>
      <c r="F458" s="129" t="s">
        <v>860</v>
      </c>
      <c r="G458" s="130" t="s">
        <v>222</v>
      </c>
      <c r="H458" s="131">
        <v>75.349999999999994</v>
      </c>
      <c r="I458" s="132"/>
      <c r="J458" s="133">
        <f>ROUND(I458*H458,2)</f>
        <v>0</v>
      </c>
      <c r="K458" s="129" t="s">
        <v>19</v>
      </c>
      <c r="L458" s="33"/>
      <c r="M458" s="134" t="s">
        <v>19</v>
      </c>
      <c r="N458" s="135" t="s">
        <v>47</v>
      </c>
      <c r="P458" s="136">
        <f>O458*H458</f>
        <v>0</v>
      </c>
      <c r="Q458" s="136">
        <v>0</v>
      </c>
      <c r="R458" s="136">
        <f>Q458*H458</f>
        <v>0</v>
      </c>
      <c r="S458" s="136">
        <v>0</v>
      </c>
      <c r="T458" s="137">
        <f>S458*H458</f>
        <v>0</v>
      </c>
      <c r="AR458" s="138" t="s">
        <v>223</v>
      </c>
      <c r="AT458" s="138" t="s">
        <v>219</v>
      </c>
      <c r="AU458" s="138" t="s">
        <v>83</v>
      </c>
      <c r="AY458" s="18" t="s">
        <v>218</v>
      </c>
      <c r="BE458" s="139">
        <f>IF(N458="základní",J458,0)</f>
        <v>0</v>
      </c>
      <c r="BF458" s="139">
        <f>IF(N458="snížená",J458,0)</f>
        <v>0</v>
      </c>
      <c r="BG458" s="139">
        <f>IF(N458="zákl. přenesená",J458,0)</f>
        <v>0</v>
      </c>
      <c r="BH458" s="139">
        <f>IF(N458="sníž. přenesená",J458,0)</f>
        <v>0</v>
      </c>
      <c r="BI458" s="139">
        <f>IF(N458="nulová",J458,0)</f>
        <v>0</v>
      </c>
      <c r="BJ458" s="18" t="s">
        <v>83</v>
      </c>
      <c r="BK458" s="139">
        <f>ROUND(I458*H458,2)</f>
        <v>0</v>
      </c>
      <c r="BL458" s="18" t="s">
        <v>223</v>
      </c>
      <c r="BM458" s="138" t="s">
        <v>931</v>
      </c>
    </row>
    <row r="459" spans="2:65" s="1" customFormat="1" ht="29.25">
      <c r="B459" s="33"/>
      <c r="D459" s="140" t="s">
        <v>225</v>
      </c>
      <c r="F459" s="141" t="s">
        <v>862</v>
      </c>
      <c r="I459" s="142"/>
      <c r="L459" s="33"/>
      <c r="M459" s="143"/>
      <c r="T459" s="54"/>
      <c r="AT459" s="18" t="s">
        <v>225</v>
      </c>
      <c r="AU459" s="18" t="s">
        <v>83</v>
      </c>
    </row>
    <row r="460" spans="2:65" s="1" customFormat="1" ht="19.5">
      <c r="B460" s="33"/>
      <c r="D460" s="140" t="s">
        <v>227</v>
      </c>
      <c r="F460" s="144" t="s">
        <v>863</v>
      </c>
      <c r="I460" s="142"/>
      <c r="L460" s="33"/>
      <c r="M460" s="143"/>
      <c r="T460" s="54"/>
      <c r="AT460" s="18" t="s">
        <v>227</v>
      </c>
      <c r="AU460" s="18" t="s">
        <v>83</v>
      </c>
    </row>
    <row r="461" spans="2:65" s="11" customFormat="1" ht="11.25">
      <c r="B461" s="145"/>
      <c r="D461" s="140" t="s">
        <v>229</v>
      </c>
      <c r="E461" s="146" t="s">
        <v>19</v>
      </c>
      <c r="F461" s="147" t="s">
        <v>831</v>
      </c>
      <c r="H461" s="146" t="s">
        <v>19</v>
      </c>
      <c r="I461" s="148"/>
      <c r="L461" s="145"/>
      <c r="M461" s="149"/>
      <c r="T461" s="150"/>
      <c r="AT461" s="146" t="s">
        <v>229</v>
      </c>
      <c r="AU461" s="146" t="s">
        <v>83</v>
      </c>
      <c r="AV461" s="11" t="s">
        <v>83</v>
      </c>
      <c r="AW461" s="11" t="s">
        <v>37</v>
      </c>
      <c r="AX461" s="11" t="s">
        <v>76</v>
      </c>
      <c r="AY461" s="146" t="s">
        <v>218</v>
      </c>
    </row>
    <row r="462" spans="2:65" s="12" customFormat="1" ht="11.25">
      <c r="B462" s="151"/>
      <c r="D462" s="140" t="s">
        <v>229</v>
      </c>
      <c r="E462" s="152" t="s">
        <v>19</v>
      </c>
      <c r="F462" s="153" t="s">
        <v>932</v>
      </c>
      <c r="H462" s="154">
        <v>75.349999999999994</v>
      </c>
      <c r="I462" s="155"/>
      <c r="L462" s="151"/>
      <c r="M462" s="156"/>
      <c r="T462" s="157"/>
      <c r="AT462" s="152" t="s">
        <v>229</v>
      </c>
      <c r="AU462" s="152" t="s">
        <v>83</v>
      </c>
      <c r="AV462" s="12" t="s">
        <v>85</v>
      </c>
      <c r="AW462" s="12" t="s">
        <v>37</v>
      </c>
      <c r="AX462" s="12" t="s">
        <v>76</v>
      </c>
      <c r="AY462" s="152" t="s">
        <v>218</v>
      </c>
    </row>
    <row r="463" spans="2:65" s="13" customFormat="1" ht="11.25">
      <c r="B463" s="158"/>
      <c r="D463" s="140" t="s">
        <v>229</v>
      </c>
      <c r="E463" s="159" t="s">
        <v>933</v>
      </c>
      <c r="F463" s="160" t="s">
        <v>234</v>
      </c>
      <c r="H463" s="161">
        <v>75.349999999999994</v>
      </c>
      <c r="I463" s="162"/>
      <c r="L463" s="158"/>
      <c r="M463" s="163"/>
      <c r="T463" s="164"/>
      <c r="AT463" s="159" t="s">
        <v>229</v>
      </c>
      <c r="AU463" s="159" t="s">
        <v>83</v>
      </c>
      <c r="AV463" s="13" t="s">
        <v>223</v>
      </c>
      <c r="AW463" s="13" t="s">
        <v>37</v>
      </c>
      <c r="AX463" s="13" t="s">
        <v>83</v>
      </c>
      <c r="AY463" s="159" t="s">
        <v>218</v>
      </c>
    </row>
    <row r="464" spans="2:65" s="1" customFormat="1" ht="16.5" customHeight="1">
      <c r="B464" s="33"/>
      <c r="C464" s="127" t="s">
        <v>934</v>
      </c>
      <c r="D464" s="127" t="s">
        <v>219</v>
      </c>
      <c r="E464" s="128" t="s">
        <v>935</v>
      </c>
      <c r="F464" s="129" t="s">
        <v>679</v>
      </c>
      <c r="G464" s="130" t="s">
        <v>222</v>
      </c>
      <c r="H464" s="131">
        <v>709</v>
      </c>
      <c r="I464" s="132"/>
      <c r="J464" s="133">
        <f>ROUND(I464*H464,2)</f>
        <v>0</v>
      </c>
      <c r="K464" s="129" t="s">
        <v>19</v>
      </c>
      <c r="L464" s="33"/>
      <c r="M464" s="134" t="s">
        <v>19</v>
      </c>
      <c r="N464" s="135" t="s">
        <v>47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R464" s="138" t="s">
        <v>223</v>
      </c>
      <c r="AT464" s="138" t="s">
        <v>219</v>
      </c>
      <c r="AU464" s="138" t="s">
        <v>83</v>
      </c>
      <c r="AY464" s="18" t="s">
        <v>218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8" t="s">
        <v>83</v>
      </c>
      <c r="BK464" s="139">
        <f>ROUND(I464*H464,2)</f>
        <v>0</v>
      </c>
      <c r="BL464" s="18" t="s">
        <v>223</v>
      </c>
      <c r="BM464" s="138" t="s">
        <v>936</v>
      </c>
    </row>
    <row r="465" spans="2:65" s="1" customFormat="1" ht="11.25">
      <c r="B465" s="33"/>
      <c r="D465" s="140" t="s">
        <v>225</v>
      </c>
      <c r="F465" s="141" t="s">
        <v>681</v>
      </c>
      <c r="I465" s="142"/>
      <c r="L465" s="33"/>
      <c r="M465" s="143"/>
      <c r="T465" s="54"/>
      <c r="AT465" s="18" t="s">
        <v>225</v>
      </c>
      <c r="AU465" s="18" t="s">
        <v>83</v>
      </c>
    </row>
    <row r="466" spans="2:65" s="1" customFormat="1" ht="19.5">
      <c r="B466" s="33"/>
      <c r="D466" s="140" t="s">
        <v>227</v>
      </c>
      <c r="F466" s="144" t="s">
        <v>682</v>
      </c>
      <c r="I466" s="142"/>
      <c r="L466" s="33"/>
      <c r="M466" s="143"/>
      <c r="T466" s="54"/>
      <c r="AT466" s="18" t="s">
        <v>227</v>
      </c>
      <c r="AU466" s="18" t="s">
        <v>83</v>
      </c>
    </row>
    <row r="467" spans="2:65" s="11" customFormat="1" ht="11.25">
      <c r="B467" s="145"/>
      <c r="D467" s="140" t="s">
        <v>229</v>
      </c>
      <c r="E467" s="146" t="s">
        <v>19</v>
      </c>
      <c r="F467" s="147" t="s">
        <v>937</v>
      </c>
      <c r="H467" s="146" t="s">
        <v>19</v>
      </c>
      <c r="I467" s="148"/>
      <c r="L467" s="145"/>
      <c r="M467" s="149"/>
      <c r="T467" s="150"/>
      <c r="AT467" s="146" t="s">
        <v>229</v>
      </c>
      <c r="AU467" s="146" t="s">
        <v>83</v>
      </c>
      <c r="AV467" s="11" t="s">
        <v>83</v>
      </c>
      <c r="AW467" s="11" t="s">
        <v>37</v>
      </c>
      <c r="AX467" s="11" t="s">
        <v>76</v>
      </c>
      <c r="AY467" s="146" t="s">
        <v>218</v>
      </c>
    </row>
    <row r="468" spans="2:65" s="12" customFormat="1" ht="11.25">
      <c r="B468" s="151"/>
      <c r="D468" s="140" t="s">
        <v>229</v>
      </c>
      <c r="E468" s="152" t="s">
        <v>19</v>
      </c>
      <c r="F468" s="153" t="s">
        <v>938</v>
      </c>
      <c r="H468" s="154">
        <v>288</v>
      </c>
      <c r="I468" s="155"/>
      <c r="L468" s="151"/>
      <c r="M468" s="156"/>
      <c r="T468" s="157"/>
      <c r="AT468" s="152" t="s">
        <v>229</v>
      </c>
      <c r="AU468" s="152" t="s">
        <v>83</v>
      </c>
      <c r="AV468" s="12" t="s">
        <v>85</v>
      </c>
      <c r="AW468" s="12" t="s">
        <v>37</v>
      </c>
      <c r="AX468" s="12" t="s">
        <v>76</v>
      </c>
      <c r="AY468" s="152" t="s">
        <v>218</v>
      </c>
    </row>
    <row r="469" spans="2:65" s="11" customFormat="1" ht="11.25">
      <c r="B469" s="145"/>
      <c r="D469" s="140" t="s">
        <v>229</v>
      </c>
      <c r="E469" s="146" t="s">
        <v>19</v>
      </c>
      <c r="F469" s="147" t="s">
        <v>939</v>
      </c>
      <c r="H469" s="146" t="s">
        <v>19</v>
      </c>
      <c r="I469" s="148"/>
      <c r="L469" s="145"/>
      <c r="M469" s="149"/>
      <c r="T469" s="150"/>
      <c r="AT469" s="146" t="s">
        <v>229</v>
      </c>
      <c r="AU469" s="146" t="s">
        <v>83</v>
      </c>
      <c r="AV469" s="11" t="s">
        <v>83</v>
      </c>
      <c r="AW469" s="11" t="s">
        <v>37</v>
      </c>
      <c r="AX469" s="11" t="s">
        <v>76</v>
      </c>
      <c r="AY469" s="146" t="s">
        <v>218</v>
      </c>
    </row>
    <row r="470" spans="2:65" s="12" customFormat="1" ht="11.25">
      <c r="B470" s="151"/>
      <c r="D470" s="140" t="s">
        <v>229</v>
      </c>
      <c r="E470" s="152" t="s">
        <v>19</v>
      </c>
      <c r="F470" s="153" t="s">
        <v>940</v>
      </c>
      <c r="H470" s="154">
        <v>208</v>
      </c>
      <c r="I470" s="155"/>
      <c r="L470" s="151"/>
      <c r="M470" s="156"/>
      <c r="T470" s="157"/>
      <c r="AT470" s="152" t="s">
        <v>229</v>
      </c>
      <c r="AU470" s="152" t="s">
        <v>83</v>
      </c>
      <c r="AV470" s="12" t="s">
        <v>85</v>
      </c>
      <c r="AW470" s="12" t="s">
        <v>37</v>
      </c>
      <c r="AX470" s="12" t="s">
        <v>76</v>
      </c>
      <c r="AY470" s="152" t="s">
        <v>218</v>
      </c>
    </row>
    <row r="471" spans="2:65" s="11" customFormat="1" ht="11.25">
      <c r="B471" s="145"/>
      <c r="D471" s="140" t="s">
        <v>229</v>
      </c>
      <c r="E471" s="146" t="s">
        <v>19</v>
      </c>
      <c r="F471" s="147" t="s">
        <v>941</v>
      </c>
      <c r="H471" s="146" t="s">
        <v>19</v>
      </c>
      <c r="I471" s="148"/>
      <c r="L471" s="145"/>
      <c r="M471" s="149"/>
      <c r="T471" s="150"/>
      <c r="AT471" s="146" t="s">
        <v>229</v>
      </c>
      <c r="AU471" s="146" t="s">
        <v>83</v>
      </c>
      <c r="AV471" s="11" t="s">
        <v>83</v>
      </c>
      <c r="AW471" s="11" t="s">
        <v>37</v>
      </c>
      <c r="AX471" s="11" t="s">
        <v>76</v>
      </c>
      <c r="AY471" s="146" t="s">
        <v>218</v>
      </c>
    </row>
    <row r="472" spans="2:65" s="12" customFormat="1" ht="11.25">
      <c r="B472" s="151"/>
      <c r="D472" s="140" t="s">
        <v>229</v>
      </c>
      <c r="E472" s="152" t="s">
        <v>19</v>
      </c>
      <c r="F472" s="153" t="s">
        <v>942</v>
      </c>
      <c r="H472" s="154">
        <v>18</v>
      </c>
      <c r="I472" s="155"/>
      <c r="L472" s="151"/>
      <c r="M472" s="156"/>
      <c r="T472" s="157"/>
      <c r="AT472" s="152" t="s">
        <v>229</v>
      </c>
      <c r="AU472" s="152" t="s">
        <v>83</v>
      </c>
      <c r="AV472" s="12" t="s">
        <v>85</v>
      </c>
      <c r="AW472" s="12" t="s">
        <v>37</v>
      </c>
      <c r="AX472" s="12" t="s">
        <v>76</v>
      </c>
      <c r="AY472" s="152" t="s">
        <v>218</v>
      </c>
    </row>
    <row r="473" spans="2:65" s="11" customFormat="1" ht="11.25">
      <c r="B473" s="145"/>
      <c r="D473" s="140" t="s">
        <v>229</v>
      </c>
      <c r="E473" s="146" t="s">
        <v>19</v>
      </c>
      <c r="F473" s="147" t="s">
        <v>943</v>
      </c>
      <c r="H473" s="146" t="s">
        <v>19</v>
      </c>
      <c r="I473" s="148"/>
      <c r="L473" s="145"/>
      <c r="M473" s="149"/>
      <c r="T473" s="150"/>
      <c r="AT473" s="146" t="s">
        <v>229</v>
      </c>
      <c r="AU473" s="146" t="s">
        <v>83</v>
      </c>
      <c r="AV473" s="11" t="s">
        <v>83</v>
      </c>
      <c r="AW473" s="11" t="s">
        <v>37</v>
      </c>
      <c r="AX473" s="11" t="s">
        <v>76</v>
      </c>
      <c r="AY473" s="146" t="s">
        <v>218</v>
      </c>
    </row>
    <row r="474" spans="2:65" s="12" customFormat="1" ht="11.25">
      <c r="B474" s="151"/>
      <c r="D474" s="140" t="s">
        <v>229</v>
      </c>
      <c r="E474" s="152" t="s">
        <v>19</v>
      </c>
      <c r="F474" s="153" t="s">
        <v>944</v>
      </c>
      <c r="H474" s="154">
        <v>195</v>
      </c>
      <c r="I474" s="155"/>
      <c r="L474" s="151"/>
      <c r="M474" s="156"/>
      <c r="T474" s="157"/>
      <c r="AT474" s="152" t="s">
        <v>229</v>
      </c>
      <c r="AU474" s="152" t="s">
        <v>83</v>
      </c>
      <c r="AV474" s="12" t="s">
        <v>85</v>
      </c>
      <c r="AW474" s="12" t="s">
        <v>37</v>
      </c>
      <c r="AX474" s="12" t="s">
        <v>76</v>
      </c>
      <c r="AY474" s="152" t="s">
        <v>218</v>
      </c>
    </row>
    <row r="475" spans="2:65" s="13" customFormat="1" ht="11.25">
      <c r="B475" s="158"/>
      <c r="D475" s="140" t="s">
        <v>229</v>
      </c>
      <c r="E475" s="159" t="s">
        <v>19</v>
      </c>
      <c r="F475" s="160" t="s">
        <v>234</v>
      </c>
      <c r="H475" s="161">
        <v>709</v>
      </c>
      <c r="I475" s="162"/>
      <c r="L475" s="158"/>
      <c r="M475" s="163"/>
      <c r="T475" s="164"/>
      <c r="AT475" s="159" t="s">
        <v>229</v>
      </c>
      <c r="AU475" s="159" t="s">
        <v>83</v>
      </c>
      <c r="AV475" s="13" t="s">
        <v>223</v>
      </c>
      <c r="AW475" s="13" t="s">
        <v>37</v>
      </c>
      <c r="AX475" s="13" t="s">
        <v>83</v>
      </c>
      <c r="AY475" s="159" t="s">
        <v>218</v>
      </c>
    </row>
    <row r="476" spans="2:65" s="1" customFormat="1" ht="16.5" customHeight="1">
      <c r="B476" s="33"/>
      <c r="C476" s="127" t="s">
        <v>945</v>
      </c>
      <c r="D476" s="127" t="s">
        <v>219</v>
      </c>
      <c r="E476" s="128" t="s">
        <v>946</v>
      </c>
      <c r="F476" s="129" t="s">
        <v>688</v>
      </c>
      <c r="G476" s="130" t="s">
        <v>222</v>
      </c>
      <c r="H476" s="131">
        <v>514</v>
      </c>
      <c r="I476" s="132"/>
      <c r="J476" s="133">
        <f>ROUND(I476*H476,2)</f>
        <v>0</v>
      </c>
      <c r="K476" s="129" t="s">
        <v>19</v>
      </c>
      <c r="L476" s="33"/>
      <c r="M476" s="134" t="s">
        <v>19</v>
      </c>
      <c r="N476" s="135" t="s">
        <v>47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223</v>
      </c>
      <c r="AT476" s="138" t="s">
        <v>219</v>
      </c>
      <c r="AU476" s="138" t="s">
        <v>83</v>
      </c>
      <c r="AY476" s="18" t="s">
        <v>218</v>
      </c>
      <c r="BE476" s="139">
        <f>IF(N476="základní",J476,0)</f>
        <v>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8" t="s">
        <v>83</v>
      </c>
      <c r="BK476" s="139">
        <f>ROUND(I476*H476,2)</f>
        <v>0</v>
      </c>
      <c r="BL476" s="18" t="s">
        <v>223</v>
      </c>
      <c r="BM476" s="138" t="s">
        <v>947</v>
      </c>
    </row>
    <row r="477" spans="2:65" s="1" customFormat="1" ht="11.25">
      <c r="B477" s="33"/>
      <c r="D477" s="140" t="s">
        <v>225</v>
      </c>
      <c r="F477" s="141" t="s">
        <v>948</v>
      </c>
      <c r="I477" s="142"/>
      <c r="L477" s="33"/>
      <c r="M477" s="143"/>
      <c r="T477" s="54"/>
      <c r="AT477" s="18" t="s">
        <v>225</v>
      </c>
      <c r="AU477" s="18" t="s">
        <v>83</v>
      </c>
    </row>
    <row r="478" spans="2:65" s="1" customFormat="1" ht="19.5">
      <c r="B478" s="33"/>
      <c r="D478" s="140" t="s">
        <v>227</v>
      </c>
      <c r="F478" s="144" t="s">
        <v>690</v>
      </c>
      <c r="I478" s="142"/>
      <c r="L478" s="33"/>
      <c r="M478" s="143"/>
      <c r="T478" s="54"/>
      <c r="AT478" s="18" t="s">
        <v>227</v>
      </c>
      <c r="AU478" s="18" t="s">
        <v>83</v>
      </c>
    </row>
    <row r="479" spans="2:65" s="11" customFormat="1" ht="11.25">
      <c r="B479" s="145"/>
      <c r="D479" s="140" t="s">
        <v>229</v>
      </c>
      <c r="E479" s="146" t="s">
        <v>19</v>
      </c>
      <c r="F479" s="147" t="s">
        <v>937</v>
      </c>
      <c r="H479" s="146" t="s">
        <v>19</v>
      </c>
      <c r="I479" s="148"/>
      <c r="L479" s="145"/>
      <c r="M479" s="149"/>
      <c r="T479" s="150"/>
      <c r="AT479" s="146" t="s">
        <v>229</v>
      </c>
      <c r="AU479" s="146" t="s">
        <v>83</v>
      </c>
      <c r="AV479" s="11" t="s">
        <v>83</v>
      </c>
      <c r="AW479" s="11" t="s">
        <v>37</v>
      </c>
      <c r="AX479" s="11" t="s">
        <v>76</v>
      </c>
      <c r="AY479" s="146" t="s">
        <v>218</v>
      </c>
    </row>
    <row r="480" spans="2:65" s="12" customFormat="1" ht="11.25">
      <c r="B480" s="151"/>
      <c r="D480" s="140" t="s">
        <v>229</v>
      </c>
      <c r="E480" s="152" t="s">
        <v>19</v>
      </c>
      <c r="F480" s="153" t="s">
        <v>938</v>
      </c>
      <c r="H480" s="154">
        <v>288</v>
      </c>
      <c r="I480" s="155"/>
      <c r="L480" s="151"/>
      <c r="M480" s="156"/>
      <c r="T480" s="157"/>
      <c r="AT480" s="152" t="s">
        <v>229</v>
      </c>
      <c r="AU480" s="152" t="s">
        <v>83</v>
      </c>
      <c r="AV480" s="12" t="s">
        <v>85</v>
      </c>
      <c r="AW480" s="12" t="s">
        <v>37</v>
      </c>
      <c r="AX480" s="12" t="s">
        <v>76</v>
      </c>
      <c r="AY480" s="152" t="s">
        <v>218</v>
      </c>
    </row>
    <row r="481" spans="2:65" s="11" customFormat="1" ht="11.25">
      <c r="B481" s="145"/>
      <c r="D481" s="140" t="s">
        <v>229</v>
      </c>
      <c r="E481" s="146" t="s">
        <v>19</v>
      </c>
      <c r="F481" s="147" t="s">
        <v>939</v>
      </c>
      <c r="H481" s="146" t="s">
        <v>19</v>
      </c>
      <c r="I481" s="148"/>
      <c r="L481" s="145"/>
      <c r="M481" s="149"/>
      <c r="T481" s="150"/>
      <c r="AT481" s="146" t="s">
        <v>229</v>
      </c>
      <c r="AU481" s="146" t="s">
        <v>83</v>
      </c>
      <c r="AV481" s="11" t="s">
        <v>83</v>
      </c>
      <c r="AW481" s="11" t="s">
        <v>37</v>
      </c>
      <c r="AX481" s="11" t="s">
        <v>76</v>
      </c>
      <c r="AY481" s="146" t="s">
        <v>218</v>
      </c>
    </row>
    <row r="482" spans="2:65" s="12" customFormat="1" ht="11.25">
      <c r="B482" s="151"/>
      <c r="D482" s="140" t="s">
        <v>229</v>
      </c>
      <c r="E482" s="152" t="s">
        <v>19</v>
      </c>
      <c r="F482" s="153" t="s">
        <v>940</v>
      </c>
      <c r="H482" s="154">
        <v>208</v>
      </c>
      <c r="I482" s="155"/>
      <c r="L482" s="151"/>
      <c r="M482" s="156"/>
      <c r="T482" s="157"/>
      <c r="AT482" s="152" t="s">
        <v>229</v>
      </c>
      <c r="AU482" s="152" t="s">
        <v>83</v>
      </c>
      <c r="AV482" s="12" t="s">
        <v>85</v>
      </c>
      <c r="AW482" s="12" t="s">
        <v>37</v>
      </c>
      <c r="AX482" s="12" t="s">
        <v>76</v>
      </c>
      <c r="AY482" s="152" t="s">
        <v>218</v>
      </c>
    </row>
    <row r="483" spans="2:65" s="11" customFormat="1" ht="11.25">
      <c r="B483" s="145"/>
      <c r="D483" s="140" t="s">
        <v>229</v>
      </c>
      <c r="E483" s="146" t="s">
        <v>19</v>
      </c>
      <c r="F483" s="147" t="s">
        <v>941</v>
      </c>
      <c r="H483" s="146" t="s">
        <v>19</v>
      </c>
      <c r="I483" s="148"/>
      <c r="L483" s="145"/>
      <c r="M483" s="149"/>
      <c r="T483" s="150"/>
      <c r="AT483" s="146" t="s">
        <v>229</v>
      </c>
      <c r="AU483" s="146" t="s">
        <v>83</v>
      </c>
      <c r="AV483" s="11" t="s">
        <v>83</v>
      </c>
      <c r="AW483" s="11" t="s">
        <v>37</v>
      </c>
      <c r="AX483" s="11" t="s">
        <v>76</v>
      </c>
      <c r="AY483" s="146" t="s">
        <v>218</v>
      </c>
    </row>
    <row r="484" spans="2:65" s="12" customFormat="1" ht="11.25">
      <c r="B484" s="151"/>
      <c r="D484" s="140" t="s">
        <v>229</v>
      </c>
      <c r="E484" s="152" t="s">
        <v>19</v>
      </c>
      <c r="F484" s="153" t="s">
        <v>942</v>
      </c>
      <c r="H484" s="154">
        <v>18</v>
      </c>
      <c r="I484" s="155"/>
      <c r="L484" s="151"/>
      <c r="M484" s="156"/>
      <c r="T484" s="157"/>
      <c r="AT484" s="152" t="s">
        <v>229</v>
      </c>
      <c r="AU484" s="152" t="s">
        <v>83</v>
      </c>
      <c r="AV484" s="12" t="s">
        <v>85</v>
      </c>
      <c r="AW484" s="12" t="s">
        <v>37</v>
      </c>
      <c r="AX484" s="12" t="s">
        <v>76</v>
      </c>
      <c r="AY484" s="152" t="s">
        <v>218</v>
      </c>
    </row>
    <row r="485" spans="2:65" s="13" customFormat="1" ht="11.25">
      <c r="B485" s="158"/>
      <c r="D485" s="140" t="s">
        <v>229</v>
      </c>
      <c r="E485" s="159" t="s">
        <v>19</v>
      </c>
      <c r="F485" s="160" t="s">
        <v>234</v>
      </c>
      <c r="H485" s="161">
        <v>514</v>
      </c>
      <c r="I485" s="162"/>
      <c r="L485" s="158"/>
      <c r="M485" s="163"/>
      <c r="T485" s="164"/>
      <c r="AT485" s="159" t="s">
        <v>229</v>
      </c>
      <c r="AU485" s="159" t="s">
        <v>83</v>
      </c>
      <c r="AV485" s="13" t="s">
        <v>223</v>
      </c>
      <c r="AW485" s="13" t="s">
        <v>37</v>
      </c>
      <c r="AX485" s="13" t="s">
        <v>83</v>
      </c>
      <c r="AY485" s="159" t="s">
        <v>218</v>
      </c>
    </row>
    <row r="486" spans="2:65" s="1" customFormat="1" ht="16.5" customHeight="1">
      <c r="B486" s="33"/>
      <c r="C486" s="127" t="s">
        <v>949</v>
      </c>
      <c r="D486" s="127" t="s">
        <v>219</v>
      </c>
      <c r="E486" s="128" t="s">
        <v>950</v>
      </c>
      <c r="F486" s="129" t="s">
        <v>951</v>
      </c>
      <c r="G486" s="130" t="s">
        <v>222</v>
      </c>
      <c r="H486" s="131">
        <v>195</v>
      </c>
      <c r="I486" s="132"/>
      <c r="J486" s="133">
        <f>ROUND(I486*H486,2)</f>
        <v>0</v>
      </c>
      <c r="K486" s="129" t="s">
        <v>19</v>
      </c>
      <c r="L486" s="33"/>
      <c r="M486" s="134" t="s">
        <v>19</v>
      </c>
      <c r="N486" s="135" t="s">
        <v>47</v>
      </c>
      <c r="P486" s="136">
        <f>O486*H486</f>
        <v>0</v>
      </c>
      <c r="Q486" s="136">
        <v>0</v>
      </c>
      <c r="R486" s="136">
        <f>Q486*H486</f>
        <v>0</v>
      </c>
      <c r="S486" s="136">
        <v>0</v>
      </c>
      <c r="T486" s="137">
        <f>S486*H486</f>
        <v>0</v>
      </c>
      <c r="AR486" s="138" t="s">
        <v>223</v>
      </c>
      <c r="AT486" s="138" t="s">
        <v>219</v>
      </c>
      <c r="AU486" s="138" t="s">
        <v>83</v>
      </c>
      <c r="AY486" s="18" t="s">
        <v>218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8" t="s">
        <v>83</v>
      </c>
      <c r="BK486" s="139">
        <f>ROUND(I486*H486,2)</f>
        <v>0</v>
      </c>
      <c r="BL486" s="18" t="s">
        <v>223</v>
      </c>
      <c r="BM486" s="138" t="s">
        <v>952</v>
      </c>
    </row>
    <row r="487" spans="2:65" s="1" customFormat="1" ht="11.25">
      <c r="B487" s="33"/>
      <c r="D487" s="140" t="s">
        <v>225</v>
      </c>
      <c r="F487" s="141" t="s">
        <v>951</v>
      </c>
      <c r="I487" s="142"/>
      <c r="L487" s="33"/>
      <c r="M487" s="143"/>
      <c r="T487" s="54"/>
      <c r="AT487" s="18" t="s">
        <v>225</v>
      </c>
      <c r="AU487" s="18" t="s">
        <v>83</v>
      </c>
    </row>
    <row r="488" spans="2:65" s="1" customFormat="1" ht="19.5">
      <c r="B488" s="33"/>
      <c r="D488" s="140" t="s">
        <v>227</v>
      </c>
      <c r="F488" s="144" t="s">
        <v>690</v>
      </c>
      <c r="I488" s="142"/>
      <c r="L488" s="33"/>
      <c r="M488" s="143"/>
      <c r="T488" s="54"/>
      <c r="AT488" s="18" t="s">
        <v>227</v>
      </c>
      <c r="AU488" s="18" t="s">
        <v>83</v>
      </c>
    </row>
    <row r="489" spans="2:65" s="11" customFormat="1" ht="11.25">
      <c r="B489" s="145"/>
      <c r="D489" s="140" t="s">
        <v>229</v>
      </c>
      <c r="E489" s="146" t="s">
        <v>19</v>
      </c>
      <c r="F489" s="147" t="s">
        <v>943</v>
      </c>
      <c r="H489" s="146" t="s">
        <v>19</v>
      </c>
      <c r="I489" s="148"/>
      <c r="L489" s="145"/>
      <c r="M489" s="149"/>
      <c r="T489" s="150"/>
      <c r="AT489" s="146" t="s">
        <v>229</v>
      </c>
      <c r="AU489" s="146" t="s">
        <v>83</v>
      </c>
      <c r="AV489" s="11" t="s">
        <v>83</v>
      </c>
      <c r="AW489" s="11" t="s">
        <v>37</v>
      </c>
      <c r="AX489" s="11" t="s">
        <v>76</v>
      </c>
      <c r="AY489" s="146" t="s">
        <v>218</v>
      </c>
    </row>
    <row r="490" spans="2:65" s="12" customFormat="1" ht="11.25">
      <c r="B490" s="151"/>
      <c r="D490" s="140" t="s">
        <v>229</v>
      </c>
      <c r="E490" s="152" t="s">
        <v>19</v>
      </c>
      <c r="F490" s="153" t="s">
        <v>944</v>
      </c>
      <c r="H490" s="154">
        <v>195</v>
      </c>
      <c r="I490" s="155"/>
      <c r="L490" s="151"/>
      <c r="M490" s="156"/>
      <c r="T490" s="157"/>
      <c r="AT490" s="152" t="s">
        <v>229</v>
      </c>
      <c r="AU490" s="152" t="s">
        <v>83</v>
      </c>
      <c r="AV490" s="12" t="s">
        <v>85</v>
      </c>
      <c r="AW490" s="12" t="s">
        <v>37</v>
      </c>
      <c r="AX490" s="12" t="s">
        <v>83</v>
      </c>
      <c r="AY490" s="152" t="s">
        <v>218</v>
      </c>
    </row>
    <row r="491" spans="2:65" s="1" customFormat="1" ht="16.5" customHeight="1">
      <c r="B491" s="33"/>
      <c r="C491" s="127" t="s">
        <v>953</v>
      </c>
      <c r="D491" s="127" t="s">
        <v>219</v>
      </c>
      <c r="E491" s="128" t="s">
        <v>954</v>
      </c>
      <c r="F491" s="129" t="s">
        <v>701</v>
      </c>
      <c r="G491" s="130" t="s">
        <v>237</v>
      </c>
      <c r="H491" s="131">
        <v>78</v>
      </c>
      <c r="I491" s="132"/>
      <c r="J491" s="133">
        <f>ROUND(I491*H491,2)</f>
        <v>0</v>
      </c>
      <c r="K491" s="129" t="s">
        <v>19</v>
      </c>
      <c r="L491" s="33"/>
      <c r="M491" s="134" t="s">
        <v>19</v>
      </c>
      <c r="N491" s="135" t="s">
        <v>47</v>
      </c>
      <c r="P491" s="136">
        <f>O491*H491</f>
        <v>0</v>
      </c>
      <c r="Q491" s="136">
        <v>0</v>
      </c>
      <c r="R491" s="136">
        <f>Q491*H491</f>
        <v>0</v>
      </c>
      <c r="S491" s="136">
        <v>0</v>
      </c>
      <c r="T491" s="137">
        <f>S491*H491</f>
        <v>0</v>
      </c>
      <c r="AR491" s="138" t="s">
        <v>223</v>
      </c>
      <c r="AT491" s="138" t="s">
        <v>219</v>
      </c>
      <c r="AU491" s="138" t="s">
        <v>83</v>
      </c>
      <c r="AY491" s="18" t="s">
        <v>218</v>
      </c>
      <c r="BE491" s="139">
        <f>IF(N491="základní",J491,0)</f>
        <v>0</v>
      </c>
      <c r="BF491" s="139">
        <f>IF(N491="snížená",J491,0)</f>
        <v>0</v>
      </c>
      <c r="BG491" s="139">
        <f>IF(N491="zákl. přenesená",J491,0)</f>
        <v>0</v>
      </c>
      <c r="BH491" s="139">
        <f>IF(N491="sníž. přenesená",J491,0)</f>
        <v>0</v>
      </c>
      <c r="BI491" s="139">
        <f>IF(N491="nulová",J491,0)</f>
        <v>0</v>
      </c>
      <c r="BJ491" s="18" t="s">
        <v>83</v>
      </c>
      <c r="BK491" s="139">
        <f>ROUND(I491*H491,2)</f>
        <v>0</v>
      </c>
      <c r="BL491" s="18" t="s">
        <v>223</v>
      </c>
      <c r="BM491" s="138" t="s">
        <v>955</v>
      </c>
    </row>
    <row r="492" spans="2:65" s="1" customFormat="1" ht="19.5">
      <c r="B492" s="33"/>
      <c r="D492" s="140" t="s">
        <v>225</v>
      </c>
      <c r="F492" s="141" t="s">
        <v>703</v>
      </c>
      <c r="I492" s="142"/>
      <c r="L492" s="33"/>
      <c r="M492" s="143"/>
      <c r="T492" s="54"/>
      <c r="AT492" s="18" t="s">
        <v>225</v>
      </c>
      <c r="AU492" s="18" t="s">
        <v>83</v>
      </c>
    </row>
    <row r="493" spans="2:65" s="1" customFormat="1" ht="19.5">
      <c r="B493" s="33"/>
      <c r="D493" s="140" t="s">
        <v>227</v>
      </c>
      <c r="F493" s="144" t="s">
        <v>704</v>
      </c>
      <c r="I493" s="142"/>
      <c r="L493" s="33"/>
      <c r="M493" s="143"/>
      <c r="T493" s="54"/>
      <c r="AT493" s="18" t="s">
        <v>227</v>
      </c>
      <c r="AU493" s="18" t="s">
        <v>83</v>
      </c>
    </row>
    <row r="494" spans="2:65" s="11" customFormat="1" ht="11.25">
      <c r="B494" s="145"/>
      <c r="D494" s="140" t="s">
        <v>229</v>
      </c>
      <c r="E494" s="146" t="s">
        <v>19</v>
      </c>
      <c r="F494" s="147" t="s">
        <v>705</v>
      </c>
      <c r="H494" s="146" t="s">
        <v>19</v>
      </c>
      <c r="I494" s="148"/>
      <c r="L494" s="145"/>
      <c r="M494" s="149"/>
      <c r="T494" s="150"/>
      <c r="AT494" s="146" t="s">
        <v>229</v>
      </c>
      <c r="AU494" s="146" t="s">
        <v>83</v>
      </c>
      <c r="AV494" s="11" t="s">
        <v>83</v>
      </c>
      <c r="AW494" s="11" t="s">
        <v>37</v>
      </c>
      <c r="AX494" s="11" t="s">
        <v>76</v>
      </c>
      <c r="AY494" s="146" t="s">
        <v>218</v>
      </c>
    </row>
    <row r="495" spans="2:65" s="12" customFormat="1" ht="11.25">
      <c r="B495" s="151"/>
      <c r="D495" s="140" t="s">
        <v>229</v>
      </c>
      <c r="E495" s="152" t="s">
        <v>19</v>
      </c>
      <c r="F495" s="153" t="s">
        <v>520</v>
      </c>
      <c r="H495" s="154">
        <v>16</v>
      </c>
      <c r="I495" s="155"/>
      <c r="L495" s="151"/>
      <c r="M495" s="156"/>
      <c r="T495" s="157"/>
      <c r="AT495" s="152" t="s">
        <v>229</v>
      </c>
      <c r="AU495" s="152" t="s">
        <v>83</v>
      </c>
      <c r="AV495" s="12" t="s">
        <v>85</v>
      </c>
      <c r="AW495" s="12" t="s">
        <v>37</v>
      </c>
      <c r="AX495" s="12" t="s">
        <v>76</v>
      </c>
      <c r="AY495" s="152" t="s">
        <v>218</v>
      </c>
    </row>
    <row r="496" spans="2:65" s="12" customFormat="1" ht="11.25">
      <c r="B496" s="151"/>
      <c r="D496" s="140" t="s">
        <v>229</v>
      </c>
      <c r="E496" s="152" t="s">
        <v>19</v>
      </c>
      <c r="F496" s="153" t="s">
        <v>956</v>
      </c>
      <c r="H496" s="154">
        <v>16</v>
      </c>
      <c r="I496" s="155"/>
      <c r="L496" s="151"/>
      <c r="M496" s="156"/>
      <c r="T496" s="157"/>
      <c r="AT496" s="152" t="s">
        <v>229</v>
      </c>
      <c r="AU496" s="152" t="s">
        <v>83</v>
      </c>
      <c r="AV496" s="12" t="s">
        <v>85</v>
      </c>
      <c r="AW496" s="12" t="s">
        <v>37</v>
      </c>
      <c r="AX496" s="12" t="s">
        <v>76</v>
      </c>
      <c r="AY496" s="152" t="s">
        <v>218</v>
      </c>
    </row>
    <row r="497" spans="2:65" s="12" customFormat="1" ht="11.25">
      <c r="B497" s="151"/>
      <c r="D497" s="140" t="s">
        <v>229</v>
      </c>
      <c r="E497" s="152" t="s">
        <v>19</v>
      </c>
      <c r="F497" s="153" t="s">
        <v>957</v>
      </c>
      <c r="H497" s="154">
        <v>3</v>
      </c>
      <c r="I497" s="155"/>
      <c r="L497" s="151"/>
      <c r="M497" s="156"/>
      <c r="T497" s="157"/>
      <c r="AT497" s="152" t="s">
        <v>229</v>
      </c>
      <c r="AU497" s="152" t="s">
        <v>83</v>
      </c>
      <c r="AV497" s="12" t="s">
        <v>85</v>
      </c>
      <c r="AW497" s="12" t="s">
        <v>37</v>
      </c>
      <c r="AX497" s="12" t="s">
        <v>76</v>
      </c>
      <c r="AY497" s="152" t="s">
        <v>218</v>
      </c>
    </row>
    <row r="498" spans="2:65" s="12" customFormat="1" ht="11.25">
      <c r="B498" s="151"/>
      <c r="D498" s="140" t="s">
        <v>229</v>
      </c>
      <c r="E498" s="152" t="s">
        <v>19</v>
      </c>
      <c r="F498" s="153" t="s">
        <v>516</v>
      </c>
      <c r="H498" s="154">
        <v>43</v>
      </c>
      <c r="I498" s="155"/>
      <c r="L498" s="151"/>
      <c r="M498" s="156"/>
      <c r="T498" s="157"/>
      <c r="AT498" s="152" t="s">
        <v>229</v>
      </c>
      <c r="AU498" s="152" t="s">
        <v>83</v>
      </c>
      <c r="AV498" s="12" t="s">
        <v>85</v>
      </c>
      <c r="AW498" s="12" t="s">
        <v>37</v>
      </c>
      <c r="AX498" s="12" t="s">
        <v>76</v>
      </c>
      <c r="AY498" s="152" t="s">
        <v>218</v>
      </c>
    </row>
    <row r="499" spans="2:65" s="13" customFormat="1" ht="11.25">
      <c r="B499" s="158"/>
      <c r="D499" s="140" t="s">
        <v>229</v>
      </c>
      <c r="E499" s="159" t="s">
        <v>19</v>
      </c>
      <c r="F499" s="160" t="s">
        <v>234</v>
      </c>
      <c r="H499" s="161">
        <v>78</v>
      </c>
      <c r="I499" s="162"/>
      <c r="L499" s="158"/>
      <c r="M499" s="163"/>
      <c r="T499" s="164"/>
      <c r="AT499" s="159" t="s">
        <v>229</v>
      </c>
      <c r="AU499" s="159" t="s">
        <v>83</v>
      </c>
      <c r="AV499" s="13" t="s">
        <v>223</v>
      </c>
      <c r="AW499" s="13" t="s">
        <v>37</v>
      </c>
      <c r="AX499" s="13" t="s">
        <v>83</v>
      </c>
      <c r="AY499" s="159" t="s">
        <v>218</v>
      </c>
    </row>
    <row r="500" spans="2:65" s="1" customFormat="1" ht="16.5" customHeight="1">
      <c r="B500" s="33"/>
      <c r="C500" s="127" t="s">
        <v>958</v>
      </c>
      <c r="D500" s="127" t="s">
        <v>219</v>
      </c>
      <c r="E500" s="128" t="s">
        <v>959</v>
      </c>
      <c r="F500" s="129" t="s">
        <v>707</v>
      </c>
      <c r="G500" s="130" t="s">
        <v>222</v>
      </c>
      <c r="H500" s="131">
        <v>462</v>
      </c>
      <c r="I500" s="132"/>
      <c r="J500" s="133">
        <f>ROUND(I500*H500,2)</f>
        <v>0</v>
      </c>
      <c r="K500" s="129" t="s">
        <v>19</v>
      </c>
      <c r="L500" s="33"/>
      <c r="M500" s="134" t="s">
        <v>19</v>
      </c>
      <c r="N500" s="135" t="s">
        <v>47</v>
      </c>
      <c r="P500" s="136">
        <f>O500*H500</f>
        <v>0</v>
      </c>
      <c r="Q500" s="136">
        <v>0</v>
      </c>
      <c r="R500" s="136">
        <f>Q500*H500</f>
        <v>0</v>
      </c>
      <c r="S500" s="136">
        <v>0</v>
      </c>
      <c r="T500" s="137">
        <f>S500*H500</f>
        <v>0</v>
      </c>
      <c r="AR500" s="138" t="s">
        <v>223</v>
      </c>
      <c r="AT500" s="138" t="s">
        <v>219</v>
      </c>
      <c r="AU500" s="138" t="s">
        <v>83</v>
      </c>
      <c r="AY500" s="18" t="s">
        <v>218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8" t="s">
        <v>83</v>
      </c>
      <c r="BK500" s="139">
        <f>ROUND(I500*H500,2)</f>
        <v>0</v>
      </c>
      <c r="BL500" s="18" t="s">
        <v>223</v>
      </c>
      <c r="BM500" s="138" t="s">
        <v>960</v>
      </c>
    </row>
    <row r="501" spans="2:65" s="1" customFormat="1" ht="29.25">
      <c r="B501" s="33"/>
      <c r="D501" s="140" t="s">
        <v>225</v>
      </c>
      <c r="F501" s="141" t="s">
        <v>709</v>
      </c>
      <c r="I501" s="142"/>
      <c r="L501" s="33"/>
      <c r="M501" s="143"/>
      <c r="T501" s="54"/>
      <c r="AT501" s="18" t="s">
        <v>225</v>
      </c>
      <c r="AU501" s="18" t="s">
        <v>83</v>
      </c>
    </row>
    <row r="502" spans="2:65" s="1" customFormat="1" ht="19.5">
      <c r="B502" s="33"/>
      <c r="D502" s="140" t="s">
        <v>227</v>
      </c>
      <c r="F502" s="144" t="s">
        <v>710</v>
      </c>
      <c r="I502" s="142"/>
      <c r="L502" s="33"/>
      <c r="M502" s="143"/>
      <c r="T502" s="54"/>
      <c r="AT502" s="18" t="s">
        <v>227</v>
      </c>
      <c r="AU502" s="18" t="s">
        <v>83</v>
      </c>
    </row>
    <row r="503" spans="2:65" s="11" customFormat="1" ht="11.25">
      <c r="B503" s="145"/>
      <c r="D503" s="140" t="s">
        <v>229</v>
      </c>
      <c r="E503" s="146" t="s">
        <v>19</v>
      </c>
      <c r="F503" s="147" t="s">
        <v>937</v>
      </c>
      <c r="H503" s="146" t="s">
        <v>19</v>
      </c>
      <c r="I503" s="148"/>
      <c r="L503" s="145"/>
      <c r="M503" s="149"/>
      <c r="T503" s="150"/>
      <c r="AT503" s="146" t="s">
        <v>229</v>
      </c>
      <c r="AU503" s="146" t="s">
        <v>83</v>
      </c>
      <c r="AV503" s="11" t="s">
        <v>83</v>
      </c>
      <c r="AW503" s="11" t="s">
        <v>37</v>
      </c>
      <c r="AX503" s="11" t="s">
        <v>76</v>
      </c>
      <c r="AY503" s="146" t="s">
        <v>218</v>
      </c>
    </row>
    <row r="504" spans="2:65" s="12" customFormat="1" ht="11.25">
      <c r="B504" s="151"/>
      <c r="D504" s="140" t="s">
        <v>229</v>
      </c>
      <c r="E504" s="152" t="s">
        <v>19</v>
      </c>
      <c r="F504" s="153" t="s">
        <v>961</v>
      </c>
      <c r="H504" s="154">
        <v>208</v>
      </c>
      <c r="I504" s="155"/>
      <c r="L504" s="151"/>
      <c r="M504" s="156"/>
      <c r="T504" s="157"/>
      <c r="AT504" s="152" t="s">
        <v>229</v>
      </c>
      <c r="AU504" s="152" t="s">
        <v>83</v>
      </c>
      <c r="AV504" s="12" t="s">
        <v>85</v>
      </c>
      <c r="AW504" s="12" t="s">
        <v>37</v>
      </c>
      <c r="AX504" s="12" t="s">
        <v>76</v>
      </c>
      <c r="AY504" s="152" t="s">
        <v>218</v>
      </c>
    </row>
    <row r="505" spans="2:65" s="11" customFormat="1" ht="11.25">
      <c r="B505" s="145"/>
      <c r="D505" s="140" t="s">
        <v>229</v>
      </c>
      <c r="E505" s="146" t="s">
        <v>19</v>
      </c>
      <c r="F505" s="147" t="s">
        <v>939</v>
      </c>
      <c r="H505" s="146" t="s">
        <v>19</v>
      </c>
      <c r="I505" s="148"/>
      <c r="L505" s="145"/>
      <c r="M505" s="149"/>
      <c r="T505" s="150"/>
      <c r="AT505" s="146" t="s">
        <v>229</v>
      </c>
      <c r="AU505" s="146" t="s">
        <v>83</v>
      </c>
      <c r="AV505" s="11" t="s">
        <v>83</v>
      </c>
      <c r="AW505" s="11" t="s">
        <v>37</v>
      </c>
      <c r="AX505" s="11" t="s">
        <v>76</v>
      </c>
      <c r="AY505" s="146" t="s">
        <v>218</v>
      </c>
    </row>
    <row r="506" spans="2:65" s="12" customFormat="1" ht="11.25">
      <c r="B506" s="151"/>
      <c r="D506" s="140" t="s">
        <v>229</v>
      </c>
      <c r="E506" s="152" t="s">
        <v>19</v>
      </c>
      <c r="F506" s="153" t="s">
        <v>962</v>
      </c>
      <c r="H506" s="154">
        <v>128</v>
      </c>
      <c r="I506" s="155"/>
      <c r="L506" s="151"/>
      <c r="M506" s="156"/>
      <c r="T506" s="157"/>
      <c r="AT506" s="152" t="s">
        <v>229</v>
      </c>
      <c r="AU506" s="152" t="s">
        <v>83</v>
      </c>
      <c r="AV506" s="12" t="s">
        <v>85</v>
      </c>
      <c r="AW506" s="12" t="s">
        <v>37</v>
      </c>
      <c r="AX506" s="12" t="s">
        <v>76</v>
      </c>
      <c r="AY506" s="152" t="s">
        <v>218</v>
      </c>
    </row>
    <row r="507" spans="2:65" s="11" customFormat="1" ht="11.25">
      <c r="B507" s="145"/>
      <c r="D507" s="140" t="s">
        <v>229</v>
      </c>
      <c r="E507" s="146" t="s">
        <v>19</v>
      </c>
      <c r="F507" s="147" t="s">
        <v>941</v>
      </c>
      <c r="H507" s="146" t="s">
        <v>19</v>
      </c>
      <c r="I507" s="148"/>
      <c r="L507" s="145"/>
      <c r="M507" s="149"/>
      <c r="T507" s="150"/>
      <c r="AT507" s="146" t="s">
        <v>229</v>
      </c>
      <c r="AU507" s="146" t="s">
        <v>83</v>
      </c>
      <c r="AV507" s="11" t="s">
        <v>83</v>
      </c>
      <c r="AW507" s="11" t="s">
        <v>37</v>
      </c>
      <c r="AX507" s="11" t="s">
        <v>76</v>
      </c>
      <c r="AY507" s="146" t="s">
        <v>218</v>
      </c>
    </row>
    <row r="508" spans="2:65" s="12" customFormat="1" ht="11.25">
      <c r="B508" s="151"/>
      <c r="D508" s="140" t="s">
        <v>229</v>
      </c>
      <c r="E508" s="152" t="s">
        <v>19</v>
      </c>
      <c r="F508" s="153" t="s">
        <v>963</v>
      </c>
      <c r="H508" s="154">
        <v>6</v>
      </c>
      <c r="I508" s="155"/>
      <c r="L508" s="151"/>
      <c r="M508" s="156"/>
      <c r="T508" s="157"/>
      <c r="AT508" s="152" t="s">
        <v>229</v>
      </c>
      <c r="AU508" s="152" t="s">
        <v>83</v>
      </c>
      <c r="AV508" s="12" t="s">
        <v>85</v>
      </c>
      <c r="AW508" s="12" t="s">
        <v>37</v>
      </c>
      <c r="AX508" s="12" t="s">
        <v>76</v>
      </c>
      <c r="AY508" s="152" t="s">
        <v>218</v>
      </c>
    </row>
    <row r="509" spans="2:65" s="11" customFormat="1" ht="11.25">
      <c r="B509" s="145"/>
      <c r="D509" s="140" t="s">
        <v>229</v>
      </c>
      <c r="E509" s="146" t="s">
        <v>19</v>
      </c>
      <c r="F509" s="147" t="s">
        <v>943</v>
      </c>
      <c r="H509" s="146" t="s">
        <v>19</v>
      </c>
      <c r="I509" s="148"/>
      <c r="L509" s="145"/>
      <c r="M509" s="149"/>
      <c r="T509" s="150"/>
      <c r="AT509" s="146" t="s">
        <v>229</v>
      </c>
      <c r="AU509" s="146" t="s">
        <v>83</v>
      </c>
      <c r="AV509" s="11" t="s">
        <v>83</v>
      </c>
      <c r="AW509" s="11" t="s">
        <v>37</v>
      </c>
      <c r="AX509" s="11" t="s">
        <v>76</v>
      </c>
      <c r="AY509" s="146" t="s">
        <v>218</v>
      </c>
    </row>
    <row r="510" spans="2:65" s="12" customFormat="1" ht="11.25">
      <c r="B510" s="151"/>
      <c r="D510" s="140" t="s">
        <v>229</v>
      </c>
      <c r="E510" s="152" t="s">
        <v>19</v>
      </c>
      <c r="F510" s="153" t="s">
        <v>964</v>
      </c>
      <c r="H510" s="154">
        <v>120</v>
      </c>
      <c r="I510" s="155"/>
      <c r="L510" s="151"/>
      <c r="M510" s="156"/>
      <c r="T510" s="157"/>
      <c r="AT510" s="152" t="s">
        <v>229</v>
      </c>
      <c r="AU510" s="152" t="s">
        <v>83</v>
      </c>
      <c r="AV510" s="12" t="s">
        <v>85</v>
      </c>
      <c r="AW510" s="12" t="s">
        <v>37</v>
      </c>
      <c r="AX510" s="12" t="s">
        <v>76</v>
      </c>
      <c r="AY510" s="152" t="s">
        <v>218</v>
      </c>
    </row>
    <row r="511" spans="2:65" s="13" customFormat="1" ht="11.25">
      <c r="B511" s="158"/>
      <c r="D511" s="140" t="s">
        <v>229</v>
      </c>
      <c r="E511" s="159" t="s">
        <v>19</v>
      </c>
      <c r="F511" s="160" t="s">
        <v>234</v>
      </c>
      <c r="H511" s="161">
        <v>462</v>
      </c>
      <c r="I511" s="162"/>
      <c r="L511" s="158"/>
      <c r="M511" s="163"/>
      <c r="T511" s="164"/>
      <c r="AT511" s="159" t="s">
        <v>229</v>
      </c>
      <c r="AU511" s="159" t="s">
        <v>83</v>
      </c>
      <c r="AV511" s="13" t="s">
        <v>223</v>
      </c>
      <c r="AW511" s="13" t="s">
        <v>37</v>
      </c>
      <c r="AX511" s="13" t="s">
        <v>83</v>
      </c>
      <c r="AY511" s="159" t="s">
        <v>218</v>
      </c>
    </row>
    <row r="512" spans="2:65" s="1" customFormat="1" ht="16.5" customHeight="1">
      <c r="B512" s="33"/>
      <c r="C512" s="127" t="s">
        <v>965</v>
      </c>
      <c r="D512" s="127" t="s">
        <v>219</v>
      </c>
      <c r="E512" s="128" t="s">
        <v>966</v>
      </c>
      <c r="F512" s="129" t="s">
        <v>716</v>
      </c>
      <c r="G512" s="130" t="s">
        <v>222</v>
      </c>
      <c r="H512" s="131">
        <v>247</v>
      </c>
      <c r="I512" s="132"/>
      <c r="J512" s="133">
        <f>ROUND(I512*H512,2)</f>
        <v>0</v>
      </c>
      <c r="K512" s="129" t="s">
        <v>19</v>
      </c>
      <c r="L512" s="33"/>
      <c r="M512" s="134" t="s">
        <v>19</v>
      </c>
      <c r="N512" s="135" t="s">
        <v>47</v>
      </c>
      <c r="P512" s="136">
        <f>O512*H512</f>
        <v>0</v>
      </c>
      <c r="Q512" s="136">
        <v>0</v>
      </c>
      <c r="R512" s="136">
        <f>Q512*H512</f>
        <v>0</v>
      </c>
      <c r="S512" s="136">
        <v>0</v>
      </c>
      <c r="T512" s="137">
        <f>S512*H512</f>
        <v>0</v>
      </c>
      <c r="AR512" s="138" t="s">
        <v>223</v>
      </c>
      <c r="AT512" s="138" t="s">
        <v>219</v>
      </c>
      <c r="AU512" s="138" t="s">
        <v>83</v>
      </c>
      <c r="AY512" s="18" t="s">
        <v>218</v>
      </c>
      <c r="BE512" s="139">
        <f>IF(N512="základní",J512,0)</f>
        <v>0</v>
      </c>
      <c r="BF512" s="139">
        <f>IF(N512="snížená",J512,0)</f>
        <v>0</v>
      </c>
      <c r="BG512" s="139">
        <f>IF(N512="zákl. přenesená",J512,0)</f>
        <v>0</v>
      </c>
      <c r="BH512" s="139">
        <f>IF(N512="sníž. přenesená",J512,0)</f>
        <v>0</v>
      </c>
      <c r="BI512" s="139">
        <f>IF(N512="nulová",J512,0)</f>
        <v>0</v>
      </c>
      <c r="BJ512" s="18" t="s">
        <v>83</v>
      </c>
      <c r="BK512" s="139">
        <f>ROUND(I512*H512,2)</f>
        <v>0</v>
      </c>
      <c r="BL512" s="18" t="s">
        <v>223</v>
      </c>
      <c r="BM512" s="138" t="s">
        <v>967</v>
      </c>
    </row>
    <row r="513" spans="2:65" s="1" customFormat="1" ht="29.25">
      <c r="B513" s="33"/>
      <c r="D513" s="140" t="s">
        <v>225</v>
      </c>
      <c r="F513" s="141" t="s">
        <v>718</v>
      </c>
      <c r="I513" s="142"/>
      <c r="L513" s="33"/>
      <c r="M513" s="143"/>
      <c r="T513" s="54"/>
      <c r="AT513" s="18" t="s">
        <v>225</v>
      </c>
      <c r="AU513" s="18" t="s">
        <v>83</v>
      </c>
    </row>
    <row r="514" spans="2:65" s="1" customFormat="1" ht="19.5">
      <c r="B514" s="33"/>
      <c r="D514" s="140" t="s">
        <v>227</v>
      </c>
      <c r="F514" s="144" t="s">
        <v>719</v>
      </c>
      <c r="I514" s="142"/>
      <c r="L514" s="33"/>
      <c r="M514" s="143"/>
      <c r="T514" s="54"/>
      <c r="AT514" s="18" t="s">
        <v>227</v>
      </c>
      <c r="AU514" s="18" t="s">
        <v>83</v>
      </c>
    </row>
    <row r="515" spans="2:65" s="11" customFormat="1" ht="11.25">
      <c r="B515" s="145"/>
      <c r="D515" s="140" t="s">
        <v>229</v>
      </c>
      <c r="E515" s="146" t="s">
        <v>19</v>
      </c>
      <c r="F515" s="147" t="s">
        <v>937</v>
      </c>
      <c r="H515" s="146" t="s">
        <v>19</v>
      </c>
      <c r="I515" s="148"/>
      <c r="L515" s="145"/>
      <c r="M515" s="149"/>
      <c r="T515" s="150"/>
      <c r="AT515" s="146" t="s">
        <v>229</v>
      </c>
      <c r="AU515" s="146" t="s">
        <v>83</v>
      </c>
      <c r="AV515" s="11" t="s">
        <v>83</v>
      </c>
      <c r="AW515" s="11" t="s">
        <v>37</v>
      </c>
      <c r="AX515" s="11" t="s">
        <v>76</v>
      </c>
      <c r="AY515" s="146" t="s">
        <v>218</v>
      </c>
    </row>
    <row r="516" spans="2:65" s="12" customFormat="1" ht="11.25">
      <c r="B516" s="151"/>
      <c r="D516" s="140" t="s">
        <v>229</v>
      </c>
      <c r="E516" s="152" t="s">
        <v>19</v>
      </c>
      <c r="F516" s="153" t="s">
        <v>968</v>
      </c>
      <c r="H516" s="154">
        <v>80</v>
      </c>
      <c r="I516" s="155"/>
      <c r="L516" s="151"/>
      <c r="M516" s="156"/>
      <c r="T516" s="157"/>
      <c r="AT516" s="152" t="s">
        <v>229</v>
      </c>
      <c r="AU516" s="152" t="s">
        <v>83</v>
      </c>
      <c r="AV516" s="12" t="s">
        <v>85</v>
      </c>
      <c r="AW516" s="12" t="s">
        <v>37</v>
      </c>
      <c r="AX516" s="12" t="s">
        <v>76</v>
      </c>
      <c r="AY516" s="152" t="s">
        <v>218</v>
      </c>
    </row>
    <row r="517" spans="2:65" s="11" customFormat="1" ht="11.25">
      <c r="B517" s="145"/>
      <c r="D517" s="140" t="s">
        <v>229</v>
      </c>
      <c r="E517" s="146" t="s">
        <v>19</v>
      </c>
      <c r="F517" s="147" t="s">
        <v>939</v>
      </c>
      <c r="H517" s="146" t="s">
        <v>19</v>
      </c>
      <c r="I517" s="148"/>
      <c r="L517" s="145"/>
      <c r="M517" s="149"/>
      <c r="T517" s="150"/>
      <c r="AT517" s="146" t="s">
        <v>229</v>
      </c>
      <c r="AU517" s="146" t="s">
        <v>83</v>
      </c>
      <c r="AV517" s="11" t="s">
        <v>83</v>
      </c>
      <c r="AW517" s="11" t="s">
        <v>37</v>
      </c>
      <c r="AX517" s="11" t="s">
        <v>76</v>
      </c>
      <c r="AY517" s="146" t="s">
        <v>218</v>
      </c>
    </row>
    <row r="518" spans="2:65" s="12" customFormat="1" ht="11.25">
      <c r="B518" s="151"/>
      <c r="D518" s="140" t="s">
        <v>229</v>
      </c>
      <c r="E518" s="152" t="s">
        <v>19</v>
      </c>
      <c r="F518" s="153" t="s">
        <v>969</v>
      </c>
      <c r="H518" s="154">
        <v>80</v>
      </c>
      <c r="I518" s="155"/>
      <c r="L518" s="151"/>
      <c r="M518" s="156"/>
      <c r="T518" s="157"/>
      <c r="AT518" s="152" t="s">
        <v>229</v>
      </c>
      <c r="AU518" s="152" t="s">
        <v>83</v>
      </c>
      <c r="AV518" s="12" t="s">
        <v>85</v>
      </c>
      <c r="AW518" s="12" t="s">
        <v>37</v>
      </c>
      <c r="AX518" s="12" t="s">
        <v>76</v>
      </c>
      <c r="AY518" s="152" t="s">
        <v>218</v>
      </c>
    </row>
    <row r="519" spans="2:65" s="11" customFormat="1" ht="11.25">
      <c r="B519" s="145"/>
      <c r="D519" s="140" t="s">
        <v>229</v>
      </c>
      <c r="E519" s="146" t="s">
        <v>19</v>
      </c>
      <c r="F519" s="147" t="s">
        <v>941</v>
      </c>
      <c r="H519" s="146" t="s">
        <v>19</v>
      </c>
      <c r="I519" s="148"/>
      <c r="L519" s="145"/>
      <c r="M519" s="149"/>
      <c r="T519" s="150"/>
      <c r="AT519" s="146" t="s">
        <v>229</v>
      </c>
      <c r="AU519" s="146" t="s">
        <v>83</v>
      </c>
      <c r="AV519" s="11" t="s">
        <v>83</v>
      </c>
      <c r="AW519" s="11" t="s">
        <v>37</v>
      </c>
      <c r="AX519" s="11" t="s">
        <v>76</v>
      </c>
      <c r="AY519" s="146" t="s">
        <v>218</v>
      </c>
    </row>
    <row r="520" spans="2:65" s="12" customFormat="1" ht="11.25">
      <c r="B520" s="151"/>
      <c r="D520" s="140" t="s">
        <v>229</v>
      </c>
      <c r="E520" s="152" t="s">
        <v>19</v>
      </c>
      <c r="F520" s="153" t="s">
        <v>970</v>
      </c>
      <c r="H520" s="154">
        <v>12</v>
      </c>
      <c r="I520" s="155"/>
      <c r="L520" s="151"/>
      <c r="M520" s="156"/>
      <c r="T520" s="157"/>
      <c r="AT520" s="152" t="s">
        <v>229</v>
      </c>
      <c r="AU520" s="152" t="s">
        <v>83</v>
      </c>
      <c r="AV520" s="12" t="s">
        <v>85</v>
      </c>
      <c r="AW520" s="12" t="s">
        <v>37</v>
      </c>
      <c r="AX520" s="12" t="s">
        <v>76</v>
      </c>
      <c r="AY520" s="152" t="s">
        <v>218</v>
      </c>
    </row>
    <row r="521" spans="2:65" s="11" customFormat="1" ht="11.25">
      <c r="B521" s="145"/>
      <c r="D521" s="140" t="s">
        <v>229</v>
      </c>
      <c r="E521" s="146" t="s">
        <v>19</v>
      </c>
      <c r="F521" s="147" t="s">
        <v>943</v>
      </c>
      <c r="H521" s="146" t="s">
        <v>19</v>
      </c>
      <c r="I521" s="148"/>
      <c r="L521" s="145"/>
      <c r="M521" s="149"/>
      <c r="T521" s="150"/>
      <c r="AT521" s="146" t="s">
        <v>229</v>
      </c>
      <c r="AU521" s="146" t="s">
        <v>83</v>
      </c>
      <c r="AV521" s="11" t="s">
        <v>83</v>
      </c>
      <c r="AW521" s="11" t="s">
        <v>37</v>
      </c>
      <c r="AX521" s="11" t="s">
        <v>76</v>
      </c>
      <c r="AY521" s="146" t="s">
        <v>218</v>
      </c>
    </row>
    <row r="522" spans="2:65" s="12" customFormat="1" ht="11.25">
      <c r="B522" s="151"/>
      <c r="D522" s="140" t="s">
        <v>229</v>
      </c>
      <c r="E522" s="152" t="s">
        <v>19</v>
      </c>
      <c r="F522" s="153" t="s">
        <v>971</v>
      </c>
      <c r="H522" s="154">
        <v>75</v>
      </c>
      <c r="I522" s="155"/>
      <c r="L522" s="151"/>
      <c r="M522" s="156"/>
      <c r="T522" s="157"/>
      <c r="AT522" s="152" t="s">
        <v>229</v>
      </c>
      <c r="AU522" s="152" t="s">
        <v>83</v>
      </c>
      <c r="AV522" s="12" t="s">
        <v>85</v>
      </c>
      <c r="AW522" s="12" t="s">
        <v>37</v>
      </c>
      <c r="AX522" s="12" t="s">
        <v>76</v>
      </c>
      <c r="AY522" s="152" t="s">
        <v>218</v>
      </c>
    </row>
    <row r="523" spans="2:65" s="13" customFormat="1" ht="11.25">
      <c r="B523" s="158"/>
      <c r="D523" s="140" t="s">
        <v>229</v>
      </c>
      <c r="E523" s="159" t="s">
        <v>19</v>
      </c>
      <c r="F523" s="160" t="s">
        <v>234</v>
      </c>
      <c r="H523" s="161">
        <v>247</v>
      </c>
      <c r="I523" s="162"/>
      <c r="L523" s="158"/>
      <c r="M523" s="163"/>
      <c r="T523" s="164"/>
      <c r="AT523" s="159" t="s">
        <v>229</v>
      </c>
      <c r="AU523" s="159" t="s">
        <v>83</v>
      </c>
      <c r="AV523" s="13" t="s">
        <v>223</v>
      </c>
      <c r="AW523" s="13" t="s">
        <v>37</v>
      </c>
      <c r="AX523" s="13" t="s">
        <v>83</v>
      </c>
      <c r="AY523" s="159" t="s">
        <v>218</v>
      </c>
    </row>
    <row r="524" spans="2:65" s="1" customFormat="1" ht="16.5" customHeight="1">
      <c r="B524" s="33"/>
      <c r="C524" s="127" t="s">
        <v>972</v>
      </c>
      <c r="D524" s="127" t="s">
        <v>219</v>
      </c>
      <c r="E524" s="128" t="s">
        <v>973</v>
      </c>
      <c r="F524" s="129" t="s">
        <v>724</v>
      </c>
      <c r="G524" s="130" t="s">
        <v>376</v>
      </c>
      <c r="H524" s="131">
        <v>35</v>
      </c>
      <c r="I524" s="132"/>
      <c r="J524" s="133">
        <f>ROUND(I524*H524,2)</f>
        <v>0</v>
      </c>
      <c r="K524" s="129" t="s">
        <v>19</v>
      </c>
      <c r="L524" s="33"/>
      <c r="M524" s="134" t="s">
        <v>19</v>
      </c>
      <c r="N524" s="135" t="s">
        <v>47</v>
      </c>
      <c r="P524" s="136">
        <f>O524*H524</f>
        <v>0</v>
      </c>
      <c r="Q524" s="136">
        <v>0</v>
      </c>
      <c r="R524" s="136">
        <f>Q524*H524</f>
        <v>0</v>
      </c>
      <c r="S524" s="136">
        <v>0</v>
      </c>
      <c r="T524" s="137">
        <f>S524*H524</f>
        <v>0</v>
      </c>
      <c r="AR524" s="138" t="s">
        <v>223</v>
      </c>
      <c r="AT524" s="138" t="s">
        <v>219</v>
      </c>
      <c r="AU524" s="138" t="s">
        <v>83</v>
      </c>
      <c r="AY524" s="18" t="s">
        <v>218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8" t="s">
        <v>83</v>
      </c>
      <c r="BK524" s="139">
        <f>ROUND(I524*H524,2)</f>
        <v>0</v>
      </c>
      <c r="BL524" s="18" t="s">
        <v>223</v>
      </c>
      <c r="BM524" s="138" t="s">
        <v>974</v>
      </c>
    </row>
    <row r="525" spans="2:65" s="1" customFormat="1" ht="19.5">
      <c r="B525" s="33"/>
      <c r="D525" s="140" t="s">
        <v>225</v>
      </c>
      <c r="F525" s="141" t="s">
        <v>726</v>
      </c>
      <c r="I525" s="142"/>
      <c r="L525" s="33"/>
      <c r="M525" s="143"/>
      <c r="T525" s="54"/>
      <c r="AT525" s="18" t="s">
        <v>225</v>
      </c>
      <c r="AU525" s="18" t="s">
        <v>83</v>
      </c>
    </row>
    <row r="526" spans="2:65" s="1" customFormat="1" ht="19.5">
      <c r="B526" s="33"/>
      <c r="D526" s="140" t="s">
        <v>227</v>
      </c>
      <c r="F526" s="144" t="s">
        <v>727</v>
      </c>
      <c r="I526" s="142"/>
      <c r="L526" s="33"/>
      <c r="M526" s="143"/>
      <c r="T526" s="54"/>
      <c r="AT526" s="18" t="s">
        <v>227</v>
      </c>
      <c r="AU526" s="18" t="s">
        <v>83</v>
      </c>
    </row>
    <row r="527" spans="2:65" s="11" customFormat="1" ht="11.25">
      <c r="B527" s="145"/>
      <c r="D527" s="140" t="s">
        <v>229</v>
      </c>
      <c r="E527" s="146" t="s">
        <v>19</v>
      </c>
      <c r="F527" s="147" t="s">
        <v>937</v>
      </c>
      <c r="H527" s="146" t="s">
        <v>19</v>
      </c>
      <c r="I527" s="148"/>
      <c r="L527" s="145"/>
      <c r="M527" s="149"/>
      <c r="T527" s="150"/>
      <c r="AT527" s="146" t="s">
        <v>229</v>
      </c>
      <c r="AU527" s="146" t="s">
        <v>83</v>
      </c>
      <c r="AV527" s="11" t="s">
        <v>83</v>
      </c>
      <c r="AW527" s="11" t="s">
        <v>37</v>
      </c>
      <c r="AX527" s="11" t="s">
        <v>76</v>
      </c>
      <c r="AY527" s="146" t="s">
        <v>218</v>
      </c>
    </row>
    <row r="528" spans="2:65" s="12" customFormat="1" ht="11.25">
      <c r="B528" s="151"/>
      <c r="D528" s="140" t="s">
        <v>229</v>
      </c>
      <c r="E528" s="152" t="s">
        <v>520</v>
      </c>
      <c r="F528" s="153" t="s">
        <v>975</v>
      </c>
      <c r="H528" s="154">
        <v>16</v>
      </c>
      <c r="I528" s="155"/>
      <c r="L528" s="151"/>
      <c r="M528" s="156"/>
      <c r="T528" s="157"/>
      <c r="AT528" s="152" t="s">
        <v>229</v>
      </c>
      <c r="AU528" s="152" t="s">
        <v>83</v>
      </c>
      <c r="AV528" s="12" t="s">
        <v>85</v>
      </c>
      <c r="AW528" s="12" t="s">
        <v>37</v>
      </c>
      <c r="AX528" s="12" t="s">
        <v>76</v>
      </c>
      <c r="AY528" s="152" t="s">
        <v>218</v>
      </c>
    </row>
    <row r="529" spans="2:65" s="11" customFormat="1" ht="11.25">
      <c r="B529" s="145"/>
      <c r="D529" s="140" t="s">
        <v>229</v>
      </c>
      <c r="E529" s="146" t="s">
        <v>19</v>
      </c>
      <c r="F529" s="147" t="s">
        <v>976</v>
      </c>
      <c r="H529" s="146" t="s">
        <v>19</v>
      </c>
      <c r="I529" s="148"/>
      <c r="L529" s="145"/>
      <c r="M529" s="149"/>
      <c r="T529" s="150"/>
      <c r="AT529" s="146" t="s">
        <v>229</v>
      </c>
      <c r="AU529" s="146" t="s">
        <v>83</v>
      </c>
      <c r="AV529" s="11" t="s">
        <v>83</v>
      </c>
      <c r="AW529" s="11" t="s">
        <v>37</v>
      </c>
      <c r="AX529" s="11" t="s">
        <v>76</v>
      </c>
      <c r="AY529" s="146" t="s">
        <v>218</v>
      </c>
    </row>
    <row r="530" spans="2:65" s="12" customFormat="1" ht="11.25">
      <c r="B530" s="151"/>
      <c r="D530" s="140" t="s">
        <v>229</v>
      </c>
      <c r="E530" s="152" t="s">
        <v>524</v>
      </c>
      <c r="F530" s="153" t="s">
        <v>977</v>
      </c>
      <c r="H530" s="154">
        <v>16</v>
      </c>
      <c r="I530" s="155"/>
      <c r="L530" s="151"/>
      <c r="M530" s="156"/>
      <c r="T530" s="157"/>
      <c r="AT530" s="152" t="s">
        <v>229</v>
      </c>
      <c r="AU530" s="152" t="s">
        <v>83</v>
      </c>
      <c r="AV530" s="12" t="s">
        <v>85</v>
      </c>
      <c r="AW530" s="12" t="s">
        <v>37</v>
      </c>
      <c r="AX530" s="12" t="s">
        <v>76</v>
      </c>
      <c r="AY530" s="152" t="s">
        <v>218</v>
      </c>
    </row>
    <row r="531" spans="2:65" s="11" customFormat="1" ht="11.25">
      <c r="B531" s="145"/>
      <c r="D531" s="140" t="s">
        <v>229</v>
      </c>
      <c r="E531" s="146" t="s">
        <v>19</v>
      </c>
      <c r="F531" s="147" t="s">
        <v>978</v>
      </c>
      <c r="H531" s="146" t="s">
        <v>19</v>
      </c>
      <c r="I531" s="148"/>
      <c r="L531" s="145"/>
      <c r="M531" s="149"/>
      <c r="T531" s="150"/>
      <c r="AT531" s="146" t="s">
        <v>229</v>
      </c>
      <c r="AU531" s="146" t="s">
        <v>83</v>
      </c>
      <c r="AV531" s="11" t="s">
        <v>83</v>
      </c>
      <c r="AW531" s="11" t="s">
        <v>37</v>
      </c>
      <c r="AX531" s="11" t="s">
        <v>76</v>
      </c>
      <c r="AY531" s="146" t="s">
        <v>218</v>
      </c>
    </row>
    <row r="532" spans="2:65" s="12" customFormat="1" ht="11.25">
      <c r="B532" s="151"/>
      <c r="D532" s="140" t="s">
        <v>229</v>
      </c>
      <c r="E532" s="152" t="s">
        <v>522</v>
      </c>
      <c r="F532" s="153" t="s">
        <v>979</v>
      </c>
      <c r="H532" s="154">
        <v>3</v>
      </c>
      <c r="I532" s="155"/>
      <c r="L532" s="151"/>
      <c r="M532" s="156"/>
      <c r="T532" s="157"/>
      <c r="AT532" s="152" t="s">
        <v>229</v>
      </c>
      <c r="AU532" s="152" t="s">
        <v>83</v>
      </c>
      <c r="AV532" s="12" t="s">
        <v>85</v>
      </c>
      <c r="AW532" s="12" t="s">
        <v>37</v>
      </c>
      <c r="AX532" s="12" t="s">
        <v>76</v>
      </c>
      <c r="AY532" s="152" t="s">
        <v>218</v>
      </c>
    </row>
    <row r="533" spans="2:65" s="13" customFormat="1" ht="11.25">
      <c r="B533" s="158"/>
      <c r="D533" s="140" t="s">
        <v>229</v>
      </c>
      <c r="E533" s="159" t="s">
        <v>19</v>
      </c>
      <c r="F533" s="160" t="s">
        <v>234</v>
      </c>
      <c r="H533" s="161">
        <v>35</v>
      </c>
      <c r="I533" s="162"/>
      <c r="L533" s="158"/>
      <c r="M533" s="163"/>
      <c r="T533" s="164"/>
      <c r="AT533" s="159" t="s">
        <v>229</v>
      </c>
      <c r="AU533" s="159" t="s">
        <v>83</v>
      </c>
      <c r="AV533" s="13" t="s">
        <v>223</v>
      </c>
      <c r="AW533" s="13" t="s">
        <v>37</v>
      </c>
      <c r="AX533" s="13" t="s">
        <v>83</v>
      </c>
      <c r="AY533" s="159" t="s">
        <v>218</v>
      </c>
    </row>
    <row r="534" spans="2:65" s="1" customFormat="1" ht="16.5" customHeight="1">
      <c r="B534" s="33"/>
      <c r="C534" s="127" t="s">
        <v>980</v>
      </c>
      <c r="D534" s="127" t="s">
        <v>219</v>
      </c>
      <c r="E534" s="128" t="s">
        <v>981</v>
      </c>
      <c r="F534" s="129" t="s">
        <v>982</v>
      </c>
      <c r="G534" s="130" t="s">
        <v>376</v>
      </c>
      <c r="H534" s="131">
        <v>15</v>
      </c>
      <c r="I534" s="132"/>
      <c r="J534" s="133">
        <f>ROUND(I534*H534,2)</f>
        <v>0</v>
      </c>
      <c r="K534" s="129" t="s">
        <v>19</v>
      </c>
      <c r="L534" s="33"/>
      <c r="M534" s="134" t="s">
        <v>19</v>
      </c>
      <c r="N534" s="135" t="s">
        <v>47</v>
      </c>
      <c r="P534" s="136">
        <f>O534*H534</f>
        <v>0</v>
      </c>
      <c r="Q534" s="136">
        <v>0</v>
      </c>
      <c r="R534" s="136">
        <f>Q534*H534</f>
        <v>0</v>
      </c>
      <c r="S534" s="136">
        <v>0</v>
      </c>
      <c r="T534" s="137">
        <f>S534*H534</f>
        <v>0</v>
      </c>
      <c r="AR534" s="138" t="s">
        <v>223</v>
      </c>
      <c r="AT534" s="138" t="s">
        <v>219</v>
      </c>
      <c r="AU534" s="138" t="s">
        <v>83</v>
      </c>
      <c r="AY534" s="18" t="s">
        <v>218</v>
      </c>
      <c r="BE534" s="139">
        <f>IF(N534="základní",J534,0)</f>
        <v>0</v>
      </c>
      <c r="BF534" s="139">
        <f>IF(N534="snížená",J534,0)</f>
        <v>0</v>
      </c>
      <c r="BG534" s="139">
        <f>IF(N534="zákl. přenesená",J534,0)</f>
        <v>0</v>
      </c>
      <c r="BH534" s="139">
        <f>IF(N534="sníž. přenesená",J534,0)</f>
        <v>0</v>
      </c>
      <c r="BI534" s="139">
        <f>IF(N534="nulová",J534,0)</f>
        <v>0</v>
      </c>
      <c r="BJ534" s="18" t="s">
        <v>83</v>
      </c>
      <c r="BK534" s="139">
        <f>ROUND(I534*H534,2)</f>
        <v>0</v>
      </c>
      <c r="BL534" s="18" t="s">
        <v>223</v>
      </c>
      <c r="BM534" s="138" t="s">
        <v>983</v>
      </c>
    </row>
    <row r="535" spans="2:65" s="1" customFormat="1" ht="19.5">
      <c r="B535" s="33"/>
      <c r="D535" s="140" t="s">
        <v>225</v>
      </c>
      <c r="F535" s="141" t="s">
        <v>984</v>
      </c>
      <c r="I535" s="142"/>
      <c r="L535" s="33"/>
      <c r="M535" s="143"/>
      <c r="T535" s="54"/>
      <c r="AT535" s="18" t="s">
        <v>225</v>
      </c>
      <c r="AU535" s="18" t="s">
        <v>83</v>
      </c>
    </row>
    <row r="536" spans="2:65" s="1" customFormat="1" ht="19.5">
      <c r="B536" s="33"/>
      <c r="D536" s="140" t="s">
        <v>227</v>
      </c>
      <c r="F536" s="144" t="s">
        <v>727</v>
      </c>
      <c r="I536" s="142"/>
      <c r="L536" s="33"/>
      <c r="M536" s="143"/>
      <c r="T536" s="54"/>
      <c r="AT536" s="18" t="s">
        <v>227</v>
      </c>
      <c r="AU536" s="18" t="s">
        <v>83</v>
      </c>
    </row>
    <row r="537" spans="2:65" s="11" customFormat="1" ht="11.25">
      <c r="B537" s="145"/>
      <c r="D537" s="140" t="s">
        <v>229</v>
      </c>
      <c r="E537" s="146" t="s">
        <v>19</v>
      </c>
      <c r="F537" s="147" t="s">
        <v>230</v>
      </c>
      <c r="H537" s="146" t="s">
        <v>19</v>
      </c>
      <c r="I537" s="148"/>
      <c r="L537" s="145"/>
      <c r="M537" s="149"/>
      <c r="T537" s="150"/>
      <c r="AT537" s="146" t="s">
        <v>229</v>
      </c>
      <c r="AU537" s="146" t="s">
        <v>83</v>
      </c>
      <c r="AV537" s="11" t="s">
        <v>83</v>
      </c>
      <c r="AW537" s="11" t="s">
        <v>37</v>
      </c>
      <c r="AX537" s="11" t="s">
        <v>76</v>
      </c>
      <c r="AY537" s="146" t="s">
        <v>218</v>
      </c>
    </row>
    <row r="538" spans="2:65" s="11" customFormat="1" ht="11.25">
      <c r="B538" s="145"/>
      <c r="D538" s="140" t="s">
        <v>229</v>
      </c>
      <c r="E538" s="146" t="s">
        <v>19</v>
      </c>
      <c r="F538" s="147" t="s">
        <v>943</v>
      </c>
      <c r="H538" s="146" t="s">
        <v>19</v>
      </c>
      <c r="I538" s="148"/>
      <c r="L538" s="145"/>
      <c r="M538" s="149"/>
      <c r="T538" s="150"/>
      <c r="AT538" s="146" t="s">
        <v>229</v>
      </c>
      <c r="AU538" s="146" t="s">
        <v>83</v>
      </c>
      <c r="AV538" s="11" t="s">
        <v>83</v>
      </c>
      <c r="AW538" s="11" t="s">
        <v>37</v>
      </c>
      <c r="AX538" s="11" t="s">
        <v>76</v>
      </c>
      <c r="AY538" s="146" t="s">
        <v>218</v>
      </c>
    </row>
    <row r="539" spans="2:65" s="12" customFormat="1" ht="11.25">
      <c r="B539" s="151"/>
      <c r="D539" s="140" t="s">
        <v>229</v>
      </c>
      <c r="E539" s="152" t="s">
        <v>526</v>
      </c>
      <c r="F539" s="153" t="s">
        <v>985</v>
      </c>
      <c r="H539" s="154">
        <v>15</v>
      </c>
      <c r="I539" s="155"/>
      <c r="L539" s="151"/>
      <c r="M539" s="156"/>
      <c r="T539" s="157"/>
      <c r="AT539" s="152" t="s">
        <v>229</v>
      </c>
      <c r="AU539" s="152" t="s">
        <v>83</v>
      </c>
      <c r="AV539" s="12" t="s">
        <v>85</v>
      </c>
      <c r="AW539" s="12" t="s">
        <v>37</v>
      </c>
      <c r="AX539" s="12" t="s">
        <v>83</v>
      </c>
      <c r="AY539" s="152" t="s">
        <v>218</v>
      </c>
    </row>
    <row r="540" spans="2:65" s="1" customFormat="1" ht="16.5" customHeight="1">
      <c r="B540" s="33"/>
      <c r="C540" s="127" t="s">
        <v>986</v>
      </c>
      <c r="D540" s="127" t="s">
        <v>219</v>
      </c>
      <c r="E540" s="128" t="s">
        <v>987</v>
      </c>
      <c r="F540" s="129" t="s">
        <v>988</v>
      </c>
      <c r="G540" s="130" t="s">
        <v>167</v>
      </c>
      <c r="H540" s="131">
        <v>13.33</v>
      </c>
      <c r="I540" s="132"/>
      <c r="J540" s="133">
        <f>ROUND(I540*H540,2)</f>
        <v>0</v>
      </c>
      <c r="K540" s="129" t="s">
        <v>19</v>
      </c>
      <c r="L540" s="33"/>
      <c r="M540" s="134" t="s">
        <v>19</v>
      </c>
      <c r="N540" s="135" t="s">
        <v>47</v>
      </c>
      <c r="P540" s="136">
        <f>O540*H540</f>
        <v>0</v>
      </c>
      <c r="Q540" s="136">
        <v>0</v>
      </c>
      <c r="R540" s="136">
        <f>Q540*H540</f>
        <v>0</v>
      </c>
      <c r="S540" s="136">
        <v>0</v>
      </c>
      <c r="T540" s="137">
        <f>S540*H540</f>
        <v>0</v>
      </c>
      <c r="AR540" s="138" t="s">
        <v>223</v>
      </c>
      <c r="AT540" s="138" t="s">
        <v>219</v>
      </c>
      <c r="AU540" s="138" t="s">
        <v>83</v>
      </c>
      <c r="AY540" s="18" t="s">
        <v>218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8" t="s">
        <v>83</v>
      </c>
      <c r="BK540" s="139">
        <f>ROUND(I540*H540,2)</f>
        <v>0</v>
      </c>
      <c r="BL540" s="18" t="s">
        <v>223</v>
      </c>
      <c r="BM540" s="138" t="s">
        <v>989</v>
      </c>
    </row>
    <row r="541" spans="2:65" s="1" customFormat="1" ht="19.5">
      <c r="B541" s="33"/>
      <c r="D541" s="140" t="s">
        <v>225</v>
      </c>
      <c r="F541" s="141" t="s">
        <v>990</v>
      </c>
      <c r="I541" s="142"/>
      <c r="L541" s="33"/>
      <c r="M541" s="143"/>
      <c r="T541" s="54"/>
      <c r="AT541" s="18" t="s">
        <v>225</v>
      </c>
      <c r="AU541" s="18" t="s">
        <v>83</v>
      </c>
    </row>
    <row r="542" spans="2:65" s="1" customFormat="1" ht="29.25">
      <c r="B542" s="33"/>
      <c r="D542" s="140" t="s">
        <v>227</v>
      </c>
      <c r="F542" s="144" t="s">
        <v>991</v>
      </c>
      <c r="I542" s="142"/>
      <c r="L542" s="33"/>
      <c r="M542" s="143"/>
      <c r="T542" s="54"/>
      <c r="AT542" s="18" t="s">
        <v>227</v>
      </c>
      <c r="AU542" s="18" t="s">
        <v>83</v>
      </c>
    </row>
    <row r="543" spans="2:65" s="11" customFormat="1" ht="11.25">
      <c r="B543" s="145"/>
      <c r="D543" s="140" t="s">
        <v>229</v>
      </c>
      <c r="E543" s="146" t="s">
        <v>19</v>
      </c>
      <c r="F543" s="147" t="s">
        <v>230</v>
      </c>
      <c r="H543" s="146" t="s">
        <v>19</v>
      </c>
      <c r="I543" s="148"/>
      <c r="L543" s="145"/>
      <c r="M543" s="149"/>
      <c r="T543" s="150"/>
      <c r="AT543" s="146" t="s">
        <v>229</v>
      </c>
      <c r="AU543" s="146" t="s">
        <v>83</v>
      </c>
      <c r="AV543" s="11" t="s">
        <v>83</v>
      </c>
      <c r="AW543" s="11" t="s">
        <v>37</v>
      </c>
      <c r="AX543" s="11" t="s">
        <v>76</v>
      </c>
      <c r="AY543" s="146" t="s">
        <v>218</v>
      </c>
    </row>
    <row r="544" spans="2:65" s="11" customFormat="1" ht="11.25">
      <c r="B544" s="145"/>
      <c r="D544" s="140" t="s">
        <v>229</v>
      </c>
      <c r="E544" s="146" t="s">
        <v>19</v>
      </c>
      <c r="F544" s="147" t="s">
        <v>992</v>
      </c>
      <c r="H544" s="146" t="s">
        <v>19</v>
      </c>
      <c r="I544" s="148"/>
      <c r="L544" s="145"/>
      <c r="M544" s="149"/>
      <c r="T544" s="150"/>
      <c r="AT544" s="146" t="s">
        <v>229</v>
      </c>
      <c r="AU544" s="146" t="s">
        <v>83</v>
      </c>
      <c r="AV544" s="11" t="s">
        <v>83</v>
      </c>
      <c r="AW544" s="11" t="s">
        <v>37</v>
      </c>
      <c r="AX544" s="11" t="s">
        <v>76</v>
      </c>
      <c r="AY544" s="146" t="s">
        <v>218</v>
      </c>
    </row>
    <row r="545" spans="2:65" s="12" customFormat="1" ht="11.25">
      <c r="B545" s="151"/>
      <c r="D545" s="140" t="s">
        <v>229</v>
      </c>
      <c r="E545" s="152" t="s">
        <v>19</v>
      </c>
      <c r="F545" s="153" t="s">
        <v>993</v>
      </c>
      <c r="H545" s="154">
        <v>4.46</v>
      </c>
      <c r="I545" s="155"/>
      <c r="L545" s="151"/>
      <c r="M545" s="156"/>
      <c r="T545" s="157"/>
      <c r="AT545" s="152" t="s">
        <v>229</v>
      </c>
      <c r="AU545" s="152" t="s">
        <v>83</v>
      </c>
      <c r="AV545" s="12" t="s">
        <v>85</v>
      </c>
      <c r="AW545" s="12" t="s">
        <v>37</v>
      </c>
      <c r="AX545" s="12" t="s">
        <v>76</v>
      </c>
      <c r="AY545" s="152" t="s">
        <v>218</v>
      </c>
    </row>
    <row r="546" spans="2:65" s="11" customFormat="1" ht="11.25">
      <c r="B546" s="145"/>
      <c r="D546" s="140" t="s">
        <v>229</v>
      </c>
      <c r="E546" s="146" t="s">
        <v>19</v>
      </c>
      <c r="F546" s="147" t="s">
        <v>994</v>
      </c>
      <c r="H546" s="146" t="s">
        <v>19</v>
      </c>
      <c r="I546" s="148"/>
      <c r="L546" s="145"/>
      <c r="M546" s="149"/>
      <c r="T546" s="150"/>
      <c r="AT546" s="146" t="s">
        <v>229</v>
      </c>
      <c r="AU546" s="146" t="s">
        <v>83</v>
      </c>
      <c r="AV546" s="11" t="s">
        <v>83</v>
      </c>
      <c r="AW546" s="11" t="s">
        <v>37</v>
      </c>
      <c r="AX546" s="11" t="s">
        <v>76</v>
      </c>
      <c r="AY546" s="146" t="s">
        <v>218</v>
      </c>
    </row>
    <row r="547" spans="2:65" s="12" customFormat="1" ht="11.25">
      <c r="B547" s="151"/>
      <c r="D547" s="140" t="s">
        <v>229</v>
      </c>
      <c r="E547" s="152" t="s">
        <v>19</v>
      </c>
      <c r="F547" s="153" t="s">
        <v>995</v>
      </c>
      <c r="H547" s="154">
        <v>0.23</v>
      </c>
      <c r="I547" s="155"/>
      <c r="L547" s="151"/>
      <c r="M547" s="156"/>
      <c r="T547" s="157"/>
      <c r="AT547" s="152" t="s">
        <v>229</v>
      </c>
      <c r="AU547" s="152" t="s">
        <v>83</v>
      </c>
      <c r="AV547" s="12" t="s">
        <v>85</v>
      </c>
      <c r="AW547" s="12" t="s">
        <v>37</v>
      </c>
      <c r="AX547" s="12" t="s">
        <v>76</v>
      </c>
      <c r="AY547" s="152" t="s">
        <v>218</v>
      </c>
    </row>
    <row r="548" spans="2:65" s="11" customFormat="1" ht="11.25">
      <c r="B548" s="145"/>
      <c r="D548" s="140" t="s">
        <v>229</v>
      </c>
      <c r="E548" s="146" t="s">
        <v>19</v>
      </c>
      <c r="F548" s="147" t="s">
        <v>996</v>
      </c>
      <c r="H548" s="146" t="s">
        <v>19</v>
      </c>
      <c r="I548" s="148"/>
      <c r="L548" s="145"/>
      <c r="M548" s="149"/>
      <c r="T548" s="150"/>
      <c r="AT548" s="146" t="s">
        <v>229</v>
      </c>
      <c r="AU548" s="146" t="s">
        <v>83</v>
      </c>
      <c r="AV548" s="11" t="s">
        <v>83</v>
      </c>
      <c r="AW548" s="11" t="s">
        <v>37</v>
      </c>
      <c r="AX548" s="11" t="s">
        <v>76</v>
      </c>
      <c r="AY548" s="146" t="s">
        <v>218</v>
      </c>
    </row>
    <row r="549" spans="2:65" s="12" customFormat="1" ht="11.25">
      <c r="B549" s="151"/>
      <c r="D549" s="140" t="s">
        <v>229</v>
      </c>
      <c r="E549" s="152" t="s">
        <v>19</v>
      </c>
      <c r="F549" s="153" t="s">
        <v>997</v>
      </c>
      <c r="H549" s="154">
        <v>2.4500000000000002</v>
      </c>
      <c r="I549" s="155"/>
      <c r="L549" s="151"/>
      <c r="M549" s="156"/>
      <c r="T549" s="157"/>
      <c r="AT549" s="152" t="s">
        <v>229</v>
      </c>
      <c r="AU549" s="152" t="s">
        <v>83</v>
      </c>
      <c r="AV549" s="12" t="s">
        <v>85</v>
      </c>
      <c r="AW549" s="12" t="s">
        <v>37</v>
      </c>
      <c r="AX549" s="12" t="s">
        <v>76</v>
      </c>
      <c r="AY549" s="152" t="s">
        <v>218</v>
      </c>
    </row>
    <row r="550" spans="2:65" s="11" customFormat="1" ht="11.25">
      <c r="B550" s="145"/>
      <c r="D550" s="140" t="s">
        <v>229</v>
      </c>
      <c r="E550" s="146" t="s">
        <v>19</v>
      </c>
      <c r="F550" s="147" t="s">
        <v>998</v>
      </c>
      <c r="H550" s="146" t="s">
        <v>19</v>
      </c>
      <c r="I550" s="148"/>
      <c r="L550" s="145"/>
      <c r="M550" s="149"/>
      <c r="T550" s="150"/>
      <c r="AT550" s="146" t="s">
        <v>229</v>
      </c>
      <c r="AU550" s="146" t="s">
        <v>83</v>
      </c>
      <c r="AV550" s="11" t="s">
        <v>83</v>
      </c>
      <c r="AW550" s="11" t="s">
        <v>37</v>
      </c>
      <c r="AX550" s="11" t="s">
        <v>76</v>
      </c>
      <c r="AY550" s="146" t="s">
        <v>218</v>
      </c>
    </row>
    <row r="551" spans="2:65" s="12" customFormat="1" ht="11.25">
      <c r="B551" s="151"/>
      <c r="D551" s="140" t="s">
        <v>229</v>
      </c>
      <c r="E551" s="152" t="s">
        <v>19</v>
      </c>
      <c r="F551" s="153" t="s">
        <v>999</v>
      </c>
      <c r="H551" s="154">
        <v>6.19</v>
      </c>
      <c r="I551" s="155"/>
      <c r="L551" s="151"/>
      <c r="M551" s="156"/>
      <c r="T551" s="157"/>
      <c r="AT551" s="152" t="s">
        <v>229</v>
      </c>
      <c r="AU551" s="152" t="s">
        <v>83</v>
      </c>
      <c r="AV551" s="12" t="s">
        <v>85</v>
      </c>
      <c r="AW551" s="12" t="s">
        <v>37</v>
      </c>
      <c r="AX551" s="12" t="s">
        <v>76</v>
      </c>
      <c r="AY551" s="152" t="s">
        <v>218</v>
      </c>
    </row>
    <row r="552" spans="2:65" s="13" customFormat="1" ht="11.25">
      <c r="B552" s="158"/>
      <c r="D552" s="140" t="s">
        <v>229</v>
      </c>
      <c r="E552" s="159" t="s">
        <v>563</v>
      </c>
      <c r="F552" s="160" t="s">
        <v>234</v>
      </c>
      <c r="H552" s="161">
        <v>13.33</v>
      </c>
      <c r="I552" s="162"/>
      <c r="L552" s="158"/>
      <c r="M552" s="163"/>
      <c r="T552" s="164"/>
      <c r="AT552" s="159" t="s">
        <v>229</v>
      </c>
      <c r="AU552" s="159" t="s">
        <v>83</v>
      </c>
      <c r="AV552" s="13" t="s">
        <v>223</v>
      </c>
      <c r="AW552" s="13" t="s">
        <v>37</v>
      </c>
      <c r="AX552" s="13" t="s">
        <v>83</v>
      </c>
      <c r="AY552" s="159" t="s">
        <v>218</v>
      </c>
    </row>
    <row r="553" spans="2:65" s="1" customFormat="1" ht="16.5" customHeight="1">
      <c r="B553" s="33"/>
      <c r="C553" s="127" t="s">
        <v>1000</v>
      </c>
      <c r="D553" s="127" t="s">
        <v>219</v>
      </c>
      <c r="E553" s="128" t="s">
        <v>1001</v>
      </c>
      <c r="F553" s="129" t="s">
        <v>1002</v>
      </c>
      <c r="G553" s="130" t="s">
        <v>180</v>
      </c>
      <c r="H553" s="131">
        <v>97.075999999999993</v>
      </c>
      <c r="I553" s="132"/>
      <c r="J553" s="133">
        <f>ROUND(I553*H553,2)</f>
        <v>0</v>
      </c>
      <c r="K553" s="129" t="s">
        <v>19</v>
      </c>
      <c r="L553" s="33"/>
      <c r="M553" s="134" t="s">
        <v>19</v>
      </c>
      <c r="N553" s="135" t="s">
        <v>47</v>
      </c>
      <c r="P553" s="136">
        <f>O553*H553</f>
        <v>0</v>
      </c>
      <c r="Q553" s="136">
        <v>0</v>
      </c>
      <c r="R553" s="136">
        <f>Q553*H553</f>
        <v>0</v>
      </c>
      <c r="S553" s="136">
        <v>0</v>
      </c>
      <c r="T553" s="137">
        <f>S553*H553</f>
        <v>0</v>
      </c>
      <c r="AR553" s="138" t="s">
        <v>223</v>
      </c>
      <c r="AT553" s="138" t="s">
        <v>219</v>
      </c>
      <c r="AU553" s="138" t="s">
        <v>83</v>
      </c>
      <c r="AY553" s="18" t="s">
        <v>218</v>
      </c>
      <c r="BE553" s="139">
        <f>IF(N553="základní",J553,0)</f>
        <v>0</v>
      </c>
      <c r="BF553" s="139">
        <f>IF(N553="snížená",J553,0)</f>
        <v>0</v>
      </c>
      <c r="BG553" s="139">
        <f>IF(N553="zákl. přenesená",J553,0)</f>
        <v>0</v>
      </c>
      <c r="BH553" s="139">
        <f>IF(N553="sníž. přenesená",J553,0)</f>
        <v>0</v>
      </c>
      <c r="BI553" s="139">
        <f>IF(N553="nulová",J553,0)</f>
        <v>0</v>
      </c>
      <c r="BJ553" s="18" t="s">
        <v>83</v>
      </c>
      <c r="BK553" s="139">
        <f>ROUND(I553*H553,2)</f>
        <v>0</v>
      </c>
      <c r="BL553" s="18" t="s">
        <v>223</v>
      </c>
      <c r="BM553" s="138" t="s">
        <v>1003</v>
      </c>
    </row>
    <row r="554" spans="2:65" s="1" customFormat="1" ht="11.25">
      <c r="B554" s="33"/>
      <c r="D554" s="140" t="s">
        <v>225</v>
      </c>
      <c r="F554" s="141" t="s">
        <v>1002</v>
      </c>
      <c r="I554" s="142"/>
      <c r="L554" s="33"/>
      <c r="M554" s="143"/>
      <c r="T554" s="54"/>
      <c r="AT554" s="18" t="s">
        <v>225</v>
      </c>
      <c r="AU554" s="18" t="s">
        <v>83</v>
      </c>
    </row>
    <row r="555" spans="2:65" s="1" customFormat="1" ht="19.5">
      <c r="B555" s="33"/>
      <c r="D555" s="140" t="s">
        <v>227</v>
      </c>
      <c r="F555" s="144" t="s">
        <v>1004</v>
      </c>
      <c r="I555" s="142"/>
      <c r="L555" s="33"/>
      <c r="M555" s="143"/>
      <c r="T555" s="54"/>
      <c r="AT555" s="18" t="s">
        <v>227</v>
      </c>
      <c r="AU555" s="18" t="s">
        <v>83</v>
      </c>
    </row>
    <row r="556" spans="2:65" s="11" customFormat="1" ht="11.25">
      <c r="B556" s="145"/>
      <c r="D556" s="140" t="s">
        <v>229</v>
      </c>
      <c r="E556" s="146" t="s">
        <v>19</v>
      </c>
      <c r="F556" s="147" t="s">
        <v>230</v>
      </c>
      <c r="H556" s="146" t="s">
        <v>19</v>
      </c>
      <c r="I556" s="148"/>
      <c r="L556" s="145"/>
      <c r="M556" s="149"/>
      <c r="T556" s="150"/>
      <c r="AT556" s="146" t="s">
        <v>229</v>
      </c>
      <c r="AU556" s="146" t="s">
        <v>83</v>
      </c>
      <c r="AV556" s="11" t="s">
        <v>83</v>
      </c>
      <c r="AW556" s="11" t="s">
        <v>37</v>
      </c>
      <c r="AX556" s="11" t="s">
        <v>76</v>
      </c>
      <c r="AY556" s="146" t="s">
        <v>218</v>
      </c>
    </row>
    <row r="557" spans="2:65" s="11" customFormat="1" ht="11.25">
      <c r="B557" s="145"/>
      <c r="D557" s="140" t="s">
        <v>229</v>
      </c>
      <c r="E557" s="146" t="s">
        <v>19</v>
      </c>
      <c r="F557" s="147" t="s">
        <v>992</v>
      </c>
      <c r="H557" s="146" t="s">
        <v>19</v>
      </c>
      <c r="I557" s="148"/>
      <c r="L557" s="145"/>
      <c r="M557" s="149"/>
      <c r="T557" s="150"/>
      <c r="AT557" s="146" t="s">
        <v>229</v>
      </c>
      <c r="AU557" s="146" t="s">
        <v>83</v>
      </c>
      <c r="AV557" s="11" t="s">
        <v>83</v>
      </c>
      <c r="AW557" s="11" t="s">
        <v>37</v>
      </c>
      <c r="AX557" s="11" t="s">
        <v>76</v>
      </c>
      <c r="AY557" s="146" t="s">
        <v>218</v>
      </c>
    </row>
    <row r="558" spans="2:65" s="12" customFormat="1" ht="11.25">
      <c r="B558" s="151"/>
      <c r="D558" s="140" t="s">
        <v>229</v>
      </c>
      <c r="E558" s="152" t="s">
        <v>19</v>
      </c>
      <c r="F558" s="153" t="s">
        <v>1005</v>
      </c>
      <c r="H558" s="154">
        <v>31.492000000000001</v>
      </c>
      <c r="I558" s="155"/>
      <c r="L558" s="151"/>
      <c r="M558" s="156"/>
      <c r="T558" s="157"/>
      <c r="AT558" s="152" t="s">
        <v>229</v>
      </c>
      <c r="AU558" s="152" t="s">
        <v>83</v>
      </c>
      <c r="AV558" s="12" t="s">
        <v>85</v>
      </c>
      <c r="AW558" s="12" t="s">
        <v>37</v>
      </c>
      <c r="AX558" s="12" t="s">
        <v>76</v>
      </c>
      <c r="AY558" s="152" t="s">
        <v>218</v>
      </c>
    </row>
    <row r="559" spans="2:65" s="11" customFormat="1" ht="11.25">
      <c r="B559" s="145"/>
      <c r="D559" s="140" t="s">
        <v>229</v>
      </c>
      <c r="E559" s="146" t="s">
        <v>19</v>
      </c>
      <c r="F559" s="147" t="s">
        <v>994</v>
      </c>
      <c r="H559" s="146" t="s">
        <v>19</v>
      </c>
      <c r="I559" s="148"/>
      <c r="L559" s="145"/>
      <c r="M559" s="149"/>
      <c r="T559" s="150"/>
      <c r="AT559" s="146" t="s">
        <v>229</v>
      </c>
      <c r="AU559" s="146" t="s">
        <v>83</v>
      </c>
      <c r="AV559" s="11" t="s">
        <v>83</v>
      </c>
      <c r="AW559" s="11" t="s">
        <v>37</v>
      </c>
      <c r="AX559" s="11" t="s">
        <v>76</v>
      </c>
      <c r="AY559" s="146" t="s">
        <v>218</v>
      </c>
    </row>
    <row r="560" spans="2:65" s="12" customFormat="1" ht="11.25">
      <c r="B560" s="151"/>
      <c r="D560" s="140" t="s">
        <v>229</v>
      </c>
      <c r="E560" s="152" t="s">
        <v>19</v>
      </c>
      <c r="F560" s="153" t="s">
        <v>1006</v>
      </c>
      <c r="H560" s="154">
        <v>1.917</v>
      </c>
      <c r="I560" s="155"/>
      <c r="L560" s="151"/>
      <c r="M560" s="156"/>
      <c r="T560" s="157"/>
      <c r="AT560" s="152" t="s">
        <v>229</v>
      </c>
      <c r="AU560" s="152" t="s">
        <v>83</v>
      </c>
      <c r="AV560" s="12" t="s">
        <v>85</v>
      </c>
      <c r="AW560" s="12" t="s">
        <v>37</v>
      </c>
      <c r="AX560" s="12" t="s">
        <v>76</v>
      </c>
      <c r="AY560" s="152" t="s">
        <v>218</v>
      </c>
    </row>
    <row r="561" spans="2:65" s="11" customFormat="1" ht="11.25">
      <c r="B561" s="145"/>
      <c r="D561" s="140" t="s">
        <v>229</v>
      </c>
      <c r="E561" s="146" t="s">
        <v>19</v>
      </c>
      <c r="F561" s="147" t="s">
        <v>996</v>
      </c>
      <c r="H561" s="146" t="s">
        <v>19</v>
      </c>
      <c r="I561" s="148"/>
      <c r="L561" s="145"/>
      <c r="M561" s="149"/>
      <c r="T561" s="150"/>
      <c r="AT561" s="146" t="s">
        <v>229</v>
      </c>
      <c r="AU561" s="146" t="s">
        <v>83</v>
      </c>
      <c r="AV561" s="11" t="s">
        <v>83</v>
      </c>
      <c r="AW561" s="11" t="s">
        <v>37</v>
      </c>
      <c r="AX561" s="11" t="s">
        <v>76</v>
      </c>
      <c r="AY561" s="146" t="s">
        <v>218</v>
      </c>
    </row>
    <row r="562" spans="2:65" s="12" customFormat="1" ht="11.25">
      <c r="B562" s="151"/>
      <c r="D562" s="140" t="s">
        <v>229</v>
      </c>
      <c r="E562" s="152" t="s">
        <v>19</v>
      </c>
      <c r="F562" s="153" t="s">
        <v>1007</v>
      </c>
      <c r="H562" s="154">
        <v>18.100999999999999</v>
      </c>
      <c r="I562" s="155"/>
      <c r="L562" s="151"/>
      <c r="M562" s="156"/>
      <c r="T562" s="157"/>
      <c r="AT562" s="152" t="s">
        <v>229</v>
      </c>
      <c r="AU562" s="152" t="s">
        <v>83</v>
      </c>
      <c r="AV562" s="12" t="s">
        <v>85</v>
      </c>
      <c r="AW562" s="12" t="s">
        <v>37</v>
      </c>
      <c r="AX562" s="12" t="s">
        <v>76</v>
      </c>
      <c r="AY562" s="152" t="s">
        <v>218</v>
      </c>
    </row>
    <row r="563" spans="2:65" s="11" customFormat="1" ht="11.25">
      <c r="B563" s="145"/>
      <c r="D563" s="140" t="s">
        <v>229</v>
      </c>
      <c r="E563" s="146" t="s">
        <v>19</v>
      </c>
      <c r="F563" s="147" t="s">
        <v>998</v>
      </c>
      <c r="H563" s="146" t="s">
        <v>19</v>
      </c>
      <c r="I563" s="148"/>
      <c r="L563" s="145"/>
      <c r="M563" s="149"/>
      <c r="T563" s="150"/>
      <c r="AT563" s="146" t="s">
        <v>229</v>
      </c>
      <c r="AU563" s="146" t="s">
        <v>83</v>
      </c>
      <c r="AV563" s="11" t="s">
        <v>83</v>
      </c>
      <c r="AW563" s="11" t="s">
        <v>37</v>
      </c>
      <c r="AX563" s="11" t="s">
        <v>76</v>
      </c>
      <c r="AY563" s="146" t="s">
        <v>218</v>
      </c>
    </row>
    <row r="564" spans="2:65" s="12" customFormat="1" ht="11.25">
      <c r="B564" s="151"/>
      <c r="D564" s="140" t="s">
        <v>229</v>
      </c>
      <c r="E564" s="152" t="s">
        <v>19</v>
      </c>
      <c r="F564" s="153" t="s">
        <v>1008</v>
      </c>
      <c r="H564" s="154">
        <v>45.566000000000003</v>
      </c>
      <c r="I564" s="155"/>
      <c r="L564" s="151"/>
      <c r="M564" s="156"/>
      <c r="T564" s="157"/>
      <c r="AT564" s="152" t="s">
        <v>229</v>
      </c>
      <c r="AU564" s="152" t="s">
        <v>83</v>
      </c>
      <c r="AV564" s="12" t="s">
        <v>85</v>
      </c>
      <c r="AW564" s="12" t="s">
        <v>37</v>
      </c>
      <c r="AX564" s="12" t="s">
        <v>76</v>
      </c>
      <c r="AY564" s="152" t="s">
        <v>218</v>
      </c>
    </row>
    <row r="565" spans="2:65" s="13" customFormat="1" ht="11.25">
      <c r="B565" s="158"/>
      <c r="D565" s="140" t="s">
        <v>229</v>
      </c>
      <c r="E565" s="159" t="s">
        <v>557</v>
      </c>
      <c r="F565" s="160" t="s">
        <v>234</v>
      </c>
      <c r="H565" s="161">
        <v>97.075999999999993</v>
      </c>
      <c r="I565" s="162"/>
      <c r="L565" s="158"/>
      <c r="M565" s="163"/>
      <c r="T565" s="164"/>
      <c r="AT565" s="159" t="s">
        <v>229</v>
      </c>
      <c r="AU565" s="159" t="s">
        <v>83</v>
      </c>
      <c r="AV565" s="13" t="s">
        <v>223</v>
      </c>
      <c r="AW565" s="13" t="s">
        <v>37</v>
      </c>
      <c r="AX565" s="13" t="s">
        <v>83</v>
      </c>
      <c r="AY565" s="159" t="s">
        <v>218</v>
      </c>
    </row>
    <row r="566" spans="2:65" s="1" customFormat="1" ht="16.5" customHeight="1">
      <c r="B566" s="33"/>
      <c r="C566" s="127" t="s">
        <v>1009</v>
      </c>
      <c r="D566" s="127" t="s">
        <v>219</v>
      </c>
      <c r="E566" s="128" t="s">
        <v>1010</v>
      </c>
      <c r="F566" s="129" t="s">
        <v>1011</v>
      </c>
      <c r="G566" s="130" t="s">
        <v>180</v>
      </c>
      <c r="H566" s="131">
        <v>97.075999999999993</v>
      </c>
      <c r="I566" s="132"/>
      <c r="J566" s="133">
        <f>ROUND(I566*H566,2)</f>
        <v>0</v>
      </c>
      <c r="K566" s="129" t="s">
        <v>19</v>
      </c>
      <c r="L566" s="33"/>
      <c r="M566" s="134" t="s">
        <v>19</v>
      </c>
      <c r="N566" s="135" t="s">
        <v>47</v>
      </c>
      <c r="P566" s="136">
        <f>O566*H566</f>
        <v>0</v>
      </c>
      <c r="Q566" s="136">
        <v>0</v>
      </c>
      <c r="R566" s="136">
        <f>Q566*H566</f>
        <v>0</v>
      </c>
      <c r="S566" s="136">
        <v>0</v>
      </c>
      <c r="T566" s="137">
        <f>S566*H566</f>
        <v>0</v>
      </c>
      <c r="AR566" s="138" t="s">
        <v>223</v>
      </c>
      <c r="AT566" s="138" t="s">
        <v>219</v>
      </c>
      <c r="AU566" s="138" t="s">
        <v>83</v>
      </c>
      <c r="AY566" s="18" t="s">
        <v>218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8" t="s">
        <v>83</v>
      </c>
      <c r="BK566" s="139">
        <f>ROUND(I566*H566,2)</f>
        <v>0</v>
      </c>
      <c r="BL566" s="18" t="s">
        <v>223</v>
      </c>
      <c r="BM566" s="138" t="s">
        <v>1012</v>
      </c>
    </row>
    <row r="567" spans="2:65" s="1" customFormat="1" ht="11.25">
      <c r="B567" s="33"/>
      <c r="D567" s="140" t="s">
        <v>225</v>
      </c>
      <c r="F567" s="141" t="s">
        <v>1011</v>
      </c>
      <c r="I567" s="142"/>
      <c r="L567" s="33"/>
      <c r="M567" s="143"/>
      <c r="T567" s="54"/>
      <c r="AT567" s="18" t="s">
        <v>225</v>
      </c>
      <c r="AU567" s="18" t="s">
        <v>83</v>
      </c>
    </row>
    <row r="568" spans="2:65" s="1" customFormat="1" ht="19.5">
      <c r="B568" s="33"/>
      <c r="D568" s="140" t="s">
        <v>227</v>
      </c>
      <c r="F568" s="144" t="s">
        <v>1004</v>
      </c>
      <c r="I568" s="142"/>
      <c r="L568" s="33"/>
      <c r="M568" s="143"/>
      <c r="T568" s="54"/>
      <c r="AT568" s="18" t="s">
        <v>227</v>
      </c>
      <c r="AU568" s="18" t="s">
        <v>83</v>
      </c>
    </row>
    <row r="569" spans="2:65" s="12" customFormat="1" ht="11.25">
      <c r="B569" s="151"/>
      <c r="D569" s="140" t="s">
        <v>229</v>
      </c>
      <c r="E569" s="152" t="s">
        <v>19</v>
      </c>
      <c r="F569" s="153" t="s">
        <v>557</v>
      </c>
      <c r="H569" s="154">
        <v>97.075999999999993</v>
      </c>
      <c r="I569" s="155"/>
      <c r="L569" s="151"/>
      <c r="M569" s="156"/>
      <c r="T569" s="157"/>
      <c r="AT569" s="152" t="s">
        <v>229</v>
      </c>
      <c r="AU569" s="152" t="s">
        <v>83</v>
      </c>
      <c r="AV569" s="12" t="s">
        <v>85</v>
      </c>
      <c r="AW569" s="12" t="s">
        <v>37</v>
      </c>
      <c r="AX569" s="12" t="s">
        <v>83</v>
      </c>
      <c r="AY569" s="152" t="s">
        <v>218</v>
      </c>
    </row>
    <row r="570" spans="2:65" s="1" customFormat="1" ht="16.5" customHeight="1">
      <c r="B570" s="33"/>
      <c r="C570" s="127" t="s">
        <v>1013</v>
      </c>
      <c r="D570" s="127" t="s">
        <v>219</v>
      </c>
      <c r="E570" s="128" t="s">
        <v>1014</v>
      </c>
      <c r="F570" s="129" t="s">
        <v>1015</v>
      </c>
      <c r="G570" s="130" t="s">
        <v>323</v>
      </c>
      <c r="H570" s="131">
        <v>3.3330000000000002</v>
      </c>
      <c r="I570" s="132"/>
      <c r="J570" s="133">
        <f>ROUND(I570*H570,2)</f>
        <v>0</v>
      </c>
      <c r="K570" s="129" t="s">
        <v>19</v>
      </c>
      <c r="L570" s="33"/>
      <c r="M570" s="134" t="s">
        <v>19</v>
      </c>
      <c r="N570" s="135" t="s">
        <v>47</v>
      </c>
      <c r="P570" s="136">
        <f>O570*H570</f>
        <v>0</v>
      </c>
      <c r="Q570" s="136">
        <v>0</v>
      </c>
      <c r="R570" s="136">
        <f>Q570*H570</f>
        <v>0</v>
      </c>
      <c r="S570" s="136">
        <v>0</v>
      </c>
      <c r="T570" s="137">
        <f>S570*H570</f>
        <v>0</v>
      </c>
      <c r="AR570" s="138" t="s">
        <v>223</v>
      </c>
      <c r="AT570" s="138" t="s">
        <v>219</v>
      </c>
      <c r="AU570" s="138" t="s">
        <v>83</v>
      </c>
      <c r="AY570" s="18" t="s">
        <v>218</v>
      </c>
      <c r="BE570" s="139">
        <f>IF(N570="základní",J570,0)</f>
        <v>0</v>
      </c>
      <c r="BF570" s="139">
        <f>IF(N570="snížená",J570,0)</f>
        <v>0</v>
      </c>
      <c r="BG570" s="139">
        <f>IF(N570="zákl. přenesená",J570,0)</f>
        <v>0</v>
      </c>
      <c r="BH570" s="139">
        <f>IF(N570="sníž. přenesená",J570,0)</f>
        <v>0</v>
      </c>
      <c r="BI570" s="139">
        <f>IF(N570="nulová",J570,0)</f>
        <v>0</v>
      </c>
      <c r="BJ570" s="18" t="s">
        <v>83</v>
      </c>
      <c r="BK570" s="139">
        <f>ROUND(I570*H570,2)</f>
        <v>0</v>
      </c>
      <c r="BL570" s="18" t="s">
        <v>223</v>
      </c>
      <c r="BM570" s="138" t="s">
        <v>1016</v>
      </c>
    </row>
    <row r="571" spans="2:65" s="1" customFormat="1" ht="19.5">
      <c r="B571" s="33"/>
      <c r="D571" s="140" t="s">
        <v>225</v>
      </c>
      <c r="F571" s="141" t="s">
        <v>1017</v>
      </c>
      <c r="I571" s="142"/>
      <c r="L571" s="33"/>
      <c r="M571" s="143"/>
      <c r="T571" s="54"/>
      <c r="AT571" s="18" t="s">
        <v>225</v>
      </c>
      <c r="AU571" s="18" t="s">
        <v>83</v>
      </c>
    </row>
    <row r="572" spans="2:65" s="1" customFormat="1" ht="29.25">
      <c r="B572" s="33"/>
      <c r="D572" s="140" t="s">
        <v>227</v>
      </c>
      <c r="F572" s="144" t="s">
        <v>1018</v>
      </c>
      <c r="I572" s="142"/>
      <c r="L572" s="33"/>
      <c r="M572" s="143"/>
      <c r="T572" s="54"/>
      <c r="AT572" s="18" t="s">
        <v>227</v>
      </c>
      <c r="AU572" s="18" t="s">
        <v>83</v>
      </c>
    </row>
    <row r="573" spans="2:65" s="12" customFormat="1" ht="11.25">
      <c r="B573" s="151"/>
      <c r="D573" s="140" t="s">
        <v>229</v>
      </c>
      <c r="E573" s="152" t="s">
        <v>19</v>
      </c>
      <c r="F573" s="153" t="s">
        <v>1019</v>
      </c>
      <c r="H573" s="154">
        <v>3.3330000000000002</v>
      </c>
      <c r="I573" s="155"/>
      <c r="L573" s="151"/>
      <c r="M573" s="156"/>
      <c r="T573" s="157"/>
      <c r="AT573" s="152" t="s">
        <v>229</v>
      </c>
      <c r="AU573" s="152" t="s">
        <v>83</v>
      </c>
      <c r="AV573" s="12" t="s">
        <v>85</v>
      </c>
      <c r="AW573" s="12" t="s">
        <v>37</v>
      </c>
      <c r="AX573" s="12" t="s">
        <v>83</v>
      </c>
      <c r="AY573" s="152" t="s">
        <v>218</v>
      </c>
    </row>
    <row r="574" spans="2:65" s="1" customFormat="1" ht="16.5" customHeight="1">
      <c r="B574" s="33"/>
      <c r="C574" s="127" t="s">
        <v>1020</v>
      </c>
      <c r="D574" s="127" t="s">
        <v>219</v>
      </c>
      <c r="E574" s="128" t="s">
        <v>1021</v>
      </c>
      <c r="F574" s="129" t="s">
        <v>1022</v>
      </c>
      <c r="G574" s="130" t="s">
        <v>323</v>
      </c>
      <c r="H574" s="131">
        <v>0.499</v>
      </c>
      <c r="I574" s="132"/>
      <c r="J574" s="133">
        <f>ROUND(I574*H574,2)</f>
        <v>0</v>
      </c>
      <c r="K574" s="129" t="s">
        <v>19</v>
      </c>
      <c r="L574" s="33"/>
      <c r="M574" s="134" t="s">
        <v>19</v>
      </c>
      <c r="N574" s="135" t="s">
        <v>47</v>
      </c>
      <c r="P574" s="136">
        <f>O574*H574</f>
        <v>0</v>
      </c>
      <c r="Q574" s="136">
        <v>0</v>
      </c>
      <c r="R574" s="136">
        <f>Q574*H574</f>
        <v>0</v>
      </c>
      <c r="S574" s="136">
        <v>0</v>
      </c>
      <c r="T574" s="137">
        <f>S574*H574</f>
        <v>0</v>
      </c>
      <c r="AR574" s="138" t="s">
        <v>223</v>
      </c>
      <c r="AT574" s="138" t="s">
        <v>219</v>
      </c>
      <c r="AU574" s="138" t="s">
        <v>83</v>
      </c>
      <c r="AY574" s="18" t="s">
        <v>218</v>
      </c>
      <c r="BE574" s="139">
        <f>IF(N574="základní",J574,0)</f>
        <v>0</v>
      </c>
      <c r="BF574" s="139">
        <f>IF(N574="snížená",J574,0)</f>
        <v>0</v>
      </c>
      <c r="BG574" s="139">
        <f>IF(N574="zákl. přenesená",J574,0)</f>
        <v>0</v>
      </c>
      <c r="BH574" s="139">
        <f>IF(N574="sníž. přenesená",J574,0)</f>
        <v>0</v>
      </c>
      <c r="BI574" s="139">
        <f>IF(N574="nulová",J574,0)</f>
        <v>0</v>
      </c>
      <c r="BJ574" s="18" t="s">
        <v>83</v>
      </c>
      <c r="BK574" s="139">
        <f>ROUND(I574*H574,2)</f>
        <v>0</v>
      </c>
      <c r="BL574" s="18" t="s">
        <v>223</v>
      </c>
      <c r="BM574" s="138" t="s">
        <v>1023</v>
      </c>
    </row>
    <row r="575" spans="2:65" s="1" customFormat="1" ht="29.25">
      <c r="B575" s="33"/>
      <c r="D575" s="140" t="s">
        <v>225</v>
      </c>
      <c r="F575" s="141" t="s">
        <v>1024</v>
      </c>
      <c r="I575" s="142"/>
      <c r="L575" s="33"/>
      <c r="M575" s="143"/>
      <c r="T575" s="54"/>
      <c r="AT575" s="18" t="s">
        <v>225</v>
      </c>
      <c r="AU575" s="18" t="s">
        <v>83</v>
      </c>
    </row>
    <row r="576" spans="2:65" s="1" customFormat="1" ht="19.5">
      <c r="B576" s="33"/>
      <c r="D576" s="140" t="s">
        <v>227</v>
      </c>
      <c r="F576" s="144" t="s">
        <v>1025</v>
      </c>
      <c r="I576" s="142"/>
      <c r="L576" s="33"/>
      <c r="M576" s="143"/>
      <c r="T576" s="54"/>
      <c r="AT576" s="18" t="s">
        <v>227</v>
      </c>
      <c r="AU576" s="18" t="s">
        <v>83</v>
      </c>
    </row>
    <row r="577" spans="2:65" s="11" customFormat="1" ht="11.25">
      <c r="B577" s="145"/>
      <c r="D577" s="140" t="s">
        <v>229</v>
      </c>
      <c r="E577" s="146" t="s">
        <v>19</v>
      </c>
      <c r="F577" s="147" t="s">
        <v>230</v>
      </c>
      <c r="H577" s="146" t="s">
        <v>19</v>
      </c>
      <c r="I577" s="148"/>
      <c r="L577" s="145"/>
      <c r="M577" s="149"/>
      <c r="T577" s="150"/>
      <c r="AT577" s="146" t="s">
        <v>229</v>
      </c>
      <c r="AU577" s="146" t="s">
        <v>83</v>
      </c>
      <c r="AV577" s="11" t="s">
        <v>83</v>
      </c>
      <c r="AW577" s="11" t="s">
        <v>37</v>
      </c>
      <c r="AX577" s="11" t="s">
        <v>76</v>
      </c>
      <c r="AY577" s="146" t="s">
        <v>218</v>
      </c>
    </row>
    <row r="578" spans="2:65" s="12" customFormat="1" ht="11.25">
      <c r="B578" s="151"/>
      <c r="D578" s="140" t="s">
        <v>229</v>
      </c>
      <c r="E578" s="152" t="s">
        <v>19</v>
      </c>
      <c r="F578" s="153" t="s">
        <v>1026</v>
      </c>
      <c r="H578" s="154">
        <v>0.499</v>
      </c>
      <c r="I578" s="155"/>
      <c r="L578" s="151"/>
      <c r="M578" s="156"/>
      <c r="T578" s="157"/>
      <c r="AT578" s="152" t="s">
        <v>229</v>
      </c>
      <c r="AU578" s="152" t="s">
        <v>83</v>
      </c>
      <c r="AV578" s="12" t="s">
        <v>85</v>
      </c>
      <c r="AW578" s="12" t="s">
        <v>37</v>
      </c>
      <c r="AX578" s="12" t="s">
        <v>83</v>
      </c>
      <c r="AY578" s="152" t="s">
        <v>218</v>
      </c>
    </row>
    <row r="579" spans="2:65" s="1" customFormat="1" ht="16.5" customHeight="1">
      <c r="B579" s="33"/>
      <c r="C579" s="127" t="s">
        <v>1027</v>
      </c>
      <c r="D579" s="127" t="s">
        <v>219</v>
      </c>
      <c r="E579" s="128" t="s">
        <v>1028</v>
      </c>
      <c r="F579" s="129" t="s">
        <v>1029</v>
      </c>
      <c r="G579" s="130" t="s">
        <v>453</v>
      </c>
      <c r="H579" s="131">
        <v>1</v>
      </c>
      <c r="I579" s="132"/>
      <c r="J579" s="133">
        <f>ROUND(I579*H579,2)</f>
        <v>0</v>
      </c>
      <c r="K579" s="129" t="s">
        <v>19</v>
      </c>
      <c r="L579" s="33"/>
      <c r="M579" s="134" t="s">
        <v>19</v>
      </c>
      <c r="N579" s="135" t="s">
        <v>47</v>
      </c>
      <c r="P579" s="136">
        <f>O579*H579</f>
        <v>0</v>
      </c>
      <c r="Q579" s="136">
        <v>0</v>
      </c>
      <c r="R579" s="136">
        <f>Q579*H579</f>
        <v>0</v>
      </c>
      <c r="S579" s="136">
        <v>0</v>
      </c>
      <c r="T579" s="137">
        <f>S579*H579</f>
        <v>0</v>
      </c>
      <c r="AR579" s="138" t="s">
        <v>223</v>
      </c>
      <c r="AT579" s="138" t="s">
        <v>219</v>
      </c>
      <c r="AU579" s="138" t="s">
        <v>83</v>
      </c>
      <c r="AY579" s="18" t="s">
        <v>218</v>
      </c>
      <c r="BE579" s="139">
        <f>IF(N579="základní",J579,0)</f>
        <v>0</v>
      </c>
      <c r="BF579" s="139">
        <f>IF(N579="snížená",J579,0)</f>
        <v>0</v>
      </c>
      <c r="BG579" s="139">
        <f>IF(N579="zákl. přenesená",J579,0)</f>
        <v>0</v>
      </c>
      <c r="BH579" s="139">
        <f>IF(N579="sníž. přenesená",J579,0)</f>
        <v>0</v>
      </c>
      <c r="BI579" s="139">
        <f>IF(N579="nulová",J579,0)</f>
        <v>0</v>
      </c>
      <c r="BJ579" s="18" t="s">
        <v>83</v>
      </c>
      <c r="BK579" s="139">
        <f>ROUND(I579*H579,2)</f>
        <v>0</v>
      </c>
      <c r="BL579" s="18" t="s">
        <v>223</v>
      </c>
      <c r="BM579" s="138" t="s">
        <v>1030</v>
      </c>
    </row>
    <row r="580" spans="2:65" s="1" customFormat="1" ht="11.25">
      <c r="B580" s="33"/>
      <c r="D580" s="140" t="s">
        <v>225</v>
      </c>
      <c r="F580" s="141" t="s">
        <v>1029</v>
      </c>
      <c r="I580" s="142"/>
      <c r="L580" s="33"/>
      <c r="M580" s="143"/>
      <c r="T580" s="54"/>
      <c r="AT580" s="18" t="s">
        <v>225</v>
      </c>
      <c r="AU580" s="18" t="s">
        <v>83</v>
      </c>
    </row>
    <row r="581" spans="2:65" s="1" customFormat="1" ht="16.5" customHeight="1">
      <c r="B581" s="33"/>
      <c r="C581" s="127" t="s">
        <v>1031</v>
      </c>
      <c r="D581" s="127" t="s">
        <v>219</v>
      </c>
      <c r="E581" s="128" t="s">
        <v>1032</v>
      </c>
      <c r="F581" s="129" t="s">
        <v>1033</v>
      </c>
      <c r="G581" s="130" t="s">
        <v>453</v>
      </c>
      <c r="H581" s="131">
        <v>1</v>
      </c>
      <c r="I581" s="132"/>
      <c r="J581" s="133">
        <f>ROUND(I581*H581,2)</f>
        <v>0</v>
      </c>
      <c r="K581" s="129" t="s">
        <v>19</v>
      </c>
      <c r="L581" s="33"/>
      <c r="M581" s="134" t="s">
        <v>19</v>
      </c>
      <c r="N581" s="135" t="s">
        <v>47</v>
      </c>
      <c r="P581" s="136">
        <f>O581*H581</f>
        <v>0</v>
      </c>
      <c r="Q581" s="136">
        <v>0</v>
      </c>
      <c r="R581" s="136">
        <f>Q581*H581</f>
        <v>0</v>
      </c>
      <c r="S581" s="136">
        <v>0</v>
      </c>
      <c r="T581" s="137">
        <f>S581*H581</f>
        <v>0</v>
      </c>
      <c r="AR581" s="138" t="s">
        <v>223</v>
      </c>
      <c r="AT581" s="138" t="s">
        <v>219</v>
      </c>
      <c r="AU581" s="138" t="s">
        <v>83</v>
      </c>
      <c r="AY581" s="18" t="s">
        <v>218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8" t="s">
        <v>83</v>
      </c>
      <c r="BK581" s="139">
        <f>ROUND(I581*H581,2)</f>
        <v>0</v>
      </c>
      <c r="BL581" s="18" t="s">
        <v>223</v>
      </c>
      <c r="BM581" s="138" t="s">
        <v>1034</v>
      </c>
    </row>
    <row r="582" spans="2:65" s="1" customFormat="1" ht="11.25">
      <c r="B582" s="33"/>
      <c r="D582" s="140" t="s">
        <v>225</v>
      </c>
      <c r="F582" s="141" t="s">
        <v>1033</v>
      </c>
      <c r="I582" s="142"/>
      <c r="L582" s="33"/>
      <c r="M582" s="143"/>
      <c r="T582" s="54"/>
      <c r="AT582" s="18" t="s">
        <v>225</v>
      </c>
      <c r="AU582" s="18" t="s">
        <v>83</v>
      </c>
    </row>
    <row r="583" spans="2:65" s="1" customFormat="1" ht="16.5" customHeight="1">
      <c r="B583" s="33"/>
      <c r="C583" s="127" t="s">
        <v>1035</v>
      </c>
      <c r="D583" s="127" t="s">
        <v>219</v>
      </c>
      <c r="E583" s="128" t="s">
        <v>1036</v>
      </c>
      <c r="F583" s="129" t="s">
        <v>1037</v>
      </c>
      <c r="G583" s="130" t="s">
        <v>180</v>
      </c>
      <c r="H583" s="131">
        <v>61.5</v>
      </c>
      <c r="I583" s="132"/>
      <c r="J583" s="133">
        <f>ROUND(I583*H583,2)</f>
        <v>0</v>
      </c>
      <c r="K583" s="129" t="s">
        <v>19</v>
      </c>
      <c r="L583" s="33"/>
      <c r="M583" s="134" t="s">
        <v>19</v>
      </c>
      <c r="N583" s="135" t="s">
        <v>47</v>
      </c>
      <c r="P583" s="136">
        <f>O583*H583</f>
        <v>0</v>
      </c>
      <c r="Q583" s="136">
        <v>0</v>
      </c>
      <c r="R583" s="136">
        <f>Q583*H583</f>
        <v>0</v>
      </c>
      <c r="S583" s="136">
        <v>0</v>
      </c>
      <c r="T583" s="137">
        <f>S583*H583</f>
        <v>0</v>
      </c>
      <c r="AR583" s="138" t="s">
        <v>223</v>
      </c>
      <c r="AT583" s="138" t="s">
        <v>219</v>
      </c>
      <c r="AU583" s="138" t="s">
        <v>83</v>
      </c>
      <c r="AY583" s="18" t="s">
        <v>218</v>
      </c>
      <c r="BE583" s="139">
        <f>IF(N583="základní",J583,0)</f>
        <v>0</v>
      </c>
      <c r="BF583" s="139">
        <f>IF(N583="snížená",J583,0)</f>
        <v>0</v>
      </c>
      <c r="BG583" s="139">
        <f>IF(N583="zákl. přenesená",J583,0)</f>
        <v>0</v>
      </c>
      <c r="BH583" s="139">
        <f>IF(N583="sníž. přenesená",J583,0)</f>
        <v>0</v>
      </c>
      <c r="BI583" s="139">
        <f>IF(N583="nulová",J583,0)</f>
        <v>0</v>
      </c>
      <c r="BJ583" s="18" t="s">
        <v>83</v>
      </c>
      <c r="BK583" s="139">
        <f>ROUND(I583*H583,2)</f>
        <v>0</v>
      </c>
      <c r="BL583" s="18" t="s">
        <v>223</v>
      </c>
      <c r="BM583" s="138" t="s">
        <v>1038</v>
      </c>
    </row>
    <row r="584" spans="2:65" s="1" customFormat="1" ht="11.25">
      <c r="B584" s="33"/>
      <c r="D584" s="140" t="s">
        <v>225</v>
      </c>
      <c r="F584" s="141" t="s">
        <v>1037</v>
      </c>
      <c r="I584" s="142"/>
      <c r="L584" s="33"/>
      <c r="M584" s="143"/>
      <c r="T584" s="54"/>
      <c r="AT584" s="18" t="s">
        <v>225</v>
      </c>
      <c r="AU584" s="18" t="s">
        <v>83</v>
      </c>
    </row>
    <row r="585" spans="2:65" s="1" customFormat="1" ht="19.5">
      <c r="B585" s="33"/>
      <c r="D585" s="140" t="s">
        <v>227</v>
      </c>
      <c r="F585" s="144" t="s">
        <v>1039</v>
      </c>
      <c r="I585" s="142"/>
      <c r="L585" s="33"/>
      <c r="M585" s="143"/>
      <c r="T585" s="54"/>
      <c r="AT585" s="18" t="s">
        <v>227</v>
      </c>
      <c r="AU585" s="18" t="s">
        <v>83</v>
      </c>
    </row>
    <row r="586" spans="2:65" s="11" customFormat="1" ht="11.25">
      <c r="B586" s="145"/>
      <c r="D586" s="140" t="s">
        <v>229</v>
      </c>
      <c r="E586" s="146" t="s">
        <v>19</v>
      </c>
      <c r="F586" s="147" t="s">
        <v>230</v>
      </c>
      <c r="H586" s="146" t="s">
        <v>19</v>
      </c>
      <c r="I586" s="148"/>
      <c r="L586" s="145"/>
      <c r="M586" s="149"/>
      <c r="T586" s="150"/>
      <c r="AT586" s="146" t="s">
        <v>229</v>
      </c>
      <c r="AU586" s="146" t="s">
        <v>83</v>
      </c>
      <c r="AV586" s="11" t="s">
        <v>83</v>
      </c>
      <c r="AW586" s="11" t="s">
        <v>37</v>
      </c>
      <c r="AX586" s="11" t="s">
        <v>76</v>
      </c>
      <c r="AY586" s="146" t="s">
        <v>218</v>
      </c>
    </row>
    <row r="587" spans="2:65" s="12" customFormat="1" ht="11.25">
      <c r="B587" s="151"/>
      <c r="D587" s="140" t="s">
        <v>229</v>
      </c>
      <c r="E587" s="152" t="s">
        <v>19</v>
      </c>
      <c r="F587" s="153" t="s">
        <v>1040</v>
      </c>
      <c r="H587" s="154">
        <v>61.5</v>
      </c>
      <c r="I587" s="155"/>
      <c r="L587" s="151"/>
      <c r="M587" s="156"/>
      <c r="T587" s="157"/>
      <c r="AT587" s="152" t="s">
        <v>229</v>
      </c>
      <c r="AU587" s="152" t="s">
        <v>83</v>
      </c>
      <c r="AV587" s="12" t="s">
        <v>85</v>
      </c>
      <c r="AW587" s="12" t="s">
        <v>37</v>
      </c>
      <c r="AX587" s="12" t="s">
        <v>83</v>
      </c>
      <c r="AY587" s="152" t="s">
        <v>218</v>
      </c>
    </row>
    <row r="588" spans="2:65" s="1" customFormat="1" ht="16.5" customHeight="1">
      <c r="B588" s="33"/>
      <c r="C588" s="127" t="s">
        <v>1041</v>
      </c>
      <c r="D588" s="127" t="s">
        <v>219</v>
      </c>
      <c r="E588" s="128" t="s">
        <v>1042</v>
      </c>
      <c r="F588" s="129" t="s">
        <v>1043</v>
      </c>
      <c r="G588" s="130" t="s">
        <v>180</v>
      </c>
      <c r="H588" s="131">
        <v>61.5</v>
      </c>
      <c r="I588" s="132"/>
      <c r="J588" s="133">
        <f>ROUND(I588*H588,2)</f>
        <v>0</v>
      </c>
      <c r="K588" s="129" t="s">
        <v>19</v>
      </c>
      <c r="L588" s="33"/>
      <c r="M588" s="134" t="s">
        <v>19</v>
      </c>
      <c r="N588" s="135" t="s">
        <v>47</v>
      </c>
      <c r="P588" s="136">
        <f>O588*H588</f>
        <v>0</v>
      </c>
      <c r="Q588" s="136">
        <v>0</v>
      </c>
      <c r="R588" s="136">
        <f>Q588*H588</f>
        <v>0</v>
      </c>
      <c r="S588" s="136">
        <v>0</v>
      </c>
      <c r="T588" s="137">
        <f>S588*H588</f>
        <v>0</v>
      </c>
      <c r="AR588" s="138" t="s">
        <v>223</v>
      </c>
      <c r="AT588" s="138" t="s">
        <v>219</v>
      </c>
      <c r="AU588" s="138" t="s">
        <v>83</v>
      </c>
      <c r="AY588" s="18" t="s">
        <v>218</v>
      </c>
      <c r="BE588" s="139">
        <f>IF(N588="základní",J588,0)</f>
        <v>0</v>
      </c>
      <c r="BF588" s="139">
        <f>IF(N588="snížená",J588,0)</f>
        <v>0</v>
      </c>
      <c r="BG588" s="139">
        <f>IF(N588="zákl. přenesená",J588,0)</f>
        <v>0</v>
      </c>
      <c r="BH588" s="139">
        <f>IF(N588="sníž. přenesená",J588,0)</f>
        <v>0</v>
      </c>
      <c r="BI588" s="139">
        <f>IF(N588="nulová",J588,0)</f>
        <v>0</v>
      </c>
      <c r="BJ588" s="18" t="s">
        <v>83</v>
      </c>
      <c r="BK588" s="139">
        <f>ROUND(I588*H588,2)</f>
        <v>0</v>
      </c>
      <c r="BL588" s="18" t="s">
        <v>223</v>
      </c>
      <c r="BM588" s="138" t="s">
        <v>1044</v>
      </c>
    </row>
    <row r="589" spans="2:65" s="1" customFormat="1" ht="11.25">
      <c r="B589" s="33"/>
      <c r="D589" s="140" t="s">
        <v>225</v>
      </c>
      <c r="F589" s="141" t="s">
        <v>1045</v>
      </c>
      <c r="I589" s="142"/>
      <c r="L589" s="33"/>
      <c r="M589" s="143"/>
      <c r="T589" s="54"/>
      <c r="AT589" s="18" t="s">
        <v>225</v>
      </c>
      <c r="AU589" s="18" t="s">
        <v>83</v>
      </c>
    </row>
    <row r="590" spans="2:65" s="1" customFormat="1" ht="19.5">
      <c r="B590" s="33"/>
      <c r="D590" s="140" t="s">
        <v>227</v>
      </c>
      <c r="F590" s="144" t="s">
        <v>1046</v>
      </c>
      <c r="I590" s="142"/>
      <c r="L590" s="33"/>
      <c r="M590" s="143"/>
      <c r="T590" s="54"/>
      <c r="AT590" s="18" t="s">
        <v>227</v>
      </c>
      <c r="AU590" s="18" t="s">
        <v>83</v>
      </c>
    </row>
    <row r="591" spans="2:65" s="1" customFormat="1" ht="16.5" customHeight="1">
      <c r="B591" s="33"/>
      <c r="C591" s="127" t="s">
        <v>1047</v>
      </c>
      <c r="D591" s="127" t="s">
        <v>219</v>
      </c>
      <c r="E591" s="128" t="s">
        <v>1048</v>
      </c>
      <c r="F591" s="129" t="s">
        <v>1049</v>
      </c>
      <c r="G591" s="130" t="s">
        <v>376</v>
      </c>
      <c r="H591" s="131">
        <v>246</v>
      </c>
      <c r="I591" s="132"/>
      <c r="J591" s="133">
        <f>ROUND(I591*H591,2)</f>
        <v>0</v>
      </c>
      <c r="K591" s="129" t="s">
        <v>19</v>
      </c>
      <c r="L591" s="33"/>
      <c r="M591" s="134" t="s">
        <v>19</v>
      </c>
      <c r="N591" s="135" t="s">
        <v>47</v>
      </c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AR591" s="138" t="s">
        <v>223</v>
      </c>
      <c r="AT591" s="138" t="s">
        <v>219</v>
      </c>
      <c r="AU591" s="138" t="s">
        <v>83</v>
      </c>
      <c r="AY591" s="18" t="s">
        <v>218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8" t="s">
        <v>83</v>
      </c>
      <c r="BK591" s="139">
        <f>ROUND(I591*H591,2)</f>
        <v>0</v>
      </c>
      <c r="BL591" s="18" t="s">
        <v>223</v>
      </c>
      <c r="BM591" s="138" t="s">
        <v>1050</v>
      </c>
    </row>
    <row r="592" spans="2:65" s="1" customFormat="1" ht="39">
      <c r="B592" s="33"/>
      <c r="D592" s="140" t="s">
        <v>225</v>
      </c>
      <c r="F592" s="141" t="s">
        <v>1051</v>
      </c>
      <c r="I592" s="142"/>
      <c r="L592" s="33"/>
      <c r="M592" s="143"/>
      <c r="T592" s="54"/>
      <c r="AT592" s="18" t="s">
        <v>225</v>
      </c>
      <c r="AU592" s="18" t="s">
        <v>83</v>
      </c>
    </row>
    <row r="593" spans="2:65" s="1" customFormat="1" ht="29.25">
      <c r="B593" s="33"/>
      <c r="D593" s="140" t="s">
        <v>227</v>
      </c>
      <c r="F593" s="144" t="s">
        <v>1052</v>
      </c>
      <c r="I593" s="142"/>
      <c r="L593" s="33"/>
      <c r="M593" s="143"/>
      <c r="T593" s="54"/>
      <c r="AT593" s="18" t="s">
        <v>227</v>
      </c>
      <c r="AU593" s="18" t="s">
        <v>83</v>
      </c>
    </row>
    <row r="594" spans="2:65" s="12" customFormat="1" ht="11.25">
      <c r="B594" s="151"/>
      <c r="D594" s="140" t="s">
        <v>229</v>
      </c>
      <c r="E594" s="152" t="s">
        <v>19</v>
      </c>
      <c r="F594" s="153" t="s">
        <v>1053</v>
      </c>
      <c r="H594" s="154">
        <v>246</v>
      </c>
      <c r="I594" s="155"/>
      <c r="L594" s="151"/>
      <c r="M594" s="156"/>
      <c r="T594" s="157"/>
      <c r="AT594" s="152" t="s">
        <v>229</v>
      </c>
      <c r="AU594" s="152" t="s">
        <v>83</v>
      </c>
      <c r="AV594" s="12" t="s">
        <v>85</v>
      </c>
      <c r="AW594" s="12" t="s">
        <v>37</v>
      </c>
      <c r="AX594" s="12" t="s">
        <v>83</v>
      </c>
      <c r="AY594" s="152" t="s">
        <v>218</v>
      </c>
    </row>
    <row r="595" spans="2:65" s="10" customFormat="1" ht="25.9" customHeight="1">
      <c r="B595" s="117"/>
      <c r="D595" s="118" t="s">
        <v>75</v>
      </c>
      <c r="E595" s="119" t="s">
        <v>1054</v>
      </c>
      <c r="F595" s="119" t="s">
        <v>1055</v>
      </c>
      <c r="I595" s="120"/>
      <c r="J595" s="121">
        <f>BK595</f>
        <v>0</v>
      </c>
      <c r="L595" s="117"/>
      <c r="M595" s="122"/>
      <c r="P595" s="123">
        <f>SUM(P596:P771)</f>
        <v>0</v>
      </c>
      <c r="R595" s="123">
        <f>SUM(R596:R771)</f>
        <v>0</v>
      </c>
      <c r="T595" s="124">
        <f>SUM(T596:T771)</f>
        <v>0</v>
      </c>
      <c r="AR595" s="118" t="s">
        <v>83</v>
      </c>
      <c r="AT595" s="125" t="s">
        <v>75</v>
      </c>
      <c r="AU595" s="125" t="s">
        <v>76</v>
      </c>
      <c r="AY595" s="118" t="s">
        <v>218</v>
      </c>
      <c r="BK595" s="126">
        <f>SUM(BK596:BK771)</f>
        <v>0</v>
      </c>
    </row>
    <row r="596" spans="2:65" s="1" customFormat="1" ht="16.5" customHeight="1">
      <c r="B596" s="33"/>
      <c r="C596" s="127" t="s">
        <v>1056</v>
      </c>
      <c r="D596" s="165" t="s">
        <v>219</v>
      </c>
      <c r="E596" s="128" t="s">
        <v>1057</v>
      </c>
      <c r="F596" s="129" t="s">
        <v>1058</v>
      </c>
      <c r="G596" s="130" t="s">
        <v>180</v>
      </c>
      <c r="H596" s="131">
        <v>445.5</v>
      </c>
      <c r="I596" s="132"/>
      <c r="J596" s="133">
        <f>ROUND(I596*H596,2)</f>
        <v>0</v>
      </c>
      <c r="K596" s="129" t="s">
        <v>19</v>
      </c>
      <c r="L596" s="33"/>
      <c r="M596" s="134" t="s">
        <v>19</v>
      </c>
      <c r="N596" s="135" t="s">
        <v>47</v>
      </c>
      <c r="P596" s="136">
        <f>O596*H596</f>
        <v>0</v>
      </c>
      <c r="Q596" s="136">
        <v>0</v>
      </c>
      <c r="R596" s="136">
        <f>Q596*H596</f>
        <v>0</v>
      </c>
      <c r="S596" s="136">
        <v>0</v>
      </c>
      <c r="T596" s="137">
        <f>S596*H596</f>
        <v>0</v>
      </c>
      <c r="AR596" s="138" t="s">
        <v>223</v>
      </c>
      <c r="AT596" s="138" t="s">
        <v>219</v>
      </c>
      <c r="AU596" s="138" t="s">
        <v>83</v>
      </c>
      <c r="AY596" s="18" t="s">
        <v>218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8" t="s">
        <v>83</v>
      </c>
      <c r="BK596" s="139">
        <f>ROUND(I596*H596,2)</f>
        <v>0</v>
      </c>
      <c r="BL596" s="18" t="s">
        <v>223</v>
      </c>
      <c r="BM596" s="138" t="s">
        <v>1059</v>
      </c>
    </row>
    <row r="597" spans="2:65" s="1" customFormat="1" ht="39">
      <c r="B597" s="33"/>
      <c r="D597" s="140" t="s">
        <v>225</v>
      </c>
      <c r="F597" s="141" t="s">
        <v>1060</v>
      </c>
      <c r="I597" s="142"/>
      <c r="L597" s="33"/>
      <c r="M597" s="143"/>
      <c r="T597" s="54"/>
      <c r="AT597" s="18" t="s">
        <v>225</v>
      </c>
      <c r="AU597" s="18" t="s">
        <v>83</v>
      </c>
    </row>
    <row r="598" spans="2:65" s="1" customFormat="1" ht="29.25">
      <c r="B598" s="33"/>
      <c r="D598" s="140" t="s">
        <v>227</v>
      </c>
      <c r="F598" s="144" t="s">
        <v>650</v>
      </c>
      <c r="I598" s="142"/>
      <c r="L598" s="33"/>
      <c r="M598" s="143"/>
      <c r="T598" s="54"/>
      <c r="AT598" s="18" t="s">
        <v>227</v>
      </c>
      <c r="AU598" s="18" t="s">
        <v>83</v>
      </c>
    </row>
    <row r="599" spans="2:65" s="11" customFormat="1" ht="11.25">
      <c r="B599" s="145"/>
      <c r="D599" s="140" t="s">
        <v>229</v>
      </c>
      <c r="E599" s="146" t="s">
        <v>19</v>
      </c>
      <c r="F599" s="147" t="s">
        <v>283</v>
      </c>
      <c r="H599" s="146" t="s">
        <v>19</v>
      </c>
      <c r="I599" s="148"/>
      <c r="L599" s="145"/>
      <c r="M599" s="149"/>
      <c r="T599" s="150"/>
      <c r="AT599" s="146" t="s">
        <v>229</v>
      </c>
      <c r="AU599" s="146" t="s">
        <v>83</v>
      </c>
      <c r="AV599" s="11" t="s">
        <v>83</v>
      </c>
      <c r="AW599" s="11" t="s">
        <v>37</v>
      </c>
      <c r="AX599" s="11" t="s">
        <v>76</v>
      </c>
      <c r="AY599" s="146" t="s">
        <v>218</v>
      </c>
    </row>
    <row r="600" spans="2:65" s="11" customFormat="1" ht="11.25">
      <c r="B600" s="145"/>
      <c r="D600" s="140" t="s">
        <v>229</v>
      </c>
      <c r="E600" s="146" t="s">
        <v>19</v>
      </c>
      <c r="F600" s="147" t="s">
        <v>651</v>
      </c>
      <c r="H600" s="146" t="s">
        <v>19</v>
      </c>
      <c r="I600" s="148"/>
      <c r="L600" s="145"/>
      <c r="M600" s="149"/>
      <c r="T600" s="150"/>
      <c r="AT600" s="146" t="s">
        <v>229</v>
      </c>
      <c r="AU600" s="146" t="s">
        <v>83</v>
      </c>
      <c r="AV600" s="11" t="s">
        <v>83</v>
      </c>
      <c r="AW600" s="11" t="s">
        <v>37</v>
      </c>
      <c r="AX600" s="11" t="s">
        <v>76</v>
      </c>
      <c r="AY600" s="146" t="s">
        <v>218</v>
      </c>
    </row>
    <row r="601" spans="2:65" s="12" customFormat="1" ht="11.25">
      <c r="B601" s="151"/>
      <c r="D601" s="140" t="s">
        <v>229</v>
      </c>
      <c r="E601" s="152" t="s">
        <v>19</v>
      </c>
      <c r="F601" s="153" t="s">
        <v>1061</v>
      </c>
      <c r="H601" s="154">
        <v>8.1</v>
      </c>
      <c r="I601" s="155"/>
      <c r="L601" s="151"/>
      <c r="M601" s="156"/>
      <c r="T601" s="157"/>
      <c r="AT601" s="152" t="s">
        <v>229</v>
      </c>
      <c r="AU601" s="152" t="s">
        <v>83</v>
      </c>
      <c r="AV601" s="12" t="s">
        <v>85</v>
      </c>
      <c r="AW601" s="12" t="s">
        <v>37</v>
      </c>
      <c r="AX601" s="12" t="s">
        <v>76</v>
      </c>
      <c r="AY601" s="152" t="s">
        <v>218</v>
      </c>
    </row>
    <row r="602" spans="2:65" s="12" customFormat="1" ht="11.25">
      <c r="B602" s="151"/>
      <c r="D602" s="140" t="s">
        <v>229</v>
      </c>
      <c r="E602" s="152" t="s">
        <v>19</v>
      </c>
      <c r="F602" s="153" t="s">
        <v>1062</v>
      </c>
      <c r="H602" s="154">
        <v>437.4</v>
      </c>
      <c r="I602" s="155"/>
      <c r="L602" s="151"/>
      <c r="M602" s="156"/>
      <c r="T602" s="157"/>
      <c r="AT602" s="152" t="s">
        <v>229</v>
      </c>
      <c r="AU602" s="152" t="s">
        <v>83</v>
      </c>
      <c r="AV602" s="12" t="s">
        <v>85</v>
      </c>
      <c r="AW602" s="12" t="s">
        <v>37</v>
      </c>
      <c r="AX602" s="12" t="s">
        <v>76</v>
      </c>
      <c r="AY602" s="152" t="s">
        <v>218</v>
      </c>
    </row>
    <row r="603" spans="2:65" s="13" customFormat="1" ht="11.25">
      <c r="B603" s="158"/>
      <c r="D603" s="140" t="s">
        <v>229</v>
      </c>
      <c r="E603" s="159" t="s">
        <v>19</v>
      </c>
      <c r="F603" s="160" t="s">
        <v>234</v>
      </c>
      <c r="H603" s="161">
        <v>445.5</v>
      </c>
      <c r="I603" s="162"/>
      <c r="L603" s="158"/>
      <c r="M603" s="163"/>
      <c r="T603" s="164"/>
      <c r="AT603" s="159" t="s">
        <v>229</v>
      </c>
      <c r="AU603" s="159" t="s">
        <v>83</v>
      </c>
      <c r="AV603" s="13" t="s">
        <v>223</v>
      </c>
      <c r="AW603" s="13" t="s">
        <v>37</v>
      </c>
      <c r="AX603" s="13" t="s">
        <v>83</v>
      </c>
      <c r="AY603" s="159" t="s">
        <v>218</v>
      </c>
    </row>
    <row r="604" spans="2:65" s="1" customFormat="1" ht="16.5" customHeight="1">
      <c r="B604" s="33"/>
      <c r="C604" s="127" t="s">
        <v>1063</v>
      </c>
      <c r="D604" s="127" t="s">
        <v>219</v>
      </c>
      <c r="E604" s="128" t="s">
        <v>1064</v>
      </c>
      <c r="F604" s="129" t="s">
        <v>1065</v>
      </c>
      <c r="G604" s="130" t="s">
        <v>180</v>
      </c>
      <c r="H604" s="131">
        <v>270</v>
      </c>
      <c r="I604" s="132"/>
      <c r="J604" s="133">
        <f>ROUND(I604*H604,2)</f>
        <v>0</v>
      </c>
      <c r="K604" s="129" t="s">
        <v>19</v>
      </c>
      <c r="L604" s="33"/>
      <c r="M604" s="134" t="s">
        <v>19</v>
      </c>
      <c r="N604" s="135" t="s">
        <v>47</v>
      </c>
      <c r="P604" s="136">
        <f>O604*H604</f>
        <v>0</v>
      </c>
      <c r="Q604" s="136">
        <v>0</v>
      </c>
      <c r="R604" s="136">
        <f>Q604*H604</f>
        <v>0</v>
      </c>
      <c r="S604" s="136">
        <v>0</v>
      </c>
      <c r="T604" s="137">
        <f>S604*H604</f>
        <v>0</v>
      </c>
      <c r="AR604" s="138" t="s">
        <v>223</v>
      </c>
      <c r="AT604" s="138" t="s">
        <v>219</v>
      </c>
      <c r="AU604" s="138" t="s">
        <v>83</v>
      </c>
      <c r="AY604" s="18" t="s">
        <v>218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8" t="s">
        <v>83</v>
      </c>
      <c r="BK604" s="139">
        <f>ROUND(I604*H604,2)</f>
        <v>0</v>
      </c>
      <c r="BL604" s="18" t="s">
        <v>223</v>
      </c>
      <c r="BM604" s="138" t="s">
        <v>1066</v>
      </c>
    </row>
    <row r="605" spans="2:65" s="1" customFormat="1" ht="39">
      <c r="B605" s="33"/>
      <c r="D605" s="140" t="s">
        <v>225</v>
      </c>
      <c r="F605" s="141" t="s">
        <v>1067</v>
      </c>
      <c r="I605" s="142"/>
      <c r="L605" s="33"/>
      <c r="M605" s="143"/>
      <c r="T605" s="54"/>
      <c r="AT605" s="18" t="s">
        <v>225</v>
      </c>
      <c r="AU605" s="18" t="s">
        <v>83</v>
      </c>
    </row>
    <row r="606" spans="2:65" s="1" customFormat="1" ht="58.5">
      <c r="B606" s="33"/>
      <c r="D606" s="140" t="s">
        <v>227</v>
      </c>
      <c r="F606" s="144" t="s">
        <v>1068</v>
      </c>
      <c r="I606" s="142"/>
      <c r="L606" s="33"/>
      <c r="M606" s="143"/>
      <c r="T606" s="54"/>
      <c r="AT606" s="18" t="s">
        <v>227</v>
      </c>
      <c r="AU606" s="18" t="s">
        <v>83</v>
      </c>
    </row>
    <row r="607" spans="2:65" s="11" customFormat="1" ht="11.25">
      <c r="B607" s="145"/>
      <c r="D607" s="140" t="s">
        <v>229</v>
      </c>
      <c r="E607" s="146" t="s">
        <v>19</v>
      </c>
      <c r="F607" s="147" t="s">
        <v>283</v>
      </c>
      <c r="H607" s="146" t="s">
        <v>19</v>
      </c>
      <c r="I607" s="148"/>
      <c r="L607" s="145"/>
      <c r="M607" s="149"/>
      <c r="T607" s="150"/>
      <c r="AT607" s="146" t="s">
        <v>229</v>
      </c>
      <c r="AU607" s="146" t="s">
        <v>83</v>
      </c>
      <c r="AV607" s="11" t="s">
        <v>83</v>
      </c>
      <c r="AW607" s="11" t="s">
        <v>37</v>
      </c>
      <c r="AX607" s="11" t="s">
        <v>76</v>
      </c>
      <c r="AY607" s="146" t="s">
        <v>218</v>
      </c>
    </row>
    <row r="608" spans="2:65" s="11" customFormat="1" ht="11.25">
      <c r="B608" s="145"/>
      <c r="D608" s="140" t="s">
        <v>229</v>
      </c>
      <c r="E608" s="146" t="s">
        <v>19</v>
      </c>
      <c r="F608" s="147" t="s">
        <v>1069</v>
      </c>
      <c r="H608" s="146" t="s">
        <v>19</v>
      </c>
      <c r="I608" s="148"/>
      <c r="L608" s="145"/>
      <c r="M608" s="149"/>
      <c r="T608" s="150"/>
      <c r="AT608" s="146" t="s">
        <v>229</v>
      </c>
      <c r="AU608" s="146" t="s">
        <v>83</v>
      </c>
      <c r="AV608" s="11" t="s">
        <v>83</v>
      </c>
      <c r="AW608" s="11" t="s">
        <v>37</v>
      </c>
      <c r="AX608" s="11" t="s">
        <v>76</v>
      </c>
      <c r="AY608" s="146" t="s">
        <v>218</v>
      </c>
    </row>
    <row r="609" spans="2:65" s="12" customFormat="1" ht="11.25">
      <c r="B609" s="151"/>
      <c r="D609" s="140" t="s">
        <v>229</v>
      </c>
      <c r="E609" s="152" t="s">
        <v>19</v>
      </c>
      <c r="F609" s="153" t="s">
        <v>1070</v>
      </c>
      <c r="H609" s="154">
        <v>54</v>
      </c>
      <c r="I609" s="155"/>
      <c r="L609" s="151"/>
      <c r="M609" s="156"/>
      <c r="T609" s="157"/>
      <c r="AT609" s="152" t="s">
        <v>229</v>
      </c>
      <c r="AU609" s="152" t="s">
        <v>83</v>
      </c>
      <c r="AV609" s="12" t="s">
        <v>85</v>
      </c>
      <c r="AW609" s="12" t="s">
        <v>37</v>
      </c>
      <c r="AX609" s="12" t="s">
        <v>76</v>
      </c>
      <c r="AY609" s="152" t="s">
        <v>218</v>
      </c>
    </row>
    <row r="610" spans="2:65" s="11" customFormat="1" ht="11.25">
      <c r="B610" s="145"/>
      <c r="D610" s="140" t="s">
        <v>229</v>
      </c>
      <c r="E610" s="146" t="s">
        <v>19</v>
      </c>
      <c r="F610" s="147" t="s">
        <v>1071</v>
      </c>
      <c r="H610" s="146" t="s">
        <v>19</v>
      </c>
      <c r="I610" s="148"/>
      <c r="L610" s="145"/>
      <c r="M610" s="149"/>
      <c r="T610" s="150"/>
      <c r="AT610" s="146" t="s">
        <v>229</v>
      </c>
      <c r="AU610" s="146" t="s">
        <v>83</v>
      </c>
      <c r="AV610" s="11" t="s">
        <v>83</v>
      </c>
      <c r="AW610" s="11" t="s">
        <v>37</v>
      </c>
      <c r="AX610" s="11" t="s">
        <v>76</v>
      </c>
      <c r="AY610" s="146" t="s">
        <v>218</v>
      </c>
    </row>
    <row r="611" spans="2:65" s="12" customFormat="1" ht="11.25">
      <c r="B611" s="151"/>
      <c r="D611" s="140" t="s">
        <v>229</v>
      </c>
      <c r="E611" s="152" t="s">
        <v>19</v>
      </c>
      <c r="F611" s="153" t="s">
        <v>1072</v>
      </c>
      <c r="H611" s="154">
        <v>5.4</v>
      </c>
      <c r="I611" s="155"/>
      <c r="L611" s="151"/>
      <c r="M611" s="156"/>
      <c r="T611" s="157"/>
      <c r="AT611" s="152" t="s">
        <v>229</v>
      </c>
      <c r="AU611" s="152" t="s">
        <v>83</v>
      </c>
      <c r="AV611" s="12" t="s">
        <v>85</v>
      </c>
      <c r="AW611" s="12" t="s">
        <v>37</v>
      </c>
      <c r="AX611" s="12" t="s">
        <v>76</v>
      </c>
      <c r="AY611" s="152" t="s">
        <v>218</v>
      </c>
    </row>
    <row r="612" spans="2:65" s="12" customFormat="1" ht="11.25">
      <c r="B612" s="151"/>
      <c r="D612" s="140" t="s">
        <v>229</v>
      </c>
      <c r="E612" s="152" t="s">
        <v>19</v>
      </c>
      <c r="F612" s="153" t="s">
        <v>1073</v>
      </c>
      <c r="H612" s="154">
        <v>210.6</v>
      </c>
      <c r="I612" s="155"/>
      <c r="L612" s="151"/>
      <c r="M612" s="156"/>
      <c r="T612" s="157"/>
      <c r="AT612" s="152" t="s">
        <v>229</v>
      </c>
      <c r="AU612" s="152" t="s">
        <v>83</v>
      </c>
      <c r="AV612" s="12" t="s">
        <v>85</v>
      </c>
      <c r="AW612" s="12" t="s">
        <v>37</v>
      </c>
      <c r="AX612" s="12" t="s">
        <v>76</v>
      </c>
      <c r="AY612" s="152" t="s">
        <v>218</v>
      </c>
    </row>
    <row r="613" spans="2:65" s="13" customFormat="1" ht="11.25">
      <c r="B613" s="158"/>
      <c r="D613" s="140" t="s">
        <v>229</v>
      </c>
      <c r="E613" s="159" t="s">
        <v>551</v>
      </c>
      <c r="F613" s="160" t="s">
        <v>234</v>
      </c>
      <c r="H613" s="161">
        <v>270</v>
      </c>
      <c r="I613" s="162"/>
      <c r="L613" s="158"/>
      <c r="M613" s="163"/>
      <c r="T613" s="164"/>
      <c r="AT613" s="159" t="s">
        <v>229</v>
      </c>
      <c r="AU613" s="159" t="s">
        <v>83</v>
      </c>
      <c r="AV613" s="13" t="s">
        <v>223</v>
      </c>
      <c r="AW613" s="13" t="s">
        <v>37</v>
      </c>
      <c r="AX613" s="13" t="s">
        <v>83</v>
      </c>
      <c r="AY613" s="159" t="s">
        <v>218</v>
      </c>
    </row>
    <row r="614" spans="2:65" s="1" customFormat="1" ht="16.5" customHeight="1">
      <c r="B614" s="33"/>
      <c r="C614" s="127" t="s">
        <v>1074</v>
      </c>
      <c r="D614" s="127" t="s">
        <v>219</v>
      </c>
      <c r="E614" s="128" t="s">
        <v>1075</v>
      </c>
      <c r="F614" s="129" t="s">
        <v>1076</v>
      </c>
      <c r="G614" s="130" t="s">
        <v>180</v>
      </c>
      <c r="H614" s="131">
        <v>85.275000000000006</v>
      </c>
      <c r="I614" s="132"/>
      <c r="J614" s="133">
        <f>ROUND(I614*H614,2)</f>
        <v>0</v>
      </c>
      <c r="K614" s="129" t="s">
        <v>19</v>
      </c>
      <c r="L614" s="33"/>
      <c r="M614" s="134" t="s">
        <v>19</v>
      </c>
      <c r="N614" s="135" t="s">
        <v>47</v>
      </c>
      <c r="P614" s="136">
        <f>O614*H614</f>
        <v>0</v>
      </c>
      <c r="Q614" s="136">
        <v>0</v>
      </c>
      <c r="R614" s="136">
        <f>Q614*H614</f>
        <v>0</v>
      </c>
      <c r="S614" s="136">
        <v>0</v>
      </c>
      <c r="T614" s="137">
        <f>S614*H614</f>
        <v>0</v>
      </c>
      <c r="AR614" s="138" t="s">
        <v>223</v>
      </c>
      <c r="AT614" s="138" t="s">
        <v>219</v>
      </c>
      <c r="AU614" s="138" t="s">
        <v>83</v>
      </c>
      <c r="AY614" s="18" t="s">
        <v>218</v>
      </c>
      <c r="BE614" s="139">
        <f>IF(N614="základní",J614,0)</f>
        <v>0</v>
      </c>
      <c r="BF614" s="139">
        <f>IF(N614="snížená",J614,0)</f>
        <v>0</v>
      </c>
      <c r="BG614" s="139">
        <f>IF(N614="zákl. přenesená",J614,0)</f>
        <v>0</v>
      </c>
      <c r="BH614" s="139">
        <f>IF(N614="sníž. přenesená",J614,0)</f>
        <v>0</v>
      </c>
      <c r="BI614" s="139">
        <f>IF(N614="nulová",J614,0)</f>
        <v>0</v>
      </c>
      <c r="BJ614" s="18" t="s">
        <v>83</v>
      </c>
      <c r="BK614" s="139">
        <f>ROUND(I614*H614,2)</f>
        <v>0</v>
      </c>
      <c r="BL614" s="18" t="s">
        <v>223</v>
      </c>
      <c r="BM614" s="138" t="s">
        <v>1077</v>
      </c>
    </row>
    <row r="615" spans="2:65" s="1" customFormat="1" ht="29.25">
      <c r="B615" s="33"/>
      <c r="D615" s="140" t="s">
        <v>225</v>
      </c>
      <c r="F615" s="141" t="s">
        <v>1078</v>
      </c>
      <c r="I615" s="142"/>
      <c r="L615" s="33"/>
      <c r="M615" s="143"/>
      <c r="T615" s="54"/>
      <c r="AT615" s="18" t="s">
        <v>225</v>
      </c>
      <c r="AU615" s="18" t="s">
        <v>83</v>
      </c>
    </row>
    <row r="616" spans="2:65" s="1" customFormat="1" ht="58.5">
      <c r="B616" s="33"/>
      <c r="D616" s="140" t="s">
        <v>227</v>
      </c>
      <c r="F616" s="144" t="s">
        <v>1068</v>
      </c>
      <c r="I616" s="142"/>
      <c r="L616" s="33"/>
      <c r="M616" s="143"/>
      <c r="T616" s="54"/>
      <c r="AT616" s="18" t="s">
        <v>227</v>
      </c>
      <c r="AU616" s="18" t="s">
        <v>83</v>
      </c>
    </row>
    <row r="617" spans="2:65" s="11" customFormat="1" ht="11.25">
      <c r="B617" s="145"/>
      <c r="D617" s="140" t="s">
        <v>229</v>
      </c>
      <c r="E617" s="146" t="s">
        <v>19</v>
      </c>
      <c r="F617" s="147" t="s">
        <v>283</v>
      </c>
      <c r="H617" s="146" t="s">
        <v>19</v>
      </c>
      <c r="I617" s="148"/>
      <c r="L617" s="145"/>
      <c r="M617" s="149"/>
      <c r="T617" s="150"/>
      <c r="AT617" s="146" t="s">
        <v>229</v>
      </c>
      <c r="AU617" s="146" t="s">
        <v>83</v>
      </c>
      <c r="AV617" s="11" t="s">
        <v>83</v>
      </c>
      <c r="AW617" s="11" t="s">
        <v>37</v>
      </c>
      <c r="AX617" s="11" t="s">
        <v>76</v>
      </c>
      <c r="AY617" s="146" t="s">
        <v>218</v>
      </c>
    </row>
    <row r="618" spans="2:65" s="11" customFormat="1" ht="11.25">
      <c r="B618" s="145"/>
      <c r="D618" s="140" t="s">
        <v>229</v>
      </c>
      <c r="E618" s="146" t="s">
        <v>19</v>
      </c>
      <c r="F618" s="147" t="s">
        <v>1079</v>
      </c>
      <c r="H618" s="146" t="s">
        <v>19</v>
      </c>
      <c r="I618" s="148"/>
      <c r="L618" s="145"/>
      <c r="M618" s="149"/>
      <c r="T618" s="150"/>
      <c r="AT618" s="146" t="s">
        <v>229</v>
      </c>
      <c r="AU618" s="146" t="s">
        <v>83</v>
      </c>
      <c r="AV618" s="11" t="s">
        <v>83</v>
      </c>
      <c r="AW618" s="11" t="s">
        <v>37</v>
      </c>
      <c r="AX618" s="11" t="s">
        <v>76</v>
      </c>
      <c r="AY618" s="146" t="s">
        <v>218</v>
      </c>
    </row>
    <row r="619" spans="2:65" s="12" customFormat="1" ht="11.25">
      <c r="B619" s="151"/>
      <c r="D619" s="140" t="s">
        <v>229</v>
      </c>
      <c r="E619" s="152" t="s">
        <v>19</v>
      </c>
      <c r="F619" s="153" t="s">
        <v>1080</v>
      </c>
      <c r="H619" s="154">
        <v>1.8</v>
      </c>
      <c r="I619" s="155"/>
      <c r="L619" s="151"/>
      <c r="M619" s="156"/>
      <c r="T619" s="157"/>
      <c r="AT619" s="152" t="s">
        <v>229</v>
      </c>
      <c r="AU619" s="152" t="s">
        <v>83</v>
      </c>
      <c r="AV619" s="12" t="s">
        <v>85</v>
      </c>
      <c r="AW619" s="12" t="s">
        <v>37</v>
      </c>
      <c r="AX619" s="12" t="s">
        <v>76</v>
      </c>
      <c r="AY619" s="152" t="s">
        <v>218</v>
      </c>
    </row>
    <row r="620" spans="2:65" s="12" customFormat="1" ht="11.25">
      <c r="B620" s="151"/>
      <c r="D620" s="140" t="s">
        <v>229</v>
      </c>
      <c r="E620" s="152" t="s">
        <v>19</v>
      </c>
      <c r="F620" s="153" t="s">
        <v>1081</v>
      </c>
      <c r="H620" s="154">
        <v>0.91500000000000004</v>
      </c>
      <c r="I620" s="155"/>
      <c r="L620" s="151"/>
      <c r="M620" s="156"/>
      <c r="T620" s="157"/>
      <c r="AT620" s="152" t="s">
        <v>229</v>
      </c>
      <c r="AU620" s="152" t="s">
        <v>83</v>
      </c>
      <c r="AV620" s="12" t="s">
        <v>85</v>
      </c>
      <c r="AW620" s="12" t="s">
        <v>37</v>
      </c>
      <c r="AX620" s="12" t="s">
        <v>76</v>
      </c>
      <c r="AY620" s="152" t="s">
        <v>218</v>
      </c>
    </row>
    <row r="621" spans="2:65" s="12" customFormat="1" ht="11.25">
      <c r="B621" s="151"/>
      <c r="D621" s="140" t="s">
        <v>229</v>
      </c>
      <c r="E621" s="152" t="s">
        <v>19</v>
      </c>
      <c r="F621" s="153" t="s">
        <v>1082</v>
      </c>
      <c r="H621" s="154">
        <v>1.83</v>
      </c>
      <c r="I621" s="155"/>
      <c r="L621" s="151"/>
      <c r="M621" s="156"/>
      <c r="T621" s="157"/>
      <c r="AT621" s="152" t="s">
        <v>229</v>
      </c>
      <c r="AU621" s="152" t="s">
        <v>83</v>
      </c>
      <c r="AV621" s="12" t="s">
        <v>85</v>
      </c>
      <c r="AW621" s="12" t="s">
        <v>37</v>
      </c>
      <c r="AX621" s="12" t="s">
        <v>76</v>
      </c>
      <c r="AY621" s="152" t="s">
        <v>218</v>
      </c>
    </row>
    <row r="622" spans="2:65" s="12" customFormat="1" ht="11.25">
      <c r="B622" s="151"/>
      <c r="D622" s="140" t="s">
        <v>229</v>
      </c>
      <c r="E622" s="152" t="s">
        <v>19</v>
      </c>
      <c r="F622" s="153" t="s">
        <v>1083</v>
      </c>
      <c r="H622" s="154">
        <v>1.86</v>
      </c>
      <c r="I622" s="155"/>
      <c r="L622" s="151"/>
      <c r="M622" s="156"/>
      <c r="T622" s="157"/>
      <c r="AT622" s="152" t="s">
        <v>229</v>
      </c>
      <c r="AU622" s="152" t="s">
        <v>83</v>
      </c>
      <c r="AV622" s="12" t="s">
        <v>85</v>
      </c>
      <c r="AW622" s="12" t="s">
        <v>37</v>
      </c>
      <c r="AX622" s="12" t="s">
        <v>76</v>
      </c>
      <c r="AY622" s="152" t="s">
        <v>218</v>
      </c>
    </row>
    <row r="623" spans="2:65" s="12" customFormat="1" ht="11.25">
      <c r="B623" s="151"/>
      <c r="D623" s="140" t="s">
        <v>229</v>
      </c>
      <c r="E623" s="152" t="s">
        <v>19</v>
      </c>
      <c r="F623" s="153" t="s">
        <v>1084</v>
      </c>
      <c r="H623" s="154">
        <v>1.89</v>
      </c>
      <c r="I623" s="155"/>
      <c r="L623" s="151"/>
      <c r="M623" s="156"/>
      <c r="T623" s="157"/>
      <c r="AT623" s="152" t="s">
        <v>229</v>
      </c>
      <c r="AU623" s="152" t="s">
        <v>83</v>
      </c>
      <c r="AV623" s="12" t="s">
        <v>85</v>
      </c>
      <c r="AW623" s="12" t="s">
        <v>37</v>
      </c>
      <c r="AX623" s="12" t="s">
        <v>76</v>
      </c>
      <c r="AY623" s="152" t="s">
        <v>218</v>
      </c>
    </row>
    <row r="624" spans="2:65" s="12" customFormat="1" ht="11.25">
      <c r="B624" s="151"/>
      <c r="D624" s="140" t="s">
        <v>229</v>
      </c>
      <c r="E624" s="152" t="s">
        <v>19</v>
      </c>
      <c r="F624" s="153" t="s">
        <v>1085</v>
      </c>
      <c r="H624" s="154">
        <v>1.95</v>
      </c>
      <c r="I624" s="155"/>
      <c r="L624" s="151"/>
      <c r="M624" s="156"/>
      <c r="T624" s="157"/>
      <c r="AT624" s="152" t="s">
        <v>229</v>
      </c>
      <c r="AU624" s="152" t="s">
        <v>83</v>
      </c>
      <c r="AV624" s="12" t="s">
        <v>85</v>
      </c>
      <c r="AW624" s="12" t="s">
        <v>37</v>
      </c>
      <c r="AX624" s="12" t="s">
        <v>76</v>
      </c>
      <c r="AY624" s="152" t="s">
        <v>218</v>
      </c>
    </row>
    <row r="625" spans="2:65" s="12" customFormat="1" ht="11.25">
      <c r="B625" s="151"/>
      <c r="D625" s="140" t="s">
        <v>229</v>
      </c>
      <c r="E625" s="152" t="s">
        <v>19</v>
      </c>
      <c r="F625" s="153" t="s">
        <v>1086</v>
      </c>
      <c r="H625" s="154">
        <v>1.98</v>
      </c>
      <c r="I625" s="155"/>
      <c r="L625" s="151"/>
      <c r="M625" s="156"/>
      <c r="T625" s="157"/>
      <c r="AT625" s="152" t="s">
        <v>229</v>
      </c>
      <c r="AU625" s="152" t="s">
        <v>83</v>
      </c>
      <c r="AV625" s="12" t="s">
        <v>85</v>
      </c>
      <c r="AW625" s="12" t="s">
        <v>37</v>
      </c>
      <c r="AX625" s="12" t="s">
        <v>76</v>
      </c>
      <c r="AY625" s="152" t="s">
        <v>218</v>
      </c>
    </row>
    <row r="626" spans="2:65" s="12" customFormat="1" ht="11.25">
      <c r="B626" s="151"/>
      <c r="D626" s="140" t="s">
        <v>229</v>
      </c>
      <c r="E626" s="152" t="s">
        <v>19</v>
      </c>
      <c r="F626" s="153" t="s">
        <v>1087</v>
      </c>
      <c r="H626" s="154">
        <v>2.0099999999999998</v>
      </c>
      <c r="I626" s="155"/>
      <c r="L626" s="151"/>
      <c r="M626" s="156"/>
      <c r="T626" s="157"/>
      <c r="AT626" s="152" t="s">
        <v>229</v>
      </c>
      <c r="AU626" s="152" t="s">
        <v>83</v>
      </c>
      <c r="AV626" s="12" t="s">
        <v>85</v>
      </c>
      <c r="AW626" s="12" t="s">
        <v>37</v>
      </c>
      <c r="AX626" s="12" t="s">
        <v>76</v>
      </c>
      <c r="AY626" s="152" t="s">
        <v>218</v>
      </c>
    </row>
    <row r="627" spans="2:65" s="12" customFormat="1" ht="11.25">
      <c r="B627" s="151"/>
      <c r="D627" s="140" t="s">
        <v>229</v>
      </c>
      <c r="E627" s="152" t="s">
        <v>19</v>
      </c>
      <c r="F627" s="153" t="s">
        <v>1088</v>
      </c>
      <c r="H627" s="154">
        <v>2.04</v>
      </c>
      <c r="I627" s="155"/>
      <c r="L627" s="151"/>
      <c r="M627" s="156"/>
      <c r="T627" s="157"/>
      <c r="AT627" s="152" t="s">
        <v>229</v>
      </c>
      <c r="AU627" s="152" t="s">
        <v>83</v>
      </c>
      <c r="AV627" s="12" t="s">
        <v>85</v>
      </c>
      <c r="AW627" s="12" t="s">
        <v>37</v>
      </c>
      <c r="AX627" s="12" t="s">
        <v>76</v>
      </c>
      <c r="AY627" s="152" t="s">
        <v>218</v>
      </c>
    </row>
    <row r="628" spans="2:65" s="12" customFormat="1" ht="11.25">
      <c r="B628" s="151"/>
      <c r="D628" s="140" t="s">
        <v>229</v>
      </c>
      <c r="E628" s="152" t="s">
        <v>19</v>
      </c>
      <c r="F628" s="153" t="s">
        <v>1089</v>
      </c>
      <c r="H628" s="154">
        <v>2.0699999999999998</v>
      </c>
      <c r="I628" s="155"/>
      <c r="L628" s="151"/>
      <c r="M628" s="156"/>
      <c r="T628" s="157"/>
      <c r="AT628" s="152" t="s">
        <v>229</v>
      </c>
      <c r="AU628" s="152" t="s">
        <v>83</v>
      </c>
      <c r="AV628" s="12" t="s">
        <v>85</v>
      </c>
      <c r="AW628" s="12" t="s">
        <v>37</v>
      </c>
      <c r="AX628" s="12" t="s">
        <v>76</v>
      </c>
      <c r="AY628" s="152" t="s">
        <v>218</v>
      </c>
    </row>
    <row r="629" spans="2:65" s="12" customFormat="1" ht="11.25">
      <c r="B629" s="151"/>
      <c r="D629" s="140" t="s">
        <v>229</v>
      </c>
      <c r="E629" s="152" t="s">
        <v>19</v>
      </c>
      <c r="F629" s="153" t="s">
        <v>1090</v>
      </c>
      <c r="H629" s="154">
        <v>2.13</v>
      </c>
      <c r="I629" s="155"/>
      <c r="L629" s="151"/>
      <c r="M629" s="156"/>
      <c r="T629" s="157"/>
      <c r="AT629" s="152" t="s">
        <v>229</v>
      </c>
      <c r="AU629" s="152" t="s">
        <v>83</v>
      </c>
      <c r="AV629" s="12" t="s">
        <v>85</v>
      </c>
      <c r="AW629" s="12" t="s">
        <v>37</v>
      </c>
      <c r="AX629" s="12" t="s">
        <v>76</v>
      </c>
      <c r="AY629" s="152" t="s">
        <v>218</v>
      </c>
    </row>
    <row r="630" spans="2:65" s="12" customFormat="1" ht="11.25">
      <c r="B630" s="151"/>
      <c r="D630" s="140" t="s">
        <v>229</v>
      </c>
      <c r="E630" s="152" t="s">
        <v>19</v>
      </c>
      <c r="F630" s="153" t="s">
        <v>1091</v>
      </c>
      <c r="H630" s="154">
        <v>64.8</v>
      </c>
      <c r="I630" s="155"/>
      <c r="L630" s="151"/>
      <c r="M630" s="156"/>
      <c r="T630" s="157"/>
      <c r="AT630" s="152" t="s">
        <v>229</v>
      </c>
      <c r="AU630" s="152" t="s">
        <v>83</v>
      </c>
      <c r="AV630" s="12" t="s">
        <v>85</v>
      </c>
      <c r="AW630" s="12" t="s">
        <v>37</v>
      </c>
      <c r="AX630" s="12" t="s">
        <v>76</v>
      </c>
      <c r="AY630" s="152" t="s">
        <v>218</v>
      </c>
    </row>
    <row r="631" spans="2:65" s="13" customFormat="1" ht="11.25">
      <c r="B631" s="158"/>
      <c r="D631" s="140" t="s">
        <v>229</v>
      </c>
      <c r="E631" s="159" t="s">
        <v>554</v>
      </c>
      <c r="F631" s="160" t="s">
        <v>234</v>
      </c>
      <c r="H631" s="161">
        <v>85.275000000000006</v>
      </c>
      <c r="I631" s="162"/>
      <c r="L631" s="158"/>
      <c r="M631" s="163"/>
      <c r="T631" s="164"/>
      <c r="AT631" s="159" t="s">
        <v>229</v>
      </c>
      <c r="AU631" s="159" t="s">
        <v>83</v>
      </c>
      <c r="AV631" s="13" t="s">
        <v>223</v>
      </c>
      <c r="AW631" s="13" t="s">
        <v>37</v>
      </c>
      <c r="AX631" s="13" t="s">
        <v>83</v>
      </c>
      <c r="AY631" s="159" t="s">
        <v>218</v>
      </c>
    </row>
    <row r="632" spans="2:65" s="1" customFormat="1" ht="16.5" customHeight="1">
      <c r="B632" s="33"/>
      <c r="C632" s="127" t="s">
        <v>1092</v>
      </c>
      <c r="D632" s="127" t="s">
        <v>219</v>
      </c>
      <c r="E632" s="128" t="s">
        <v>1093</v>
      </c>
      <c r="F632" s="129" t="s">
        <v>1094</v>
      </c>
      <c r="G632" s="130" t="s">
        <v>323</v>
      </c>
      <c r="H632" s="131">
        <v>3.8029999999999999</v>
      </c>
      <c r="I632" s="132"/>
      <c r="J632" s="133">
        <f>ROUND(I632*H632,2)</f>
        <v>0</v>
      </c>
      <c r="K632" s="129" t="s">
        <v>19</v>
      </c>
      <c r="L632" s="33"/>
      <c r="M632" s="134" t="s">
        <v>19</v>
      </c>
      <c r="N632" s="135" t="s">
        <v>47</v>
      </c>
      <c r="P632" s="136">
        <f>O632*H632</f>
        <v>0</v>
      </c>
      <c r="Q632" s="136">
        <v>0</v>
      </c>
      <c r="R632" s="136">
        <f>Q632*H632</f>
        <v>0</v>
      </c>
      <c r="S632" s="136">
        <v>0</v>
      </c>
      <c r="T632" s="137">
        <f>S632*H632</f>
        <v>0</v>
      </c>
      <c r="AR632" s="138" t="s">
        <v>223</v>
      </c>
      <c r="AT632" s="138" t="s">
        <v>219</v>
      </c>
      <c r="AU632" s="138" t="s">
        <v>83</v>
      </c>
      <c r="AY632" s="18" t="s">
        <v>218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8" t="s">
        <v>83</v>
      </c>
      <c r="BK632" s="139">
        <f>ROUND(I632*H632,2)</f>
        <v>0</v>
      </c>
      <c r="BL632" s="18" t="s">
        <v>223</v>
      </c>
      <c r="BM632" s="138" t="s">
        <v>1095</v>
      </c>
    </row>
    <row r="633" spans="2:65" s="1" customFormat="1" ht="39">
      <c r="B633" s="33"/>
      <c r="D633" s="140" t="s">
        <v>225</v>
      </c>
      <c r="F633" s="141" t="s">
        <v>1096</v>
      </c>
      <c r="I633" s="142"/>
      <c r="L633" s="33"/>
      <c r="M633" s="143"/>
      <c r="T633" s="54"/>
      <c r="AT633" s="18" t="s">
        <v>225</v>
      </c>
      <c r="AU633" s="18" t="s">
        <v>83</v>
      </c>
    </row>
    <row r="634" spans="2:65" s="1" customFormat="1" ht="58.5">
      <c r="B634" s="33"/>
      <c r="D634" s="140" t="s">
        <v>227</v>
      </c>
      <c r="F634" s="144" t="s">
        <v>1097</v>
      </c>
      <c r="I634" s="142"/>
      <c r="L634" s="33"/>
      <c r="M634" s="143"/>
      <c r="T634" s="54"/>
      <c r="AT634" s="18" t="s">
        <v>227</v>
      </c>
      <c r="AU634" s="18" t="s">
        <v>83</v>
      </c>
    </row>
    <row r="635" spans="2:65" s="11" customFormat="1" ht="11.25">
      <c r="B635" s="145"/>
      <c r="D635" s="140" t="s">
        <v>229</v>
      </c>
      <c r="E635" s="146" t="s">
        <v>19</v>
      </c>
      <c r="F635" s="147" t="s">
        <v>230</v>
      </c>
      <c r="H635" s="146" t="s">
        <v>19</v>
      </c>
      <c r="I635" s="148"/>
      <c r="L635" s="145"/>
      <c r="M635" s="149"/>
      <c r="T635" s="150"/>
      <c r="AT635" s="146" t="s">
        <v>229</v>
      </c>
      <c r="AU635" s="146" t="s">
        <v>83</v>
      </c>
      <c r="AV635" s="11" t="s">
        <v>83</v>
      </c>
      <c r="AW635" s="11" t="s">
        <v>37</v>
      </c>
      <c r="AX635" s="11" t="s">
        <v>76</v>
      </c>
      <c r="AY635" s="146" t="s">
        <v>218</v>
      </c>
    </row>
    <row r="636" spans="2:65" s="12" customFormat="1" ht="11.25">
      <c r="B636" s="151"/>
      <c r="D636" s="140" t="s">
        <v>229</v>
      </c>
      <c r="E636" s="152" t="s">
        <v>560</v>
      </c>
      <c r="F636" s="153" t="s">
        <v>1098</v>
      </c>
      <c r="H636" s="154">
        <v>3.8029999999999999</v>
      </c>
      <c r="I636" s="155"/>
      <c r="L636" s="151"/>
      <c r="M636" s="156"/>
      <c r="T636" s="157"/>
      <c r="AT636" s="152" t="s">
        <v>229</v>
      </c>
      <c r="AU636" s="152" t="s">
        <v>83</v>
      </c>
      <c r="AV636" s="12" t="s">
        <v>85</v>
      </c>
      <c r="AW636" s="12" t="s">
        <v>37</v>
      </c>
      <c r="AX636" s="12" t="s">
        <v>83</v>
      </c>
      <c r="AY636" s="152" t="s">
        <v>218</v>
      </c>
    </row>
    <row r="637" spans="2:65" s="1" customFormat="1" ht="16.5" customHeight="1">
      <c r="B637" s="33"/>
      <c r="C637" s="127" t="s">
        <v>1099</v>
      </c>
      <c r="D637" s="127" t="s">
        <v>219</v>
      </c>
      <c r="E637" s="128" t="s">
        <v>1100</v>
      </c>
      <c r="F637" s="129" t="s">
        <v>1101</v>
      </c>
      <c r="G637" s="130" t="s">
        <v>376</v>
      </c>
      <c r="H637" s="131">
        <v>40</v>
      </c>
      <c r="I637" s="132"/>
      <c r="J637" s="133">
        <f>ROUND(I637*H637,2)</f>
        <v>0</v>
      </c>
      <c r="K637" s="129" t="s">
        <v>19</v>
      </c>
      <c r="L637" s="33"/>
      <c r="M637" s="134" t="s">
        <v>19</v>
      </c>
      <c r="N637" s="135" t="s">
        <v>47</v>
      </c>
      <c r="P637" s="136">
        <f>O637*H637</f>
        <v>0</v>
      </c>
      <c r="Q637" s="136">
        <v>0</v>
      </c>
      <c r="R637" s="136">
        <f>Q637*H637</f>
        <v>0</v>
      </c>
      <c r="S637" s="136">
        <v>0</v>
      </c>
      <c r="T637" s="137">
        <f>S637*H637</f>
        <v>0</v>
      </c>
      <c r="AR637" s="138" t="s">
        <v>223</v>
      </c>
      <c r="AT637" s="138" t="s">
        <v>219</v>
      </c>
      <c r="AU637" s="138" t="s">
        <v>83</v>
      </c>
      <c r="AY637" s="18" t="s">
        <v>218</v>
      </c>
      <c r="BE637" s="139">
        <f>IF(N637="základní",J637,0)</f>
        <v>0</v>
      </c>
      <c r="BF637" s="139">
        <f>IF(N637="snížená",J637,0)</f>
        <v>0</v>
      </c>
      <c r="BG637" s="139">
        <f>IF(N637="zákl. přenesená",J637,0)</f>
        <v>0</v>
      </c>
      <c r="BH637" s="139">
        <f>IF(N637="sníž. přenesená",J637,0)</f>
        <v>0</v>
      </c>
      <c r="BI637" s="139">
        <f>IF(N637="nulová",J637,0)</f>
        <v>0</v>
      </c>
      <c r="BJ637" s="18" t="s">
        <v>83</v>
      </c>
      <c r="BK637" s="139">
        <f>ROUND(I637*H637,2)</f>
        <v>0</v>
      </c>
      <c r="BL637" s="18" t="s">
        <v>223</v>
      </c>
      <c r="BM637" s="138" t="s">
        <v>1102</v>
      </c>
    </row>
    <row r="638" spans="2:65" s="1" customFormat="1" ht="48.75">
      <c r="B638" s="33"/>
      <c r="D638" s="140" t="s">
        <v>225</v>
      </c>
      <c r="F638" s="141" t="s">
        <v>1103</v>
      </c>
      <c r="I638" s="142"/>
      <c r="L638" s="33"/>
      <c r="M638" s="143"/>
      <c r="T638" s="54"/>
      <c r="AT638" s="18" t="s">
        <v>225</v>
      </c>
      <c r="AU638" s="18" t="s">
        <v>83</v>
      </c>
    </row>
    <row r="639" spans="2:65" s="1" customFormat="1" ht="19.5">
      <c r="B639" s="33"/>
      <c r="D639" s="140" t="s">
        <v>227</v>
      </c>
      <c r="F639" s="144" t="s">
        <v>1104</v>
      </c>
      <c r="I639" s="142"/>
      <c r="L639" s="33"/>
      <c r="M639" s="143"/>
      <c r="T639" s="54"/>
      <c r="AT639" s="18" t="s">
        <v>227</v>
      </c>
      <c r="AU639" s="18" t="s">
        <v>83</v>
      </c>
    </row>
    <row r="640" spans="2:65" s="11" customFormat="1" ht="11.25">
      <c r="B640" s="145"/>
      <c r="D640" s="140" t="s">
        <v>229</v>
      </c>
      <c r="E640" s="146" t="s">
        <v>19</v>
      </c>
      <c r="F640" s="147" t="s">
        <v>230</v>
      </c>
      <c r="H640" s="146" t="s">
        <v>19</v>
      </c>
      <c r="I640" s="148"/>
      <c r="L640" s="145"/>
      <c r="M640" s="149"/>
      <c r="T640" s="150"/>
      <c r="AT640" s="146" t="s">
        <v>229</v>
      </c>
      <c r="AU640" s="146" t="s">
        <v>83</v>
      </c>
      <c r="AV640" s="11" t="s">
        <v>83</v>
      </c>
      <c r="AW640" s="11" t="s">
        <v>37</v>
      </c>
      <c r="AX640" s="11" t="s">
        <v>76</v>
      </c>
      <c r="AY640" s="146" t="s">
        <v>218</v>
      </c>
    </row>
    <row r="641" spans="2:65" s="12" customFormat="1" ht="11.25">
      <c r="B641" s="151"/>
      <c r="D641" s="140" t="s">
        <v>229</v>
      </c>
      <c r="E641" s="152" t="s">
        <v>19</v>
      </c>
      <c r="F641" s="153" t="s">
        <v>1105</v>
      </c>
      <c r="H641" s="154">
        <v>40</v>
      </c>
      <c r="I641" s="155"/>
      <c r="L641" s="151"/>
      <c r="M641" s="156"/>
      <c r="T641" s="157"/>
      <c r="AT641" s="152" t="s">
        <v>229</v>
      </c>
      <c r="AU641" s="152" t="s">
        <v>83</v>
      </c>
      <c r="AV641" s="12" t="s">
        <v>85</v>
      </c>
      <c r="AW641" s="12" t="s">
        <v>37</v>
      </c>
      <c r="AX641" s="12" t="s">
        <v>83</v>
      </c>
      <c r="AY641" s="152" t="s">
        <v>218</v>
      </c>
    </row>
    <row r="642" spans="2:65" s="1" customFormat="1" ht="16.5" customHeight="1">
      <c r="B642" s="33"/>
      <c r="C642" s="127" t="s">
        <v>1106</v>
      </c>
      <c r="D642" s="127" t="s">
        <v>219</v>
      </c>
      <c r="E642" s="128" t="s">
        <v>1107</v>
      </c>
      <c r="F642" s="129" t="s">
        <v>1108</v>
      </c>
      <c r="G642" s="130" t="s">
        <v>453</v>
      </c>
      <c r="H642" s="131">
        <v>1</v>
      </c>
      <c r="I642" s="132"/>
      <c r="J642" s="133">
        <f>ROUND(I642*H642,2)</f>
        <v>0</v>
      </c>
      <c r="K642" s="129" t="s">
        <v>19</v>
      </c>
      <c r="L642" s="33"/>
      <c r="M642" s="134" t="s">
        <v>19</v>
      </c>
      <c r="N642" s="135" t="s">
        <v>47</v>
      </c>
      <c r="P642" s="136">
        <f>O642*H642</f>
        <v>0</v>
      </c>
      <c r="Q642" s="136">
        <v>0</v>
      </c>
      <c r="R642" s="136">
        <f>Q642*H642</f>
        <v>0</v>
      </c>
      <c r="S642" s="136">
        <v>0</v>
      </c>
      <c r="T642" s="137">
        <f>S642*H642</f>
        <v>0</v>
      </c>
      <c r="AR642" s="138" t="s">
        <v>223</v>
      </c>
      <c r="AT642" s="138" t="s">
        <v>219</v>
      </c>
      <c r="AU642" s="138" t="s">
        <v>83</v>
      </c>
      <c r="AY642" s="18" t="s">
        <v>218</v>
      </c>
      <c r="BE642" s="139">
        <f>IF(N642="základní",J642,0)</f>
        <v>0</v>
      </c>
      <c r="BF642" s="139">
        <f>IF(N642="snížená",J642,0)</f>
        <v>0</v>
      </c>
      <c r="BG642" s="139">
        <f>IF(N642="zákl. přenesená",J642,0)</f>
        <v>0</v>
      </c>
      <c r="BH642" s="139">
        <f>IF(N642="sníž. přenesená",J642,0)</f>
        <v>0</v>
      </c>
      <c r="BI642" s="139">
        <f>IF(N642="nulová",J642,0)</f>
        <v>0</v>
      </c>
      <c r="BJ642" s="18" t="s">
        <v>83</v>
      </c>
      <c r="BK642" s="139">
        <f>ROUND(I642*H642,2)</f>
        <v>0</v>
      </c>
      <c r="BL642" s="18" t="s">
        <v>223</v>
      </c>
      <c r="BM642" s="138" t="s">
        <v>1109</v>
      </c>
    </row>
    <row r="643" spans="2:65" s="1" customFormat="1" ht="11.25">
      <c r="B643" s="33"/>
      <c r="D643" s="140" t="s">
        <v>225</v>
      </c>
      <c r="F643" s="141" t="s">
        <v>1108</v>
      </c>
      <c r="I643" s="142"/>
      <c r="L643" s="33"/>
      <c r="M643" s="143"/>
      <c r="T643" s="54"/>
      <c r="AT643" s="18" t="s">
        <v>225</v>
      </c>
      <c r="AU643" s="18" t="s">
        <v>83</v>
      </c>
    </row>
    <row r="644" spans="2:65" s="1" customFormat="1" ht="16.5" customHeight="1">
      <c r="B644" s="33"/>
      <c r="C644" s="127" t="s">
        <v>1110</v>
      </c>
      <c r="D644" s="127" t="s">
        <v>219</v>
      </c>
      <c r="E644" s="128" t="s">
        <v>1111</v>
      </c>
      <c r="F644" s="129" t="s">
        <v>1112</v>
      </c>
      <c r="G644" s="130" t="s">
        <v>323</v>
      </c>
      <c r="H644" s="131">
        <v>7.4880000000000004</v>
      </c>
      <c r="I644" s="132"/>
      <c r="J644" s="133">
        <f>ROUND(I644*H644,2)</f>
        <v>0</v>
      </c>
      <c r="K644" s="129" t="s">
        <v>19</v>
      </c>
      <c r="L644" s="33"/>
      <c r="M644" s="134" t="s">
        <v>19</v>
      </c>
      <c r="N644" s="135" t="s">
        <v>47</v>
      </c>
      <c r="P644" s="136">
        <f>O644*H644</f>
        <v>0</v>
      </c>
      <c r="Q644" s="136">
        <v>0</v>
      </c>
      <c r="R644" s="136">
        <f>Q644*H644</f>
        <v>0</v>
      </c>
      <c r="S644" s="136">
        <v>0</v>
      </c>
      <c r="T644" s="137">
        <f>S644*H644</f>
        <v>0</v>
      </c>
      <c r="AR644" s="138" t="s">
        <v>223</v>
      </c>
      <c r="AT644" s="138" t="s">
        <v>219</v>
      </c>
      <c r="AU644" s="138" t="s">
        <v>83</v>
      </c>
      <c r="AY644" s="18" t="s">
        <v>218</v>
      </c>
      <c r="BE644" s="139">
        <f>IF(N644="základní",J644,0)</f>
        <v>0</v>
      </c>
      <c r="BF644" s="139">
        <f>IF(N644="snížená",J644,0)</f>
        <v>0</v>
      </c>
      <c r="BG644" s="139">
        <f>IF(N644="zákl. přenesená",J644,0)</f>
        <v>0</v>
      </c>
      <c r="BH644" s="139">
        <f>IF(N644="sníž. přenesená",J644,0)</f>
        <v>0</v>
      </c>
      <c r="BI644" s="139">
        <f>IF(N644="nulová",J644,0)</f>
        <v>0</v>
      </c>
      <c r="BJ644" s="18" t="s">
        <v>83</v>
      </c>
      <c r="BK644" s="139">
        <f>ROUND(I644*H644,2)</f>
        <v>0</v>
      </c>
      <c r="BL644" s="18" t="s">
        <v>223</v>
      </c>
      <c r="BM644" s="138" t="s">
        <v>1113</v>
      </c>
    </row>
    <row r="645" spans="2:65" s="1" customFormat="1" ht="48.75">
      <c r="B645" s="33"/>
      <c r="D645" s="140" t="s">
        <v>225</v>
      </c>
      <c r="F645" s="141" t="s">
        <v>1114</v>
      </c>
      <c r="I645" s="142"/>
      <c r="L645" s="33"/>
      <c r="M645" s="143"/>
      <c r="T645" s="54"/>
      <c r="AT645" s="18" t="s">
        <v>225</v>
      </c>
      <c r="AU645" s="18" t="s">
        <v>83</v>
      </c>
    </row>
    <row r="646" spans="2:65" s="1" customFormat="1" ht="48.75">
      <c r="B646" s="33"/>
      <c r="D646" s="140" t="s">
        <v>227</v>
      </c>
      <c r="F646" s="144" t="s">
        <v>667</v>
      </c>
      <c r="I646" s="142"/>
      <c r="L646" s="33"/>
      <c r="M646" s="143"/>
      <c r="T646" s="54"/>
      <c r="AT646" s="18" t="s">
        <v>227</v>
      </c>
      <c r="AU646" s="18" t="s">
        <v>83</v>
      </c>
    </row>
    <row r="647" spans="2:65" s="11" customFormat="1" ht="11.25">
      <c r="B647" s="145"/>
      <c r="D647" s="140" t="s">
        <v>229</v>
      </c>
      <c r="E647" s="146" t="s">
        <v>19</v>
      </c>
      <c r="F647" s="147" t="s">
        <v>230</v>
      </c>
      <c r="H647" s="146" t="s">
        <v>19</v>
      </c>
      <c r="I647" s="148"/>
      <c r="L647" s="145"/>
      <c r="M647" s="149"/>
      <c r="T647" s="150"/>
      <c r="AT647" s="146" t="s">
        <v>229</v>
      </c>
      <c r="AU647" s="146" t="s">
        <v>83</v>
      </c>
      <c r="AV647" s="11" t="s">
        <v>83</v>
      </c>
      <c r="AW647" s="11" t="s">
        <v>37</v>
      </c>
      <c r="AX647" s="11" t="s">
        <v>76</v>
      </c>
      <c r="AY647" s="146" t="s">
        <v>218</v>
      </c>
    </row>
    <row r="648" spans="2:65" s="11" customFormat="1" ht="11.25">
      <c r="B648" s="145"/>
      <c r="D648" s="140" t="s">
        <v>229</v>
      </c>
      <c r="E648" s="146" t="s">
        <v>19</v>
      </c>
      <c r="F648" s="147" t="s">
        <v>1115</v>
      </c>
      <c r="H648" s="146" t="s">
        <v>19</v>
      </c>
      <c r="I648" s="148"/>
      <c r="L648" s="145"/>
      <c r="M648" s="149"/>
      <c r="T648" s="150"/>
      <c r="AT648" s="146" t="s">
        <v>229</v>
      </c>
      <c r="AU648" s="146" t="s">
        <v>83</v>
      </c>
      <c r="AV648" s="11" t="s">
        <v>83</v>
      </c>
      <c r="AW648" s="11" t="s">
        <v>37</v>
      </c>
      <c r="AX648" s="11" t="s">
        <v>76</v>
      </c>
      <c r="AY648" s="146" t="s">
        <v>218</v>
      </c>
    </row>
    <row r="649" spans="2:65" s="12" customFormat="1" ht="11.25">
      <c r="B649" s="151"/>
      <c r="D649" s="140" t="s">
        <v>229</v>
      </c>
      <c r="E649" s="152" t="s">
        <v>19</v>
      </c>
      <c r="F649" s="153" t="s">
        <v>1116</v>
      </c>
      <c r="H649" s="154">
        <v>4.49</v>
      </c>
      <c r="I649" s="155"/>
      <c r="L649" s="151"/>
      <c r="M649" s="156"/>
      <c r="T649" s="157"/>
      <c r="AT649" s="152" t="s">
        <v>229</v>
      </c>
      <c r="AU649" s="152" t="s">
        <v>83</v>
      </c>
      <c r="AV649" s="12" t="s">
        <v>85</v>
      </c>
      <c r="AW649" s="12" t="s">
        <v>37</v>
      </c>
      <c r="AX649" s="12" t="s">
        <v>76</v>
      </c>
      <c r="AY649" s="152" t="s">
        <v>218</v>
      </c>
    </row>
    <row r="650" spans="2:65" s="12" customFormat="1" ht="11.25">
      <c r="B650" s="151"/>
      <c r="D650" s="140" t="s">
        <v>229</v>
      </c>
      <c r="E650" s="152" t="s">
        <v>19</v>
      </c>
      <c r="F650" s="153" t="s">
        <v>1117</v>
      </c>
      <c r="H650" s="154">
        <v>0.17599999999999999</v>
      </c>
      <c r="I650" s="155"/>
      <c r="L650" s="151"/>
      <c r="M650" s="156"/>
      <c r="T650" s="157"/>
      <c r="AT650" s="152" t="s">
        <v>229</v>
      </c>
      <c r="AU650" s="152" t="s">
        <v>83</v>
      </c>
      <c r="AV650" s="12" t="s">
        <v>85</v>
      </c>
      <c r="AW650" s="12" t="s">
        <v>37</v>
      </c>
      <c r="AX650" s="12" t="s">
        <v>76</v>
      </c>
      <c r="AY650" s="152" t="s">
        <v>218</v>
      </c>
    </row>
    <row r="651" spans="2:65" s="11" customFormat="1" ht="11.25">
      <c r="B651" s="145"/>
      <c r="D651" s="140" t="s">
        <v>229</v>
      </c>
      <c r="E651" s="146" t="s">
        <v>19</v>
      </c>
      <c r="F651" s="147" t="s">
        <v>1118</v>
      </c>
      <c r="H651" s="146" t="s">
        <v>19</v>
      </c>
      <c r="I651" s="148"/>
      <c r="L651" s="145"/>
      <c r="M651" s="149"/>
      <c r="T651" s="150"/>
      <c r="AT651" s="146" t="s">
        <v>229</v>
      </c>
      <c r="AU651" s="146" t="s">
        <v>83</v>
      </c>
      <c r="AV651" s="11" t="s">
        <v>83</v>
      </c>
      <c r="AW651" s="11" t="s">
        <v>37</v>
      </c>
      <c r="AX651" s="11" t="s">
        <v>76</v>
      </c>
      <c r="AY651" s="146" t="s">
        <v>218</v>
      </c>
    </row>
    <row r="652" spans="2:65" s="12" customFormat="1" ht="11.25">
      <c r="B652" s="151"/>
      <c r="D652" s="140" t="s">
        <v>229</v>
      </c>
      <c r="E652" s="152" t="s">
        <v>19</v>
      </c>
      <c r="F652" s="153" t="s">
        <v>1119</v>
      </c>
      <c r="H652" s="154">
        <v>0.34399999999999997</v>
      </c>
      <c r="I652" s="155"/>
      <c r="L652" s="151"/>
      <c r="M652" s="156"/>
      <c r="T652" s="157"/>
      <c r="AT652" s="152" t="s">
        <v>229</v>
      </c>
      <c r="AU652" s="152" t="s">
        <v>83</v>
      </c>
      <c r="AV652" s="12" t="s">
        <v>85</v>
      </c>
      <c r="AW652" s="12" t="s">
        <v>37</v>
      </c>
      <c r="AX652" s="12" t="s">
        <v>76</v>
      </c>
      <c r="AY652" s="152" t="s">
        <v>218</v>
      </c>
    </row>
    <row r="653" spans="2:65" s="12" customFormat="1" ht="11.25">
      <c r="B653" s="151"/>
      <c r="D653" s="140" t="s">
        <v>229</v>
      </c>
      <c r="E653" s="152" t="s">
        <v>19</v>
      </c>
      <c r="F653" s="153" t="s">
        <v>1120</v>
      </c>
      <c r="H653" s="154">
        <v>1.7969999999999999</v>
      </c>
      <c r="I653" s="155"/>
      <c r="L653" s="151"/>
      <c r="M653" s="156"/>
      <c r="T653" s="157"/>
      <c r="AT653" s="152" t="s">
        <v>229</v>
      </c>
      <c r="AU653" s="152" t="s">
        <v>83</v>
      </c>
      <c r="AV653" s="12" t="s">
        <v>85</v>
      </c>
      <c r="AW653" s="12" t="s">
        <v>37</v>
      </c>
      <c r="AX653" s="12" t="s">
        <v>76</v>
      </c>
      <c r="AY653" s="152" t="s">
        <v>218</v>
      </c>
    </row>
    <row r="654" spans="2:65" s="13" customFormat="1" ht="11.25">
      <c r="B654" s="158"/>
      <c r="D654" s="140" t="s">
        <v>229</v>
      </c>
      <c r="E654" s="159" t="s">
        <v>528</v>
      </c>
      <c r="F654" s="160" t="s">
        <v>234</v>
      </c>
      <c r="H654" s="161">
        <v>6.8070000000000004</v>
      </c>
      <c r="I654" s="162"/>
      <c r="L654" s="158"/>
      <c r="M654" s="163"/>
      <c r="T654" s="164"/>
      <c r="AT654" s="159" t="s">
        <v>229</v>
      </c>
      <c r="AU654" s="159" t="s">
        <v>83</v>
      </c>
      <c r="AV654" s="13" t="s">
        <v>223</v>
      </c>
      <c r="AW654" s="13" t="s">
        <v>37</v>
      </c>
      <c r="AX654" s="13" t="s">
        <v>76</v>
      </c>
      <c r="AY654" s="159" t="s">
        <v>218</v>
      </c>
    </row>
    <row r="655" spans="2:65" s="12" customFormat="1" ht="11.25">
      <c r="B655" s="151"/>
      <c r="D655" s="140" t="s">
        <v>229</v>
      </c>
      <c r="E655" s="152" t="s">
        <v>19</v>
      </c>
      <c r="F655" s="153" t="s">
        <v>1121</v>
      </c>
      <c r="H655" s="154">
        <v>7.4880000000000004</v>
      </c>
      <c r="I655" s="155"/>
      <c r="L655" s="151"/>
      <c r="M655" s="156"/>
      <c r="T655" s="157"/>
      <c r="AT655" s="152" t="s">
        <v>229</v>
      </c>
      <c r="AU655" s="152" t="s">
        <v>83</v>
      </c>
      <c r="AV655" s="12" t="s">
        <v>85</v>
      </c>
      <c r="AW655" s="12" t="s">
        <v>37</v>
      </c>
      <c r="AX655" s="12" t="s">
        <v>83</v>
      </c>
      <c r="AY655" s="152" t="s">
        <v>218</v>
      </c>
    </row>
    <row r="656" spans="2:65" s="1" customFormat="1" ht="16.5" customHeight="1">
      <c r="B656" s="33"/>
      <c r="C656" s="127" t="s">
        <v>1122</v>
      </c>
      <c r="D656" s="127" t="s">
        <v>219</v>
      </c>
      <c r="E656" s="128" t="s">
        <v>1123</v>
      </c>
      <c r="F656" s="129" t="s">
        <v>1124</v>
      </c>
      <c r="G656" s="130" t="s">
        <v>323</v>
      </c>
      <c r="H656" s="131">
        <v>5.51</v>
      </c>
      <c r="I656" s="132"/>
      <c r="J656" s="133">
        <f>ROUND(I656*H656,2)</f>
        <v>0</v>
      </c>
      <c r="K656" s="129" t="s">
        <v>19</v>
      </c>
      <c r="L656" s="33"/>
      <c r="M656" s="134" t="s">
        <v>19</v>
      </c>
      <c r="N656" s="135" t="s">
        <v>47</v>
      </c>
      <c r="P656" s="136">
        <f>O656*H656</f>
        <v>0</v>
      </c>
      <c r="Q656" s="136">
        <v>0</v>
      </c>
      <c r="R656" s="136">
        <f>Q656*H656</f>
        <v>0</v>
      </c>
      <c r="S656" s="136">
        <v>0</v>
      </c>
      <c r="T656" s="137">
        <f>S656*H656</f>
        <v>0</v>
      </c>
      <c r="AR656" s="138" t="s">
        <v>223</v>
      </c>
      <c r="AT656" s="138" t="s">
        <v>219</v>
      </c>
      <c r="AU656" s="138" t="s">
        <v>83</v>
      </c>
      <c r="AY656" s="18" t="s">
        <v>218</v>
      </c>
      <c r="BE656" s="139">
        <f>IF(N656="základní",J656,0)</f>
        <v>0</v>
      </c>
      <c r="BF656" s="139">
        <f>IF(N656="snížená",J656,0)</f>
        <v>0</v>
      </c>
      <c r="BG656" s="139">
        <f>IF(N656="zákl. přenesená",J656,0)</f>
        <v>0</v>
      </c>
      <c r="BH656" s="139">
        <f>IF(N656="sníž. přenesená",J656,0)</f>
        <v>0</v>
      </c>
      <c r="BI656" s="139">
        <f>IF(N656="nulová",J656,0)</f>
        <v>0</v>
      </c>
      <c r="BJ656" s="18" t="s">
        <v>83</v>
      </c>
      <c r="BK656" s="139">
        <f>ROUND(I656*H656,2)</f>
        <v>0</v>
      </c>
      <c r="BL656" s="18" t="s">
        <v>223</v>
      </c>
      <c r="BM656" s="138" t="s">
        <v>1125</v>
      </c>
    </row>
    <row r="657" spans="2:65" s="1" customFormat="1" ht="39">
      <c r="B657" s="33"/>
      <c r="D657" s="140" t="s">
        <v>225</v>
      </c>
      <c r="F657" s="141" t="s">
        <v>1126</v>
      </c>
      <c r="I657" s="142"/>
      <c r="L657" s="33"/>
      <c r="M657" s="143"/>
      <c r="T657" s="54"/>
      <c r="AT657" s="18" t="s">
        <v>225</v>
      </c>
      <c r="AU657" s="18" t="s">
        <v>83</v>
      </c>
    </row>
    <row r="658" spans="2:65" s="1" customFormat="1" ht="48.75">
      <c r="B658" s="33"/>
      <c r="D658" s="140" t="s">
        <v>227</v>
      </c>
      <c r="F658" s="144" t="s">
        <v>667</v>
      </c>
      <c r="I658" s="142"/>
      <c r="L658" s="33"/>
      <c r="M658" s="143"/>
      <c r="T658" s="54"/>
      <c r="AT658" s="18" t="s">
        <v>227</v>
      </c>
      <c r="AU658" s="18" t="s">
        <v>83</v>
      </c>
    </row>
    <row r="659" spans="2:65" s="11" customFormat="1" ht="11.25">
      <c r="B659" s="145"/>
      <c r="D659" s="140" t="s">
        <v>229</v>
      </c>
      <c r="E659" s="146" t="s">
        <v>19</v>
      </c>
      <c r="F659" s="147" t="s">
        <v>230</v>
      </c>
      <c r="H659" s="146" t="s">
        <v>19</v>
      </c>
      <c r="I659" s="148"/>
      <c r="L659" s="145"/>
      <c r="M659" s="149"/>
      <c r="T659" s="150"/>
      <c r="AT659" s="146" t="s">
        <v>229</v>
      </c>
      <c r="AU659" s="146" t="s">
        <v>83</v>
      </c>
      <c r="AV659" s="11" t="s">
        <v>83</v>
      </c>
      <c r="AW659" s="11" t="s">
        <v>37</v>
      </c>
      <c r="AX659" s="11" t="s">
        <v>76</v>
      </c>
      <c r="AY659" s="146" t="s">
        <v>218</v>
      </c>
    </row>
    <row r="660" spans="2:65" s="11" customFormat="1" ht="11.25">
      <c r="B660" s="145"/>
      <c r="D660" s="140" t="s">
        <v>229</v>
      </c>
      <c r="E660" s="146" t="s">
        <v>19</v>
      </c>
      <c r="F660" s="147" t="s">
        <v>1115</v>
      </c>
      <c r="H660" s="146" t="s">
        <v>19</v>
      </c>
      <c r="I660" s="148"/>
      <c r="L660" s="145"/>
      <c r="M660" s="149"/>
      <c r="T660" s="150"/>
      <c r="AT660" s="146" t="s">
        <v>229</v>
      </c>
      <c r="AU660" s="146" t="s">
        <v>83</v>
      </c>
      <c r="AV660" s="11" t="s">
        <v>83</v>
      </c>
      <c r="AW660" s="11" t="s">
        <v>37</v>
      </c>
      <c r="AX660" s="11" t="s">
        <v>76</v>
      </c>
      <c r="AY660" s="146" t="s">
        <v>218</v>
      </c>
    </row>
    <row r="661" spans="2:65" s="12" customFormat="1" ht="11.25">
      <c r="B661" s="151"/>
      <c r="D661" s="140" t="s">
        <v>229</v>
      </c>
      <c r="E661" s="152" t="s">
        <v>19</v>
      </c>
      <c r="F661" s="153" t="s">
        <v>1127</v>
      </c>
      <c r="H661" s="154">
        <v>3.141</v>
      </c>
      <c r="I661" s="155"/>
      <c r="L661" s="151"/>
      <c r="M661" s="156"/>
      <c r="T661" s="157"/>
      <c r="AT661" s="152" t="s">
        <v>229</v>
      </c>
      <c r="AU661" s="152" t="s">
        <v>83</v>
      </c>
      <c r="AV661" s="12" t="s">
        <v>85</v>
      </c>
      <c r="AW661" s="12" t="s">
        <v>37</v>
      </c>
      <c r="AX661" s="12" t="s">
        <v>76</v>
      </c>
      <c r="AY661" s="152" t="s">
        <v>218</v>
      </c>
    </row>
    <row r="662" spans="2:65" s="11" customFormat="1" ht="11.25">
      <c r="B662" s="145"/>
      <c r="D662" s="140" t="s">
        <v>229</v>
      </c>
      <c r="E662" s="146" t="s">
        <v>19</v>
      </c>
      <c r="F662" s="147" t="s">
        <v>1118</v>
      </c>
      <c r="H662" s="146" t="s">
        <v>19</v>
      </c>
      <c r="I662" s="148"/>
      <c r="L662" s="145"/>
      <c r="M662" s="149"/>
      <c r="T662" s="150"/>
      <c r="AT662" s="146" t="s">
        <v>229</v>
      </c>
      <c r="AU662" s="146" t="s">
        <v>83</v>
      </c>
      <c r="AV662" s="11" t="s">
        <v>83</v>
      </c>
      <c r="AW662" s="11" t="s">
        <v>37</v>
      </c>
      <c r="AX662" s="11" t="s">
        <v>76</v>
      </c>
      <c r="AY662" s="146" t="s">
        <v>218</v>
      </c>
    </row>
    <row r="663" spans="2:65" s="12" customFormat="1" ht="11.25">
      <c r="B663" s="151"/>
      <c r="D663" s="140" t="s">
        <v>229</v>
      </c>
      <c r="E663" s="152" t="s">
        <v>19</v>
      </c>
      <c r="F663" s="153" t="s">
        <v>1128</v>
      </c>
      <c r="H663" s="154">
        <v>0.41</v>
      </c>
      <c r="I663" s="155"/>
      <c r="L663" s="151"/>
      <c r="M663" s="156"/>
      <c r="T663" s="157"/>
      <c r="AT663" s="152" t="s">
        <v>229</v>
      </c>
      <c r="AU663" s="152" t="s">
        <v>83</v>
      </c>
      <c r="AV663" s="12" t="s">
        <v>85</v>
      </c>
      <c r="AW663" s="12" t="s">
        <v>37</v>
      </c>
      <c r="AX663" s="12" t="s">
        <v>76</v>
      </c>
      <c r="AY663" s="152" t="s">
        <v>218</v>
      </c>
    </row>
    <row r="664" spans="2:65" s="12" customFormat="1" ht="11.25">
      <c r="B664" s="151"/>
      <c r="D664" s="140" t="s">
        <v>229</v>
      </c>
      <c r="E664" s="152" t="s">
        <v>19</v>
      </c>
      <c r="F664" s="153" t="s">
        <v>1129</v>
      </c>
      <c r="H664" s="154">
        <v>1.458</v>
      </c>
      <c r="I664" s="155"/>
      <c r="L664" s="151"/>
      <c r="M664" s="156"/>
      <c r="T664" s="157"/>
      <c r="AT664" s="152" t="s">
        <v>229</v>
      </c>
      <c r="AU664" s="152" t="s">
        <v>83</v>
      </c>
      <c r="AV664" s="12" t="s">
        <v>85</v>
      </c>
      <c r="AW664" s="12" t="s">
        <v>37</v>
      </c>
      <c r="AX664" s="12" t="s">
        <v>76</v>
      </c>
      <c r="AY664" s="152" t="s">
        <v>218</v>
      </c>
    </row>
    <row r="665" spans="2:65" s="13" customFormat="1" ht="11.25">
      <c r="B665" s="158"/>
      <c r="D665" s="140" t="s">
        <v>229</v>
      </c>
      <c r="E665" s="159" t="s">
        <v>534</v>
      </c>
      <c r="F665" s="160" t="s">
        <v>234</v>
      </c>
      <c r="H665" s="161">
        <v>5.0090000000000003</v>
      </c>
      <c r="I665" s="162"/>
      <c r="L665" s="158"/>
      <c r="M665" s="163"/>
      <c r="T665" s="164"/>
      <c r="AT665" s="159" t="s">
        <v>229</v>
      </c>
      <c r="AU665" s="159" t="s">
        <v>83</v>
      </c>
      <c r="AV665" s="13" t="s">
        <v>223</v>
      </c>
      <c r="AW665" s="13" t="s">
        <v>37</v>
      </c>
      <c r="AX665" s="13" t="s">
        <v>76</v>
      </c>
      <c r="AY665" s="159" t="s">
        <v>218</v>
      </c>
    </row>
    <row r="666" spans="2:65" s="12" customFormat="1" ht="11.25">
      <c r="B666" s="151"/>
      <c r="D666" s="140" t="s">
        <v>229</v>
      </c>
      <c r="E666" s="152" t="s">
        <v>19</v>
      </c>
      <c r="F666" s="153" t="s">
        <v>1130</v>
      </c>
      <c r="H666" s="154">
        <v>5.51</v>
      </c>
      <c r="I666" s="155"/>
      <c r="L666" s="151"/>
      <c r="M666" s="156"/>
      <c r="T666" s="157"/>
      <c r="AT666" s="152" t="s">
        <v>229</v>
      </c>
      <c r="AU666" s="152" t="s">
        <v>83</v>
      </c>
      <c r="AV666" s="12" t="s">
        <v>85</v>
      </c>
      <c r="AW666" s="12" t="s">
        <v>37</v>
      </c>
      <c r="AX666" s="12" t="s">
        <v>83</v>
      </c>
      <c r="AY666" s="152" t="s">
        <v>218</v>
      </c>
    </row>
    <row r="667" spans="2:65" s="1" customFormat="1" ht="16.5" customHeight="1">
      <c r="B667" s="33"/>
      <c r="C667" s="127" t="s">
        <v>1131</v>
      </c>
      <c r="D667" s="127" t="s">
        <v>219</v>
      </c>
      <c r="E667" s="128" t="s">
        <v>1132</v>
      </c>
      <c r="F667" s="129" t="s">
        <v>1133</v>
      </c>
      <c r="G667" s="130" t="s">
        <v>167</v>
      </c>
      <c r="H667" s="131">
        <v>311.07</v>
      </c>
      <c r="I667" s="132"/>
      <c r="J667" s="133">
        <f>ROUND(I667*H667,2)</f>
        <v>0</v>
      </c>
      <c r="K667" s="129" t="s">
        <v>19</v>
      </c>
      <c r="L667" s="33"/>
      <c r="M667" s="134" t="s">
        <v>19</v>
      </c>
      <c r="N667" s="135" t="s">
        <v>47</v>
      </c>
      <c r="P667" s="136">
        <f>O667*H667</f>
        <v>0</v>
      </c>
      <c r="Q667" s="136">
        <v>0</v>
      </c>
      <c r="R667" s="136">
        <f>Q667*H667</f>
        <v>0</v>
      </c>
      <c r="S667" s="136">
        <v>0</v>
      </c>
      <c r="T667" s="137">
        <f>S667*H667</f>
        <v>0</v>
      </c>
      <c r="AR667" s="138" t="s">
        <v>223</v>
      </c>
      <c r="AT667" s="138" t="s">
        <v>219</v>
      </c>
      <c r="AU667" s="138" t="s">
        <v>83</v>
      </c>
      <c r="AY667" s="18" t="s">
        <v>218</v>
      </c>
      <c r="BE667" s="139">
        <f>IF(N667="základní",J667,0)</f>
        <v>0</v>
      </c>
      <c r="BF667" s="139">
        <f>IF(N667="snížená",J667,0)</f>
        <v>0</v>
      </c>
      <c r="BG667" s="139">
        <f>IF(N667="zákl. přenesená",J667,0)</f>
        <v>0</v>
      </c>
      <c r="BH667" s="139">
        <f>IF(N667="sníž. přenesená",J667,0)</f>
        <v>0</v>
      </c>
      <c r="BI667" s="139">
        <f>IF(N667="nulová",J667,0)</f>
        <v>0</v>
      </c>
      <c r="BJ667" s="18" t="s">
        <v>83</v>
      </c>
      <c r="BK667" s="139">
        <f>ROUND(I667*H667,2)</f>
        <v>0</v>
      </c>
      <c r="BL667" s="18" t="s">
        <v>223</v>
      </c>
      <c r="BM667" s="138" t="s">
        <v>1134</v>
      </c>
    </row>
    <row r="668" spans="2:65" s="1" customFormat="1" ht="29.25">
      <c r="B668" s="33"/>
      <c r="D668" s="140" t="s">
        <v>225</v>
      </c>
      <c r="F668" s="141" t="s">
        <v>1135</v>
      </c>
      <c r="I668" s="142"/>
      <c r="L668" s="33"/>
      <c r="M668" s="143"/>
      <c r="T668" s="54"/>
      <c r="AT668" s="18" t="s">
        <v>225</v>
      </c>
      <c r="AU668" s="18" t="s">
        <v>83</v>
      </c>
    </row>
    <row r="669" spans="2:65" s="1" customFormat="1" ht="19.5">
      <c r="B669" s="33"/>
      <c r="D669" s="140" t="s">
        <v>227</v>
      </c>
      <c r="F669" s="144" t="s">
        <v>1136</v>
      </c>
      <c r="I669" s="142"/>
      <c r="L669" s="33"/>
      <c r="M669" s="143"/>
      <c r="T669" s="54"/>
      <c r="AT669" s="18" t="s">
        <v>227</v>
      </c>
      <c r="AU669" s="18" t="s">
        <v>83</v>
      </c>
    </row>
    <row r="670" spans="2:65" s="11" customFormat="1" ht="11.25">
      <c r="B670" s="145"/>
      <c r="D670" s="140" t="s">
        <v>229</v>
      </c>
      <c r="E670" s="146" t="s">
        <v>19</v>
      </c>
      <c r="F670" s="147" t="s">
        <v>1137</v>
      </c>
      <c r="H670" s="146" t="s">
        <v>19</v>
      </c>
      <c r="I670" s="148"/>
      <c r="L670" s="145"/>
      <c r="M670" s="149"/>
      <c r="T670" s="150"/>
      <c r="AT670" s="146" t="s">
        <v>229</v>
      </c>
      <c r="AU670" s="146" t="s">
        <v>83</v>
      </c>
      <c r="AV670" s="11" t="s">
        <v>83</v>
      </c>
      <c r="AW670" s="11" t="s">
        <v>37</v>
      </c>
      <c r="AX670" s="11" t="s">
        <v>76</v>
      </c>
      <c r="AY670" s="146" t="s">
        <v>218</v>
      </c>
    </row>
    <row r="671" spans="2:65" s="12" customFormat="1" ht="11.25">
      <c r="B671" s="151"/>
      <c r="D671" s="140" t="s">
        <v>229</v>
      </c>
      <c r="E671" s="152" t="s">
        <v>19</v>
      </c>
      <c r="F671" s="153" t="s">
        <v>1138</v>
      </c>
      <c r="H671" s="154">
        <v>311.07</v>
      </c>
      <c r="I671" s="155"/>
      <c r="L671" s="151"/>
      <c r="M671" s="156"/>
      <c r="T671" s="157"/>
      <c r="AT671" s="152" t="s">
        <v>229</v>
      </c>
      <c r="AU671" s="152" t="s">
        <v>83</v>
      </c>
      <c r="AV671" s="12" t="s">
        <v>85</v>
      </c>
      <c r="AW671" s="12" t="s">
        <v>37</v>
      </c>
      <c r="AX671" s="12" t="s">
        <v>83</v>
      </c>
      <c r="AY671" s="152" t="s">
        <v>218</v>
      </c>
    </row>
    <row r="672" spans="2:65" s="1" customFormat="1" ht="16.5" customHeight="1">
      <c r="B672" s="33"/>
      <c r="C672" s="127" t="s">
        <v>1139</v>
      </c>
      <c r="D672" s="127" t="s">
        <v>219</v>
      </c>
      <c r="E672" s="128" t="s">
        <v>1140</v>
      </c>
      <c r="F672" s="129" t="s">
        <v>1141</v>
      </c>
      <c r="G672" s="130" t="s">
        <v>167</v>
      </c>
      <c r="H672" s="131">
        <v>311.07</v>
      </c>
      <c r="I672" s="132"/>
      <c r="J672" s="133">
        <f>ROUND(I672*H672,2)</f>
        <v>0</v>
      </c>
      <c r="K672" s="129" t="s">
        <v>19</v>
      </c>
      <c r="L672" s="33"/>
      <c r="M672" s="134" t="s">
        <v>19</v>
      </c>
      <c r="N672" s="135" t="s">
        <v>47</v>
      </c>
      <c r="P672" s="136">
        <f>O672*H672</f>
        <v>0</v>
      </c>
      <c r="Q672" s="136">
        <v>0</v>
      </c>
      <c r="R672" s="136">
        <f>Q672*H672</f>
        <v>0</v>
      </c>
      <c r="S672" s="136">
        <v>0</v>
      </c>
      <c r="T672" s="137">
        <f>S672*H672</f>
        <v>0</v>
      </c>
      <c r="AR672" s="138" t="s">
        <v>223</v>
      </c>
      <c r="AT672" s="138" t="s">
        <v>219</v>
      </c>
      <c r="AU672" s="138" t="s">
        <v>83</v>
      </c>
      <c r="AY672" s="18" t="s">
        <v>218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8" t="s">
        <v>83</v>
      </c>
      <c r="BK672" s="139">
        <f>ROUND(I672*H672,2)</f>
        <v>0</v>
      </c>
      <c r="BL672" s="18" t="s">
        <v>223</v>
      </c>
      <c r="BM672" s="138" t="s">
        <v>1142</v>
      </c>
    </row>
    <row r="673" spans="2:65" s="1" customFormat="1" ht="29.25">
      <c r="B673" s="33"/>
      <c r="D673" s="140" t="s">
        <v>225</v>
      </c>
      <c r="F673" s="141" t="s">
        <v>1143</v>
      </c>
      <c r="I673" s="142"/>
      <c r="L673" s="33"/>
      <c r="M673" s="143"/>
      <c r="T673" s="54"/>
      <c r="AT673" s="18" t="s">
        <v>225</v>
      </c>
      <c r="AU673" s="18" t="s">
        <v>83</v>
      </c>
    </row>
    <row r="674" spans="2:65" s="1" customFormat="1" ht="19.5">
      <c r="B674" s="33"/>
      <c r="D674" s="140" t="s">
        <v>227</v>
      </c>
      <c r="F674" s="144" t="s">
        <v>1136</v>
      </c>
      <c r="I674" s="142"/>
      <c r="L674" s="33"/>
      <c r="M674" s="143"/>
      <c r="T674" s="54"/>
      <c r="AT674" s="18" t="s">
        <v>227</v>
      </c>
      <c r="AU674" s="18" t="s">
        <v>83</v>
      </c>
    </row>
    <row r="675" spans="2:65" s="11" customFormat="1" ht="11.25">
      <c r="B675" s="145"/>
      <c r="D675" s="140" t="s">
        <v>229</v>
      </c>
      <c r="E675" s="146" t="s">
        <v>19</v>
      </c>
      <c r="F675" s="147" t="s">
        <v>1137</v>
      </c>
      <c r="H675" s="146" t="s">
        <v>19</v>
      </c>
      <c r="I675" s="148"/>
      <c r="L675" s="145"/>
      <c r="M675" s="149"/>
      <c r="T675" s="150"/>
      <c r="AT675" s="146" t="s">
        <v>229</v>
      </c>
      <c r="AU675" s="146" t="s">
        <v>83</v>
      </c>
      <c r="AV675" s="11" t="s">
        <v>83</v>
      </c>
      <c r="AW675" s="11" t="s">
        <v>37</v>
      </c>
      <c r="AX675" s="11" t="s">
        <v>76</v>
      </c>
      <c r="AY675" s="146" t="s">
        <v>218</v>
      </c>
    </row>
    <row r="676" spans="2:65" s="12" customFormat="1" ht="11.25">
      <c r="B676" s="151"/>
      <c r="D676" s="140" t="s">
        <v>229</v>
      </c>
      <c r="E676" s="152" t="s">
        <v>19</v>
      </c>
      <c r="F676" s="153" t="s">
        <v>1138</v>
      </c>
      <c r="H676" s="154">
        <v>311.07</v>
      </c>
      <c r="I676" s="155"/>
      <c r="L676" s="151"/>
      <c r="M676" s="156"/>
      <c r="T676" s="157"/>
      <c r="AT676" s="152" t="s">
        <v>229</v>
      </c>
      <c r="AU676" s="152" t="s">
        <v>83</v>
      </c>
      <c r="AV676" s="12" t="s">
        <v>85</v>
      </c>
      <c r="AW676" s="12" t="s">
        <v>37</v>
      </c>
      <c r="AX676" s="12" t="s">
        <v>83</v>
      </c>
      <c r="AY676" s="152" t="s">
        <v>218</v>
      </c>
    </row>
    <row r="677" spans="2:65" s="1" customFormat="1" ht="16.5" customHeight="1">
      <c r="B677" s="33"/>
      <c r="C677" s="127" t="s">
        <v>1144</v>
      </c>
      <c r="D677" s="127" t="s">
        <v>219</v>
      </c>
      <c r="E677" s="128" t="s">
        <v>1145</v>
      </c>
      <c r="F677" s="129" t="s">
        <v>1146</v>
      </c>
      <c r="G677" s="130" t="s">
        <v>323</v>
      </c>
      <c r="H677" s="131">
        <v>7.4880000000000004</v>
      </c>
      <c r="I677" s="132"/>
      <c r="J677" s="133">
        <f>ROUND(I677*H677,2)</f>
        <v>0</v>
      </c>
      <c r="K677" s="129" t="s">
        <v>19</v>
      </c>
      <c r="L677" s="33"/>
      <c r="M677" s="134" t="s">
        <v>19</v>
      </c>
      <c r="N677" s="135" t="s">
        <v>47</v>
      </c>
      <c r="P677" s="136">
        <f>O677*H677</f>
        <v>0</v>
      </c>
      <c r="Q677" s="136">
        <v>0</v>
      </c>
      <c r="R677" s="136">
        <f>Q677*H677</f>
        <v>0</v>
      </c>
      <c r="S677" s="136">
        <v>0</v>
      </c>
      <c r="T677" s="137">
        <f>S677*H677</f>
        <v>0</v>
      </c>
      <c r="AR677" s="138" t="s">
        <v>223</v>
      </c>
      <c r="AT677" s="138" t="s">
        <v>219</v>
      </c>
      <c r="AU677" s="138" t="s">
        <v>83</v>
      </c>
      <c r="AY677" s="18" t="s">
        <v>218</v>
      </c>
      <c r="BE677" s="139">
        <f>IF(N677="základní",J677,0)</f>
        <v>0</v>
      </c>
      <c r="BF677" s="139">
        <f>IF(N677="snížená",J677,0)</f>
        <v>0</v>
      </c>
      <c r="BG677" s="139">
        <f>IF(N677="zákl. přenesená",J677,0)</f>
        <v>0</v>
      </c>
      <c r="BH677" s="139">
        <f>IF(N677="sníž. přenesená",J677,0)</f>
        <v>0</v>
      </c>
      <c r="BI677" s="139">
        <f>IF(N677="nulová",J677,0)</f>
        <v>0</v>
      </c>
      <c r="BJ677" s="18" t="s">
        <v>83</v>
      </c>
      <c r="BK677" s="139">
        <f>ROUND(I677*H677,2)</f>
        <v>0</v>
      </c>
      <c r="BL677" s="18" t="s">
        <v>223</v>
      </c>
      <c r="BM677" s="138" t="s">
        <v>1147</v>
      </c>
    </row>
    <row r="678" spans="2:65" s="1" customFormat="1" ht="48.75">
      <c r="B678" s="33"/>
      <c r="D678" s="140" t="s">
        <v>225</v>
      </c>
      <c r="F678" s="141" t="s">
        <v>1148</v>
      </c>
      <c r="I678" s="142"/>
      <c r="L678" s="33"/>
      <c r="M678" s="143"/>
      <c r="T678" s="54"/>
      <c r="AT678" s="18" t="s">
        <v>225</v>
      </c>
      <c r="AU678" s="18" t="s">
        <v>83</v>
      </c>
    </row>
    <row r="679" spans="2:65" s="1" customFormat="1" ht="19.5">
      <c r="B679" s="33"/>
      <c r="D679" s="140" t="s">
        <v>227</v>
      </c>
      <c r="F679" s="144" t="s">
        <v>676</v>
      </c>
      <c r="I679" s="142"/>
      <c r="L679" s="33"/>
      <c r="M679" s="143"/>
      <c r="T679" s="54"/>
      <c r="AT679" s="18" t="s">
        <v>227</v>
      </c>
      <c r="AU679" s="18" t="s">
        <v>83</v>
      </c>
    </row>
    <row r="680" spans="2:65" s="12" customFormat="1" ht="11.25">
      <c r="B680" s="151"/>
      <c r="D680" s="140" t="s">
        <v>229</v>
      </c>
      <c r="E680" s="152" t="s">
        <v>19</v>
      </c>
      <c r="F680" s="153" t="s">
        <v>1121</v>
      </c>
      <c r="H680" s="154">
        <v>7.4880000000000004</v>
      </c>
      <c r="I680" s="155"/>
      <c r="L680" s="151"/>
      <c r="M680" s="156"/>
      <c r="T680" s="157"/>
      <c r="AT680" s="152" t="s">
        <v>229</v>
      </c>
      <c r="AU680" s="152" t="s">
        <v>83</v>
      </c>
      <c r="AV680" s="12" t="s">
        <v>85</v>
      </c>
      <c r="AW680" s="12" t="s">
        <v>37</v>
      </c>
      <c r="AX680" s="12" t="s">
        <v>83</v>
      </c>
      <c r="AY680" s="152" t="s">
        <v>218</v>
      </c>
    </row>
    <row r="681" spans="2:65" s="1" customFormat="1" ht="16.5" customHeight="1">
      <c r="B681" s="33"/>
      <c r="C681" s="127" t="s">
        <v>1149</v>
      </c>
      <c r="D681" s="127" t="s">
        <v>219</v>
      </c>
      <c r="E681" s="128" t="s">
        <v>1150</v>
      </c>
      <c r="F681" s="129" t="s">
        <v>1151</v>
      </c>
      <c r="G681" s="130" t="s">
        <v>323</v>
      </c>
      <c r="H681" s="131">
        <v>5.51</v>
      </c>
      <c r="I681" s="132"/>
      <c r="J681" s="133">
        <f>ROUND(I681*H681,2)</f>
        <v>0</v>
      </c>
      <c r="K681" s="129" t="s">
        <v>19</v>
      </c>
      <c r="L681" s="33"/>
      <c r="M681" s="134" t="s">
        <v>19</v>
      </c>
      <c r="N681" s="135" t="s">
        <v>47</v>
      </c>
      <c r="P681" s="136">
        <f>O681*H681</f>
        <v>0</v>
      </c>
      <c r="Q681" s="136">
        <v>0</v>
      </c>
      <c r="R681" s="136">
        <f>Q681*H681</f>
        <v>0</v>
      </c>
      <c r="S681" s="136">
        <v>0</v>
      </c>
      <c r="T681" s="137">
        <f>S681*H681</f>
        <v>0</v>
      </c>
      <c r="AR681" s="138" t="s">
        <v>223</v>
      </c>
      <c r="AT681" s="138" t="s">
        <v>219</v>
      </c>
      <c r="AU681" s="138" t="s">
        <v>83</v>
      </c>
      <c r="AY681" s="18" t="s">
        <v>218</v>
      </c>
      <c r="BE681" s="139">
        <f>IF(N681="základní",J681,0)</f>
        <v>0</v>
      </c>
      <c r="BF681" s="139">
        <f>IF(N681="snížená",J681,0)</f>
        <v>0</v>
      </c>
      <c r="BG681" s="139">
        <f>IF(N681="zákl. přenesená",J681,0)</f>
        <v>0</v>
      </c>
      <c r="BH681" s="139">
        <f>IF(N681="sníž. přenesená",J681,0)</f>
        <v>0</v>
      </c>
      <c r="BI681" s="139">
        <f>IF(N681="nulová",J681,0)</f>
        <v>0</v>
      </c>
      <c r="BJ681" s="18" t="s">
        <v>83</v>
      </c>
      <c r="BK681" s="139">
        <f>ROUND(I681*H681,2)</f>
        <v>0</v>
      </c>
      <c r="BL681" s="18" t="s">
        <v>223</v>
      </c>
      <c r="BM681" s="138" t="s">
        <v>1152</v>
      </c>
    </row>
    <row r="682" spans="2:65" s="1" customFormat="1" ht="39">
      <c r="B682" s="33"/>
      <c r="D682" s="140" t="s">
        <v>225</v>
      </c>
      <c r="F682" s="141" t="s">
        <v>1153</v>
      </c>
      <c r="I682" s="142"/>
      <c r="L682" s="33"/>
      <c r="M682" s="143"/>
      <c r="T682" s="54"/>
      <c r="AT682" s="18" t="s">
        <v>225</v>
      </c>
      <c r="AU682" s="18" t="s">
        <v>83</v>
      </c>
    </row>
    <row r="683" spans="2:65" s="1" customFormat="1" ht="19.5">
      <c r="B683" s="33"/>
      <c r="D683" s="140" t="s">
        <v>227</v>
      </c>
      <c r="F683" s="144" t="s">
        <v>676</v>
      </c>
      <c r="I683" s="142"/>
      <c r="L683" s="33"/>
      <c r="M683" s="143"/>
      <c r="T683" s="54"/>
      <c r="AT683" s="18" t="s">
        <v>227</v>
      </c>
      <c r="AU683" s="18" t="s">
        <v>83</v>
      </c>
    </row>
    <row r="684" spans="2:65" s="12" customFormat="1" ht="11.25">
      <c r="B684" s="151"/>
      <c r="D684" s="140" t="s">
        <v>229</v>
      </c>
      <c r="E684" s="152" t="s">
        <v>19</v>
      </c>
      <c r="F684" s="153" t="s">
        <v>1130</v>
      </c>
      <c r="H684" s="154">
        <v>5.51</v>
      </c>
      <c r="I684" s="155"/>
      <c r="L684" s="151"/>
      <c r="M684" s="156"/>
      <c r="T684" s="157"/>
      <c r="AT684" s="152" t="s">
        <v>229</v>
      </c>
      <c r="AU684" s="152" t="s">
        <v>83</v>
      </c>
      <c r="AV684" s="12" t="s">
        <v>85</v>
      </c>
      <c r="AW684" s="12" t="s">
        <v>37</v>
      </c>
      <c r="AX684" s="12" t="s">
        <v>83</v>
      </c>
      <c r="AY684" s="152" t="s">
        <v>218</v>
      </c>
    </row>
    <row r="685" spans="2:65" s="1" customFormat="1" ht="16.5" customHeight="1">
      <c r="B685" s="33"/>
      <c r="C685" s="127" t="s">
        <v>1154</v>
      </c>
      <c r="D685" s="127" t="s">
        <v>219</v>
      </c>
      <c r="E685" s="128" t="s">
        <v>1155</v>
      </c>
      <c r="F685" s="129" t="s">
        <v>1156</v>
      </c>
      <c r="G685" s="130" t="s">
        <v>376</v>
      </c>
      <c r="H685" s="131">
        <v>60</v>
      </c>
      <c r="I685" s="132"/>
      <c r="J685" s="133">
        <f>ROUND(I685*H685,2)</f>
        <v>0</v>
      </c>
      <c r="K685" s="129" t="s">
        <v>19</v>
      </c>
      <c r="L685" s="33"/>
      <c r="M685" s="134" t="s">
        <v>19</v>
      </c>
      <c r="N685" s="135" t="s">
        <v>47</v>
      </c>
      <c r="P685" s="136">
        <f>O685*H685</f>
        <v>0</v>
      </c>
      <c r="Q685" s="136">
        <v>0</v>
      </c>
      <c r="R685" s="136">
        <f>Q685*H685</f>
        <v>0</v>
      </c>
      <c r="S685" s="136">
        <v>0</v>
      </c>
      <c r="T685" s="137">
        <f>S685*H685</f>
        <v>0</v>
      </c>
      <c r="AR685" s="138" t="s">
        <v>223</v>
      </c>
      <c r="AT685" s="138" t="s">
        <v>219</v>
      </c>
      <c r="AU685" s="138" t="s">
        <v>83</v>
      </c>
      <c r="AY685" s="18" t="s">
        <v>218</v>
      </c>
      <c r="BE685" s="139">
        <f>IF(N685="základní",J685,0)</f>
        <v>0</v>
      </c>
      <c r="BF685" s="139">
        <f>IF(N685="snížená",J685,0)</f>
        <v>0</v>
      </c>
      <c r="BG685" s="139">
        <f>IF(N685="zákl. přenesená",J685,0)</f>
        <v>0</v>
      </c>
      <c r="BH685" s="139">
        <f>IF(N685="sníž. přenesená",J685,0)</f>
        <v>0</v>
      </c>
      <c r="BI685" s="139">
        <f>IF(N685="nulová",J685,0)</f>
        <v>0</v>
      </c>
      <c r="BJ685" s="18" t="s">
        <v>83</v>
      </c>
      <c r="BK685" s="139">
        <f>ROUND(I685*H685,2)</f>
        <v>0</v>
      </c>
      <c r="BL685" s="18" t="s">
        <v>223</v>
      </c>
      <c r="BM685" s="138" t="s">
        <v>1157</v>
      </c>
    </row>
    <row r="686" spans="2:65" s="1" customFormat="1" ht="39">
      <c r="B686" s="33"/>
      <c r="D686" s="140" t="s">
        <v>225</v>
      </c>
      <c r="F686" s="141" t="s">
        <v>1158</v>
      </c>
      <c r="I686" s="142"/>
      <c r="L686" s="33"/>
      <c r="M686" s="143"/>
      <c r="T686" s="54"/>
      <c r="AT686" s="18" t="s">
        <v>225</v>
      </c>
      <c r="AU686" s="18" t="s">
        <v>83</v>
      </c>
    </row>
    <row r="687" spans="2:65" s="1" customFormat="1" ht="19.5">
      <c r="B687" s="33"/>
      <c r="D687" s="140" t="s">
        <v>227</v>
      </c>
      <c r="F687" s="144" t="s">
        <v>1159</v>
      </c>
      <c r="I687" s="142"/>
      <c r="L687" s="33"/>
      <c r="M687" s="143"/>
      <c r="T687" s="54"/>
      <c r="AT687" s="18" t="s">
        <v>227</v>
      </c>
      <c r="AU687" s="18" t="s">
        <v>83</v>
      </c>
    </row>
    <row r="688" spans="2:65" s="11" customFormat="1" ht="11.25">
      <c r="B688" s="145"/>
      <c r="D688" s="140" t="s">
        <v>229</v>
      </c>
      <c r="E688" s="146" t="s">
        <v>19</v>
      </c>
      <c r="F688" s="147" t="s">
        <v>1160</v>
      </c>
      <c r="H688" s="146" t="s">
        <v>19</v>
      </c>
      <c r="I688" s="148"/>
      <c r="L688" s="145"/>
      <c r="M688" s="149"/>
      <c r="T688" s="150"/>
      <c r="AT688" s="146" t="s">
        <v>229</v>
      </c>
      <c r="AU688" s="146" t="s">
        <v>83</v>
      </c>
      <c r="AV688" s="11" t="s">
        <v>83</v>
      </c>
      <c r="AW688" s="11" t="s">
        <v>37</v>
      </c>
      <c r="AX688" s="11" t="s">
        <v>76</v>
      </c>
      <c r="AY688" s="146" t="s">
        <v>218</v>
      </c>
    </row>
    <row r="689" spans="2:65" s="12" customFormat="1" ht="11.25">
      <c r="B689" s="151"/>
      <c r="D689" s="140" t="s">
        <v>229</v>
      </c>
      <c r="E689" s="152" t="s">
        <v>19</v>
      </c>
      <c r="F689" s="153" t="s">
        <v>1161</v>
      </c>
      <c r="H689" s="154">
        <v>60</v>
      </c>
      <c r="I689" s="155"/>
      <c r="L689" s="151"/>
      <c r="M689" s="156"/>
      <c r="T689" s="157"/>
      <c r="AT689" s="152" t="s">
        <v>229</v>
      </c>
      <c r="AU689" s="152" t="s">
        <v>83</v>
      </c>
      <c r="AV689" s="12" t="s">
        <v>85</v>
      </c>
      <c r="AW689" s="12" t="s">
        <v>37</v>
      </c>
      <c r="AX689" s="12" t="s">
        <v>83</v>
      </c>
      <c r="AY689" s="152" t="s">
        <v>218</v>
      </c>
    </row>
    <row r="690" spans="2:65" s="1" customFormat="1" ht="16.5" customHeight="1">
      <c r="B690" s="33"/>
      <c r="C690" s="127" t="s">
        <v>1162</v>
      </c>
      <c r="D690" s="127" t="s">
        <v>219</v>
      </c>
      <c r="E690" s="128" t="s">
        <v>1163</v>
      </c>
      <c r="F690" s="129" t="s">
        <v>1164</v>
      </c>
      <c r="G690" s="130" t="s">
        <v>323</v>
      </c>
      <c r="H690" s="131">
        <v>3.8029999999999999</v>
      </c>
      <c r="I690" s="132"/>
      <c r="J690" s="133">
        <f>ROUND(I690*H690,2)</f>
        <v>0</v>
      </c>
      <c r="K690" s="129" t="s">
        <v>19</v>
      </c>
      <c r="L690" s="33"/>
      <c r="M690" s="134" t="s">
        <v>19</v>
      </c>
      <c r="N690" s="135" t="s">
        <v>47</v>
      </c>
      <c r="P690" s="136">
        <f>O690*H690</f>
        <v>0</v>
      </c>
      <c r="Q690" s="136">
        <v>0</v>
      </c>
      <c r="R690" s="136">
        <f>Q690*H690</f>
        <v>0</v>
      </c>
      <c r="S690" s="136">
        <v>0</v>
      </c>
      <c r="T690" s="137">
        <f>S690*H690</f>
        <v>0</v>
      </c>
      <c r="AR690" s="138" t="s">
        <v>223</v>
      </c>
      <c r="AT690" s="138" t="s">
        <v>219</v>
      </c>
      <c r="AU690" s="138" t="s">
        <v>83</v>
      </c>
      <c r="AY690" s="18" t="s">
        <v>218</v>
      </c>
      <c r="BE690" s="139">
        <f>IF(N690="základní",J690,0)</f>
        <v>0</v>
      </c>
      <c r="BF690" s="139">
        <f>IF(N690="snížená",J690,0)</f>
        <v>0</v>
      </c>
      <c r="BG690" s="139">
        <f>IF(N690="zákl. přenesená",J690,0)</f>
        <v>0</v>
      </c>
      <c r="BH690" s="139">
        <f>IF(N690="sníž. přenesená",J690,0)</f>
        <v>0</v>
      </c>
      <c r="BI690" s="139">
        <f>IF(N690="nulová",J690,0)</f>
        <v>0</v>
      </c>
      <c r="BJ690" s="18" t="s">
        <v>83</v>
      </c>
      <c r="BK690" s="139">
        <f>ROUND(I690*H690,2)</f>
        <v>0</v>
      </c>
      <c r="BL690" s="18" t="s">
        <v>223</v>
      </c>
      <c r="BM690" s="138" t="s">
        <v>1165</v>
      </c>
    </row>
    <row r="691" spans="2:65" s="1" customFormat="1" ht="19.5">
      <c r="B691" s="33"/>
      <c r="D691" s="140" t="s">
        <v>225</v>
      </c>
      <c r="F691" s="141" t="s">
        <v>1166</v>
      </c>
      <c r="I691" s="142"/>
      <c r="L691" s="33"/>
      <c r="M691" s="143"/>
      <c r="T691" s="54"/>
      <c r="AT691" s="18" t="s">
        <v>225</v>
      </c>
      <c r="AU691" s="18" t="s">
        <v>83</v>
      </c>
    </row>
    <row r="692" spans="2:65" s="1" customFormat="1" ht="29.25">
      <c r="B692" s="33"/>
      <c r="D692" s="140" t="s">
        <v>227</v>
      </c>
      <c r="F692" s="144" t="s">
        <v>1167</v>
      </c>
      <c r="I692" s="142"/>
      <c r="L692" s="33"/>
      <c r="M692" s="143"/>
      <c r="T692" s="54"/>
      <c r="AT692" s="18" t="s">
        <v>227</v>
      </c>
      <c r="AU692" s="18" t="s">
        <v>83</v>
      </c>
    </row>
    <row r="693" spans="2:65" s="12" customFormat="1" ht="11.25">
      <c r="B693" s="151"/>
      <c r="D693" s="140" t="s">
        <v>229</v>
      </c>
      <c r="E693" s="152" t="s">
        <v>19</v>
      </c>
      <c r="F693" s="153" t="s">
        <v>560</v>
      </c>
      <c r="H693" s="154">
        <v>3.8029999999999999</v>
      </c>
      <c r="I693" s="155"/>
      <c r="L693" s="151"/>
      <c r="M693" s="156"/>
      <c r="T693" s="157"/>
      <c r="AT693" s="152" t="s">
        <v>229</v>
      </c>
      <c r="AU693" s="152" t="s">
        <v>83</v>
      </c>
      <c r="AV693" s="12" t="s">
        <v>85</v>
      </c>
      <c r="AW693" s="12" t="s">
        <v>37</v>
      </c>
      <c r="AX693" s="12" t="s">
        <v>83</v>
      </c>
      <c r="AY693" s="152" t="s">
        <v>218</v>
      </c>
    </row>
    <row r="694" spans="2:65" s="1" customFormat="1" ht="16.5" customHeight="1">
      <c r="B694" s="33"/>
      <c r="C694" s="127" t="s">
        <v>1168</v>
      </c>
      <c r="D694" s="127" t="s">
        <v>219</v>
      </c>
      <c r="E694" s="128" t="s">
        <v>1169</v>
      </c>
      <c r="F694" s="129" t="s">
        <v>1170</v>
      </c>
      <c r="G694" s="130" t="s">
        <v>453</v>
      </c>
      <c r="H694" s="131">
        <v>1</v>
      </c>
      <c r="I694" s="132"/>
      <c r="J694" s="133">
        <f>ROUND(I694*H694,2)</f>
        <v>0</v>
      </c>
      <c r="K694" s="129" t="s">
        <v>19</v>
      </c>
      <c r="L694" s="33"/>
      <c r="M694" s="134" t="s">
        <v>19</v>
      </c>
      <c r="N694" s="135" t="s">
        <v>47</v>
      </c>
      <c r="P694" s="136">
        <f>O694*H694</f>
        <v>0</v>
      </c>
      <c r="Q694" s="136">
        <v>0</v>
      </c>
      <c r="R694" s="136">
        <f>Q694*H694</f>
        <v>0</v>
      </c>
      <c r="S694" s="136">
        <v>0</v>
      </c>
      <c r="T694" s="137">
        <f>S694*H694</f>
        <v>0</v>
      </c>
      <c r="AR694" s="138" t="s">
        <v>223</v>
      </c>
      <c r="AT694" s="138" t="s">
        <v>219</v>
      </c>
      <c r="AU694" s="138" t="s">
        <v>83</v>
      </c>
      <c r="AY694" s="18" t="s">
        <v>218</v>
      </c>
      <c r="BE694" s="139">
        <f>IF(N694="základní",J694,0)</f>
        <v>0</v>
      </c>
      <c r="BF694" s="139">
        <f>IF(N694="snížená",J694,0)</f>
        <v>0</v>
      </c>
      <c r="BG694" s="139">
        <f>IF(N694="zákl. přenesená",J694,0)</f>
        <v>0</v>
      </c>
      <c r="BH694" s="139">
        <f>IF(N694="sníž. přenesená",J694,0)</f>
        <v>0</v>
      </c>
      <c r="BI694" s="139">
        <f>IF(N694="nulová",J694,0)</f>
        <v>0</v>
      </c>
      <c r="BJ694" s="18" t="s">
        <v>83</v>
      </c>
      <c r="BK694" s="139">
        <f>ROUND(I694*H694,2)</f>
        <v>0</v>
      </c>
      <c r="BL694" s="18" t="s">
        <v>223</v>
      </c>
      <c r="BM694" s="138" t="s">
        <v>1171</v>
      </c>
    </row>
    <row r="695" spans="2:65" s="1" customFormat="1" ht="11.25">
      <c r="B695" s="33"/>
      <c r="D695" s="140" t="s">
        <v>225</v>
      </c>
      <c r="F695" s="141" t="s">
        <v>1170</v>
      </c>
      <c r="I695" s="142"/>
      <c r="L695" s="33"/>
      <c r="M695" s="143"/>
      <c r="T695" s="54"/>
      <c r="AT695" s="18" t="s">
        <v>225</v>
      </c>
      <c r="AU695" s="18" t="s">
        <v>83</v>
      </c>
    </row>
    <row r="696" spans="2:65" s="1" customFormat="1" ht="16.5" customHeight="1">
      <c r="B696" s="33"/>
      <c r="C696" s="127" t="s">
        <v>1172</v>
      </c>
      <c r="D696" s="127" t="s">
        <v>219</v>
      </c>
      <c r="E696" s="128" t="s">
        <v>1173</v>
      </c>
      <c r="F696" s="129" t="s">
        <v>1174</v>
      </c>
      <c r="G696" s="130" t="s">
        <v>180</v>
      </c>
      <c r="H696" s="131">
        <v>270</v>
      </c>
      <c r="I696" s="132"/>
      <c r="J696" s="133">
        <f>ROUND(I696*H696,2)</f>
        <v>0</v>
      </c>
      <c r="K696" s="129" t="s">
        <v>19</v>
      </c>
      <c r="L696" s="33"/>
      <c r="M696" s="134" t="s">
        <v>19</v>
      </c>
      <c r="N696" s="135" t="s">
        <v>47</v>
      </c>
      <c r="P696" s="136">
        <f>O696*H696</f>
        <v>0</v>
      </c>
      <c r="Q696" s="136">
        <v>0</v>
      </c>
      <c r="R696" s="136">
        <f>Q696*H696</f>
        <v>0</v>
      </c>
      <c r="S696" s="136">
        <v>0</v>
      </c>
      <c r="T696" s="137">
        <f>S696*H696</f>
        <v>0</v>
      </c>
      <c r="AR696" s="138" t="s">
        <v>223</v>
      </c>
      <c r="AT696" s="138" t="s">
        <v>219</v>
      </c>
      <c r="AU696" s="138" t="s">
        <v>83</v>
      </c>
      <c r="AY696" s="18" t="s">
        <v>218</v>
      </c>
      <c r="BE696" s="139">
        <f>IF(N696="základní",J696,0)</f>
        <v>0</v>
      </c>
      <c r="BF696" s="139">
        <f>IF(N696="snížená",J696,0)</f>
        <v>0</v>
      </c>
      <c r="BG696" s="139">
        <f>IF(N696="zákl. přenesená",J696,0)</f>
        <v>0</v>
      </c>
      <c r="BH696" s="139">
        <f>IF(N696="sníž. přenesená",J696,0)</f>
        <v>0</v>
      </c>
      <c r="BI696" s="139">
        <f>IF(N696="nulová",J696,0)</f>
        <v>0</v>
      </c>
      <c r="BJ696" s="18" t="s">
        <v>83</v>
      </c>
      <c r="BK696" s="139">
        <f>ROUND(I696*H696,2)</f>
        <v>0</v>
      </c>
      <c r="BL696" s="18" t="s">
        <v>223</v>
      </c>
      <c r="BM696" s="138" t="s">
        <v>1175</v>
      </c>
    </row>
    <row r="697" spans="2:65" s="1" customFormat="1" ht="29.25">
      <c r="B697" s="33"/>
      <c r="D697" s="140" t="s">
        <v>225</v>
      </c>
      <c r="F697" s="141" t="s">
        <v>1176</v>
      </c>
      <c r="I697" s="142"/>
      <c r="L697" s="33"/>
      <c r="M697" s="143"/>
      <c r="T697" s="54"/>
      <c r="AT697" s="18" t="s">
        <v>225</v>
      </c>
      <c r="AU697" s="18" t="s">
        <v>83</v>
      </c>
    </row>
    <row r="698" spans="2:65" s="1" customFormat="1" ht="19.5">
      <c r="B698" s="33"/>
      <c r="D698" s="140" t="s">
        <v>227</v>
      </c>
      <c r="F698" s="144" t="s">
        <v>1177</v>
      </c>
      <c r="I698" s="142"/>
      <c r="L698" s="33"/>
      <c r="M698" s="143"/>
      <c r="T698" s="54"/>
      <c r="AT698" s="18" t="s">
        <v>227</v>
      </c>
      <c r="AU698" s="18" t="s">
        <v>83</v>
      </c>
    </row>
    <row r="699" spans="2:65" s="12" customFormat="1" ht="11.25">
      <c r="B699" s="151"/>
      <c r="D699" s="140" t="s">
        <v>229</v>
      </c>
      <c r="E699" s="152" t="s">
        <v>19</v>
      </c>
      <c r="F699" s="153" t="s">
        <v>551</v>
      </c>
      <c r="H699" s="154">
        <v>270</v>
      </c>
      <c r="I699" s="155"/>
      <c r="L699" s="151"/>
      <c r="M699" s="156"/>
      <c r="T699" s="157"/>
      <c r="AT699" s="152" t="s">
        <v>229</v>
      </c>
      <c r="AU699" s="152" t="s">
        <v>83</v>
      </c>
      <c r="AV699" s="12" t="s">
        <v>85</v>
      </c>
      <c r="AW699" s="12" t="s">
        <v>37</v>
      </c>
      <c r="AX699" s="12" t="s">
        <v>83</v>
      </c>
      <c r="AY699" s="152" t="s">
        <v>218</v>
      </c>
    </row>
    <row r="700" spans="2:65" s="1" customFormat="1" ht="16.5" customHeight="1">
      <c r="B700" s="33"/>
      <c r="C700" s="127" t="s">
        <v>1178</v>
      </c>
      <c r="D700" s="127" t="s">
        <v>219</v>
      </c>
      <c r="E700" s="128" t="s">
        <v>1179</v>
      </c>
      <c r="F700" s="129" t="s">
        <v>1180</v>
      </c>
      <c r="G700" s="130" t="s">
        <v>180</v>
      </c>
      <c r="H700" s="131">
        <v>85.275000000000006</v>
      </c>
      <c r="I700" s="132"/>
      <c r="J700" s="133">
        <f>ROUND(I700*H700,2)</f>
        <v>0</v>
      </c>
      <c r="K700" s="129" t="s">
        <v>19</v>
      </c>
      <c r="L700" s="33"/>
      <c r="M700" s="134" t="s">
        <v>19</v>
      </c>
      <c r="N700" s="135" t="s">
        <v>47</v>
      </c>
      <c r="P700" s="136">
        <f>O700*H700</f>
        <v>0</v>
      </c>
      <c r="Q700" s="136">
        <v>0</v>
      </c>
      <c r="R700" s="136">
        <f>Q700*H700</f>
        <v>0</v>
      </c>
      <c r="S700" s="136">
        <v>0</v>
      </c>
      <c r="T700" s="137">
        <f>S700*H700</f>
        <v>0</v>
      </c>
      <c r="AR700" s="138" t="s">
        <v>223</v>
      </c>
      <c r="AT700" s="138" t="s">
        <v>219</v>
      </c>
      <c r="AU700" s="138" t="s">
        <v>83</v>
      </c>
      <c r="AY700" s="18" t="s">
        <v>218</v>
      </c>
      <c r="BE700" s="139">
        <f>IF(N700="základní",J700,0)</f>
        <v>0</v>
      </c>
      <c r="BF700" s="139">
        <f>IF(N700="snížená",J700,0)</f>
        <v>0</v>
      </c>
      <c r="BG700" s="139">
        <f>IF(N700="zákl. přenesená",J700,0)</f>
        <v>0</v>
      </c>
      <c r="BH700" s="139">
        <f>IF(N700="sníž. přenesená",J700,0)</f>
        <v>0</v>
      </c>
      <c r="BI700" s="139">
        <f>IF(N700="nulová",J700,0)</f>
        <v>0</v>
      </c>
      <c r="BJ700" s="18" t="s">
        <v>83</v>
      </c>
      <c r="BK700" s="139">
        <f>ROUND(I700*H700,2)</f>
        <v>0</v>
      </c>
      <c r="BL700" s="18" t="s">
        <v>223</v>
      </c>
      <c r="BM700" s="138" t="s">
        <v>1181</v>
      </c>
    </row>
    <row r="701" spans="2:65" s="1" customFormat="1" ht="29.25">
      <c r="B701" s="33"/>
      <c r="D701" s="140" t="s">
        <v>225</v>
      </c>
      <c r="F701" s="141" t="s">
        <v>1182</v>
      </c>
      <c r="I701" s="142"/>
      <c r="L701" s="33"/>
      <c r="M701" s="143"/>
      <c r="T701" s="54"/>
      <c r="AT701" s="18" t="s">
        <v>225</v>
      </c>
      <c r="AU701" s="18" t="s">
        <v>83</v>
      </c>
    </row>
    <row r="702" spans="2:65" s="1" customFormat="1" ht="19.5">
      <c r="B702" s="33"/>
      <c r="D702" s="140" t="s">
        <v>227</v>
      </c>
      <c r="F702" s="144" t="s">
        <v>1183</v>
      </c>
      <c r="I702" s="142"/>
      <c r="L702" s="33"/>
      <c r="M702" s="143"/>
      <c r="T702" s="54"/>
      <c r="AT702" s="18" t="s">
        <v>227</v>
      </c>
      <c r="AU702" s="18" t="s">
        <v>83</v>
      </c>
    </row>
    <row r="703" spans="2:65" s="12" customFormat="1" ht="11.25">
      <c r="B703" s="151"/>
      <c r="D703" s="140" t="s">
        <v>229</v>
      </c>
      <c r="E703" s="152" t="s">
        <v>19</v>
      </c>
      <c r="F703" s="153" t="s">
        <v>554</v>
      </c>
      <c r="H703" s="154">
        <v>85.275000000000006</v>
      </c>
      <c r="I703" s="155"/>
      <c r="L703" s="151"/>
      <c r="M703" s="156"/>
      <c r="T703" s="157"/>
      <c r="AT703" s="152" t="s">
        <v>229</v>
      </c>
      <c r="AU703" s="152" t="s">
        <v>83</v>
      </c>
      <c r="AV703" s="12" t="s">
        <v>85</v>
      </c>
      <c r="AW703" s="12" t="s">
        <v>37</v>
      </c>
      <c r="AX703" s="12" t="s">
        <v>83</v>
      </c>
      <c r="AY703" s="152" t="s">
        <v>218</v>
      </c>
    </row>
    <row r="704" spans="2:65" s="1" customFormat="1" ht="16.5" customHeight="1">
      <c r="B704" s="33"/>
      <c r="C704" s="127" t="s">
        <v>1184</v>
      </c>
      <c r="D704" s="127" t="s">
        <v>219</v>
      </c>
      <c r="E704" s="128" t="s">
        <v>1185</v>
      </c>
      <c r="F704" s="129" t="s">
        <v>1186</v>
      </c>
      <c r="G704" s="130" t="s">
        <v>376</v>
      </c>
      <c r="H704" s="131">
        <v>81</v>
      </c>
      <c r="I704" s="132"/>
      <c r="J704" s="133">
        <f>ROUND(I704*H704,2)</f>
        <v>0</v>
      </c>
      <c r="K704" s="129" t="s">
        <v>19</v>
      </c>
      <c r="L704" s="33"/>
      <c r="M704" s="134" t="s">
        <v>19</v>
      </c>
      <c r="N704" s="135" t="s">
        <v>47</v>
      </c>
      <c r="P704" s="136">
        <f>O704*H704</f>
        <v>0</v>
      </c>
      <c r="Q704" s="136">
        <v>0</v>
      </c>
      <c r="R704" s="136">
        <f>Q704*H704</f>
        <v>0</v>
      </c>
      <c r="S704" s="136">
        <v>0</v>
      </c>
      <c r="T704" s="137">
        <f>S704*H704</f>
        <v>0</v>
      </c>
      <c r="AR704" s="138" t="s">
        <v>223</v>
      </c>
      <c r="AT704" s="138" t="s">
        <v>219</v>
      </c>
      <c r="AU704" s="138" t="s">
        <v>83</v>
      </c>
      <c r="AY704" s="18" t="s">
        <v>218</v>
      </c>
      <c r="BE704" s="139">
        <f>IF(N704="základní",J704,0)</f>
        <v>0</v>
      </c>
      <c r="BF704" s="139">
        <f>IF(N704="snížená",J704,0)</f>
        <v>0</v>
      </c>
      <c r="BG704" s="139">
        <f>IF(N704="zákl. přenesená",J704,0)</f>
        <v>0</v>
      </c>
      <c r="BH704" s="139">
        <f>IF(N704="sníž. přenesená",J704,0)</f>
        <v>0</v>
      </c>
      <c r="BI704" s="139">
        <f>IF(N704="nulová",J704,0)</f>
        <v>0</v>
      </c>
      <c r="BJ704" s="18" t="s">
        <v>83</v>
      </c>
      <c r="BK704" s="139">
        <f>ROUND(I704*H704,2)</f>
        <v>0</v>
      </c>
      <c r="BL704" s="18" t="s">
        <v>223</v>
      </c>
      <c r="BM704" s="138" t="s">
        <v>1187</v>
      </c>
    </row>
    <row r="705" spans="2:65" s="1" customFormat="1" ht="29.25">
      <c r="B705" s="33"/>
      <c r="D705" s="140" t="s">
        <v>225</v>
      </c>
      <c r="F705" s="141" t="s">
        <v>1188</v>
      </c>
      <c r="I705" s="142"/>
      <c r="L705" s="33"/>
      <c r="M705" s="143"/>
      <c r="T705" s="54"/>
      <c r="AT705" s="18" t="s">
        <v>225</v>
      </c>
      <c r="AU705" s="18" t="s">
        <v>83</v>
      </c>
    </row>
    <row r="706" spans="2:65" s="1" customFormat="1" ht="19.5">
      <c r="B706" s="33"/>
      <c r="D706" s="140" t="s">
        <v>227</v>
      </c>
      <c r="F706" s="144" t="s">
        <v>749</v>
      </c>
      <c r="I706" s="142"/>
      <c r="L706" s="33"/>
      <c r="M706" s="143"/>
      <c r="T706" s="54"/>
      <c r="AT706" s="18" t="s">
        <v>227</v>
      </c>
      <c r="AU706" s="18" t="s">
        <v>83</v>
      </c>
    </row>
    <row r="707" spans="2:65" s="11" customFormat="1" ht="11.25">
      <c r="B707" s="145"/>
      <c r="D707" s="140" t="s">
        <v>229</v>
      </c>
      <c r="E707" s="146" t="s">
        <v>19</v>
      </c>
      <c r="F707" s="147" t="s">
        <v>230</v>
      </c>
      <c r="H707" s="146" t="s">
        <v>19</v>
      </c>
      <c r="I707" s="148"/>
      <c r="L707" s="145"/>
      <c r="M707" s="149"/>
      <c r="T707" s="150"/>
      <c r="AT707" s="146" t="s">
        <v>229</v>
      </c>
      <c r="AU707" s="146" t="s">
        <v>83</v>
      </c>
      <c r="AV707" s="11" t="s">
        <v>83</v>
      </c>
      <c r="AW707" s="11" t="s">
        <v>37</v>
      </c>
      <c r="AX707" s="11" t="s">
        <v>76</v>
      </c>
      <c r="AY707" s="146" t="s">
        <v>218</v>
      </c>
    </row>
    <row r="708" spans="2:65" s="12" customFormat="1" ht="11.25">
      <c r="B708" s="151"/>
      <c r="D708" s="140" t="s">
        <v>229</v>
      </c>
      <c r="E708" s="152" t="s">
        <v>19</v>
      </c>
      <c r="F708" s="153" t="s">
        <v>1189</v>
      </c>
      <c r="H708" s="154">
        <v>81</v>
      </c>
      <c r="I708" s="155"/>
      <c r="L708" s="151"/>
      <c r="M708" s="156"/>
      <c r="T708" s="157"/>
      <c r="AT708" s="152" t="s">
        <v>229</v>
      </c>
      <c r="AU708" s="152" t="s">
        <v>83</v>
      </c>
      <c r="AV708" s="12" t="s">
        <v>85</v>
      </c>
      <c r="AW708" s="12" t="s">
        <v>37</v>
      </c>
      <c r="AX708" s="12" t="s">
        <v>83</v>
      </c>
      <c r="AY708" s="152" t="s">
        <v>218</v>
      </c>
    </row>
    <row r="709" spans="2:65" s="1" customFormat="1" ht="16.5" customHeight="1">
      <c r="B709" s="33"/>
      <c r="C709" s="127" t="s">
        <v>1190</v>
      </c>
      <c r="D709" s="127" t="s">
        <v>219</v>
      </c>
      <c r="E709" s="128" t="s">
        <v>1191</v>
      </c>
      <c r="F709" s="129" t="s">
        <v>752</v>
      </c>
      <c r="G709" s="130" t="s">
        <v>323</v>
      </c>
      <c r="H709" s="131">
        <v>24.539000000000001</v>
      </c>
      <c r="I709" s="132"/>
      <c r="J709" s="133">
        <f>ROUND(I709*H709,2)</f>
        <v>0</v>
      </c>
      <c r="K709" s="129" t="s">
        <v>19</v>
      </c>
      <c r="L709" s="33"/>
      <c r="M709" s="134" t="s">
        <v>19</v>
      </c>
      <c r="N709" s="135" t="s">
        <v>47</v>
      </c>
      <c r="P709" s="136">
        <f>O709*H709</f>
        <v>0</v>
      </c>
      <c r="Q709" s="136">
        <v>0</v>
      </c>
      <c r="R709" s="136">
        <f>Q709*H709</f>
        <v>0</v>
      </c>
      <c r="S709" s="136">
        <v>0</v>
      </c>
      <c r="T709" s="137">
        <f>S709*H709</f>
        <v>0</v>
      </c>
      <c r="AR709" s="138" t="s">
        <v>223</v>
      </c>
      <c r="AT709" s="138" t="s">
        <v>219</v>
      </c>
      <c r="AU709" s="138" t="s">
        <v>83</v>
      </c>
      <c r="AY709" s="18" t="s">
        <v>218</v>
      </c>
      <c r="BE709" s="139">
        <f>IF(N709="základní",J709,0)</f>
        <v>0</v>
      </c>
      <c r="BF709" s="139">
        <f>IF(N709="snížená",J709,0)</f>
        <v>0</v>
      </c>
      <c r="BG709" s="139">
        <f>IF(N709="zákl. přenesená",J709,0)</f>
        <v>0</v>
      </c>
      <c r="BH709" s="139">
        <f>IF(N709="sníž. přenesená",J709,0)</f>
        <v>0</v>
      </c>
      <c r="BI709" s="139">
        <f>IF(N709="nulová",J709,0)</f>
        <v>0</v>
      </c>
      <c r="BJ709" s="18" t="s">
        <v>83</v>
      </c>
      <c r="BK709" s="139">
        <f>ROUND(I709*H709,2)</f>
        <v>0</v>
      </c>
      <c r="BL709" s="18" t="s">
        <v>223</v>
      </c>
      <c r="BM709" s="138" t="s">
        <v>1192</v>
      </c>
    </row>
    <row r="710" spans="2:65" s="1" customFormat="1" ht="29.25">
      <c r="B710" s="33"/>
      <c r="D710" s="140" t="s">
        <v>225</v>
      </c>
      <c r="F710" s="141" t="s">
        <v>754</v>
      </c>
      <c r="I710" s="142"/>
      <c r="L710" s="33"/>
      <c r="M710" s="143"/>
      <c r="T710" s="54"/>
      <c r="AT710" s="18" t="s">
        <v>225</v>
      </c>
      <c r="AU710" s="18" t="s">
        <v>83</v>
      </c>
    </row>
    <row r="711" spans="2:65" s="1" customFormat="1" ht="19.5">
      <c r="B711" s="33"/>
      <c r="D711" s="140" t="s">
        <v>227</v>
      </c>
      <c r="F711" s="144" t="s">
        <v>755</v>
      </c>
      <c r="I711" s="142"/>
      <c r="L711" s="33"/>
      <c r="M711" s="143"/>
      <c r="T711" s="54"/>
      <c r="AT711" s="18" t="s">
        <v>227</v>
      </c>
      <c r="AU711" s="18" t="s">
        <v>83</v>
      </c>
    </row>
    <row r="712" spans="2:65" s="11" customFormat="1" ht="11.25">
      <c r="B712" s="145"/>
      <c r="D712" s="140" t="s">
        <v>229</v>
      </c>
      <c r="E712" s="146" t="s">
        <v>19</v>
      </c>
      <c r="F712" s="147" t="s">
        <v>230</v>
      </c>
      <c r="H712" s="146" t="s">
        <v>19</v>
      </c>
      <c r="I712" s="148"/>
      <c r="L712" s="145"/>
      <c r="M712" s="149"/>
      <c r="T712" s="150"/>
      <c r="AT712" s="146" t="s">
        <v>229</v>
      </c>
      <c r="AU712" s="146" t="s">
        <v>83</v>
      </c>
      <c r="AV712" s="11" t="s">
        <v>83</v>
      </c>
      <c r="AW712" s="11" t="s">
        <v>37</v>
      </c>
      <c r="AX712" s="11" t="s">
        <v>76</v>
      </c>
      <c r="AY712" s="146" t="s">
        <v>218</v>
      </c>
    </row>
    <row r="713" spans="2:65" s="12" customFormat="1" ht="11.25">
      <c r="B713" s="151"/>
      <c r="D713" s="140" t="s">
        <v>229</v>
      </c>
      <c r="E713" s="152" t="s">
        <v>545</v>
      </c>
      <c r="F713" s="153" t="s">
        <v>1193</v>
      </c>
      <c r="H713" s="154">
        <v>24.539000000000001</v>
      </c>
      <c r="I713" s="155"/>
      <c r="L713" s="151"/>
      <c r="M713" s="156"/>
      <c r="T713" s="157"/>
      <c r="AT713" s="152" t="s">
        <v>229</v>
      </c>
      <c r="AU713" s="152" t="s">
        <v>83</v>
      </c>
      <c r="AV713" s="12" t="s">
        <v>85</v>
      </c>
      <c r="AW713" s="12" t="s">
        <v>37</v>
      </c>
      <c r="AX713" s="12" t="s">
        <v>83</v>
      </c>
      <c r="AY713" s="152" t="s">
        <v>218</v>
      </c>
    </row>
    <row r="714" spans="2:65" s="1" customFormat="1" ht="16.5" customHeight="1">
      <c r="B714" s="33"/>
      <c r="C714" s="127" t="s">
        <v>1194</v>
      </c>
      <c r="D714" s="127" t="s">
        <v>219</v>
      </c>
      <c r="E714" s="128" t="s">
        <v>1195</v>
      </c>
      <c r="F714" s="129" t="s">
        <v>758</v>
      </c>
      <c r="G714" s="130" t="s">
        <v>323</v>
      </c>
      <c r="H714" s="131">
        <v>-24.539000000000001</v>
      </c>
      <c r="I714" s="132"/>
      <c r="J714" s="133">
        <f>ROUND(I714*H714,2)</f>
        <v>0</v>
      </c>
      <c r="K714" s="129" t="s">
        <v>19</v>
      </c>
      <c r="L714" s="33"/>
      <c r="M714" s="134" t="s">
        <v>19</v>
      </c>
      <c r="N714" s="135" t="s">
        <v>47</v>
      </c>
      <c r="P714" s="136">
        <f>O714*H714</f>
        <v>0</v>
      </c>
      <c r="Q714" s="136">
        <v>0</v>
      </c>
      <c r="R714" s="136">
        <f>Q714*H714</f>
        <v>0</v>
      </c>
      <c r="S714" s="136">
        <v>0</v>
      </c>
      <c r="T714" s="137">
        <f>S714*H714</f>
        <v>0</v>
      </c>
      <c r="AR714" s="138" t="s">
        <v>223</v>
      </c>
      <c r="AT714" s="138" t="s">
        <v>219</v>
      </c>
      <c r="AU714" s="138" t="s">
        <v>83</v>
      </c>
      <c r="AY714" s="18" t="s">
        <v>218</v>
      </c>
      <c r="BE714" s="139">
        <f>IF(N714="základní",J714,0)</f>
        <v>0</v>
      </c>
      <c r="BF714" s="139">
        <f>IF(N714="snížená",J714,0)</f>
        <v>0</v>
      </c>
      <c r="BG714" s="139">
        <f>IF(N714="zákl. přenesená",J714,0)</f>
        <v>0</v>
      </c>
      <c r="BH714" s="139">
        <f>IF(N714="sníž. přenesená",J714,0)</f>
        <v>0</v>
      </c>
      <c r="BI714" s="139">
        <f>IF(N714="nulová",J714,0)</f>
        <v>0</v>
      </c>
      <c r="BJ714" s="18" t="s">
        <v>83</v>
      </c>
      <c r="BK714" s="139">
        <f>ROUND(I714*H714,2)</f>
        <v>0</v>
      </c>
      <c r="BL714" s="18" t="s">
        <v>223</v>
      </c>
      <c r="BM714" s="138" t="s">
        <v>1196</v>
      </c>
    </row>
    <row r="715" spans="2:65" s="1" customFormat="1" ht="11.25">
      <c r="B715" s="33"/>
      <c r="D715" s="140" t="s">
        <v>225</v>
      </c>
      <c r="F715" s="141" t="s">
        <v>758</v>
      </c>
      <c r="I715" s="142"/>
      <c r="L715" s="33"/>
      <c r="M715" s="143"/>
      <c r="T715" s="54"/>
      <c r="AT715" s="18" t="s">
        <v>225</v>
      </c>
      <c r="AU715" s="18" t="s">
        <v>83</v>
      </c>
    </row>
    <row r="716" spans="2:65" s="1" customFormat="1" ht="29.25">
      <c r="B716" s="33"/>
      <c r="D716" s="140" t="s">
        <v>227</v>
      </c>
      <c r="F716" s="144" t="s">
        <v>760</v>
      </c>
      <c r="I716" s="142"/>
      <c r="L716" s="33"/>
      <c r="M716" s="143"/>
      <c r="T716" s="54"/>
      <c r="AT716" s="18" t="s">
        <v>227</v>
      </c>
      <c r="AU716" s="18" t="s">
        <v>83</v>
      </c>
    </row>
    <row r="717" spans="2:65" s="12" customFormat="1" ht="11.25">
      <c r="B717" s="151"/>
      <c r="D717" s="140" t="s">
        <v>229</v>
      </c>
      <c r="E717" s="152" t="s">
        <v>19</v>
      </c>
      <c r="F717" s="153" t="s">
        <v>1197</v>
      </c>
      <c r="H717" s="154">
        <v>-24.539000000000001</v>
      </c>
      <c r="I717" s="155"/>
      <c r="L717" s="151"/>
      <c r="M717" s="156"/>
      <c r="T717" s="157"/>
      <c r="AT717" s="152" t="s">
        <v>229</v>
      </c>
      <c r="AU717" s="152" t="s">
        <v>83</v>
      </c>
      <c r="AV717" s="12" t="s">
        <v>85</v>
      </c>
      <c r="AW717" s="12" t="s">
        <v>37</v>
      </c>
      <c r="AX717" s="12" t="s">
        <v>83</v>
      </c>
      <c r="AY717" s="152" t="s">
        <v>218</v>
      </c>
    </row>
    <row r="718" spans="2:65" s="1" customFormat="1" ht="16.5" customHeight="1">
      <c r="B718" s="33"/>
      <c r="C718" s="127" t="s">
        <v>1198</v>
      </c>
      <c r="D718" s="127" t="s">
        <v>219</v>
      </c>
      <c r="E718" s="128" t="s">
        <v>1199</v>
      </c>
      <c r="F718" s="129" t="s">
        <v>1200</v>
      </c>
      <c r="G718" s="130" t="s">
        <v>1201</v>
      </c>
      <c r="H718" s="131">
        <v>2657.82</v>
      </c>
      <c r="I718" s="132"/>
      <c r="J718" s="133">
        <f>ROUND(I718*H718,2)</f>
        <v>0</v>
      </c>
      <c r="K718" s="129" t="s">
        <v>19</v>
      </c>
      <c r="L718" s="33"/>
      <c r="M718" s="134" t="s">
        <v>19</v>
      </c>
      <c r="N718" s="135" t="s">
        <v>47</v>
      </c>
      <c r="P718" s="136">
        <f>O718*H718</f>
        <v>0</v>
      </c>
      <c r="Q718" s="136">
        <v>0</v>
      </c>
      <c r="R718" s="136">
        <f>Q718*H718</f>
        <v>0</v>
      </c>
      <c r="S718" s="136">
        <v>0</v>
      </c>
      <c r="T718" s="137">
        <f>S718*H718</f>
        <v>0</v>
      </c>
      <c r="AR718" s="138" t="s">
        <v>223</v>
      </c>
      <c r="AT718" s="138" t="s">
        <v>219</v>
      </c>
      <c r="AU718" s="138" t="s">
        <v>83</v>
      </c>
      <c r="AY718" s="18" t="s">
        <v>218</v>
      </c>
      <c r="BE718" s="139">
        <f>IF(N718="základní",J718,0)</f>
        <v>0</v>
      </c>
      <c r="BF718" s="139">
        <f>IF(N718="snížená",J718,0)</f>
        <v>0</v>
      </c>
      <c r="BG718" s="139">
        <f>IF(N718="zákl. přenesená",J718,0)</f>
        <v>0</v>
      </c>
      <c r="BH718" s="139">
        <f>IF(N718="sníž. přenesená",J718,0)</f>
        <v>0</v>
      </c>
      <c r="BI718" s="139">
        <f>IF(N718="nulová",J718,0)</f>
        <v>0</v>
      </c>
      <c r="BJ718" s="18" t="s">
        <v>83</v>
      </c>
      <c r="BK718" s="139">
        <f>ROUND(I718*H718,2)</f>
        <v>0</v>
      </c>
      <c r="BL718" s="18" t="s">
        <v>223</v>
      </c>
      <c r="BM718" s="138" t="s">
        <v>1202</v>
      </c>
    </row>
    <row r="719" spans="2:65" s="1" customFormat="1" ht="48.75">
      <c r="B719" s="33"/>
      <c r="D719" s="140" t="s">
        <v>225</v>
      </c>
      <c r="F719" s="141" t="s">
        <v>1203</v>
      </c>
      <c r="I719" s="142"/>
      <c r="L719" s="33"/>
      <c r="M719" s="143"/>
      <c r="T719" s="54"/>
      <c r="AT719" s="18" t="s">
        <v>225</v>
      </c>
      <c r="AU719" s="18" t="s">
        <v>83</v>
      </c>
    </row>
    <row r="720" spans="2:65" s="1" customFormat="1" ht="19.5">
      <c r="B720" s="33"/>
      <c r="D720" s="140" t="s">
        <v>227</v>
      </c>
      <c r="F720" s="144" t="s">
        <v>676</v>
      </c>
      <c r="I720" s="142"/>
      <c r="L720" s="33"/>
      <c r="M720" s="143"/>
      <c r="T720" s="54"/>
      <c r="AT720" s="18" t="s">
        <v>227</v>
      </c>
      <c r="AU720" s="18" t="s">
        <v>83</v>
      </c>
    </row>
    <row r="721" spans="2:65" s="11" customFormat="1" ht="11.25">
      <c r="B721" s="145"/>
      <c r="D721" s="140" t="s">
        <v>229</v>
      </c>
      <c r="E721" s="146" t="s">
        <v>19</v>
      </c>
      <c r="F721" s="147" t="s">
        <v>230</v>
      </c>
      <c r="H721" s="146" t="s">
        <v>19</v>
      </c>
      <c r="I721" s="148"/>
      <c r="L721" s="145"/>
      <c r="M721" s="149"/>
      <c r="T721" s="150"/>
      <c r="AT721" s="146" t="s">
        <v>229</v>
      </c>
      <c r="AU721" s="146" t="s">
        <v>83</v>
      </c>
      <c r="AV721" s="11" t="s">
        <v>83</v>
      </c>
      <c r="AW721" s="11" t="s">
        <v>37</v>
      </c>
      <c r="AX721" s="11" t="s">
        <v>76</v>
      </c>
      <c r="AY721" s="146" t="s">
        <v>218</v>
      </c>
    </row>
    <row r="722" spans="2:65" s="12" customFormat="1" ht="11.25">
      <c r="B722" s="151"/>
      <c r="D722" s="140" t="s">
        <v>229</v>
      </c>
      <c r="E722" s="152" t="s">
        <v>19</v>
      </c>
      <c r="F722" s="153" t="s">
        <v>1204</v>
      </c>
      <c r="H722" s="154">
        <v>2657.82</v>
      </c>
      <c r="I722" s="155"/>
      <c r="L722" s="151"/>
      <c r="M722" s="156"/>
      <c r="T722" s="157"/>
      <c r="AT722" s="152" t="s">
        <v>229</v>
      </c>
      <c r="AU722" s="152" t="s">
        <v>83</v>
      </c>
      <c r="AV722" s="12" t="s">
        <v>85</v>
      </c>
      <c r="AW722" s="12" t="s">
        <v>37</v>
      </c>
      <c r="AX722" s="12" t="s">
        <v>83</v>
      </c>
      <c r="AY722" s="152" t="s">
        <v>218</v>
      </c>
    </row>
    <row r="723" spans="2:65" s="1" customFormat="1" ht="16.5" customHeight="1">
      <c r="B723" s="33"/>
      <c r="C723" s="127" t="s">
        <v>1205</v>
      </c>
      <c r="D723" s="127" t="s">
        <v>219</v>
      </c>
      <c r="E723" s="128" t="s">
        <v>1206</v>
      </c>
      <c r="F723" s="129" t="s">
        <v>1207</v>
      </c>
      <c r="G723" s="130" t="s">
        <v>1201</v>
      </c>
      <c r="H723" s="131">
        <v>2657.82</v>
      </c>
      <c r="I723" s="132"/>
      <c r="J723" s="133">
        <f>ROUND(I723*H723,2)</f>
        <v>0</v>
      </c>
      <c r="K723" s="129" t="s">
        <v>19</v>
      </c>
      <c r="L723" s="33"/>
      <c r="M723" s="134" t="s">
        <v>19</v>
      </c>
      <c r="N723" s="135" t="s">
        <v>47</v>
      </c>
      <c r="P723" s="136">
        <f>O723*H723</f>
        <v>0</v>
      </c>
      <c r="Q723" s="136">
        <v>0</v>
      </c>
      <c r="R723" s="136">
        <f>Q723*H723</f>
        <v>0</v>
      </c>
      <c r="S723" s="136">
        <v>0</v>
      </c>
      <c r="T723" s="137">
        <f>S723*H723</f>
        <v>0</v>
      </c>
      <c r="AR723" s="138" t="s">
        <v>223</v>
      </c>
      <c r="AT723" s="138" t="s">
        <v>219</v>
      </c>
      <c r="AU723" s="138" t="s">
        <v>83</v>
      </c>
      <c r="AY723" s="18" t="s">
        <v>218</v>
      </c>
      <c r="BE723" s="139">
        <f>IF(N723="základní",J723,0)</f>
        <v>0</v>
      </c>
      <c r="BF723" s="139">
        <f>IF(N723="snížená",J723,0)</f>
        <v>0</v>
      </c>
      <c r="BG723" s="139">
        <f>IF(N723="zákl. přenesená",J723,0)</f>
        <v>0</v>
      </c>
      <c r="BH723" s="139">
        <f>IF(N723="sníž. přenesená",J723,0)</f>
        <v>0</v>
      </c>
      <c r="BI723" s="139">
        <f>IF(N723="nulová",J723,0)</f>
        <v>0</v>
      </c>
      <c r="BJ723" s="18" t="s">
        <v>83</v>
      </c>
      <c r="BK723" s="139">
        <f>ROUND(I723*H723,2)</f>
        <v>0</v>
      </c>
      <c r="BL723" s="18" t="s">
        <v>223</v>
      </c>
      <c r="BM723" s="138" t="s">
        <v>1208</v>
      </c>
    </row>
    <row r="724" spans="2:65" s="1" customFormat="1" ht="11.25">
      <c r="B724" s="33"/>
      <c r="D724" s="140" t="s">
        <v>225</v>
      </c>
      <c r="F724" s="141" t="s">
        <v>1207</v>
      </c>
      <c r="I724" s="142"/>
      <c r="L724" s="33"/>
      <c r="M724" s="143"/>
      <c r="T724" s="54"/>
      <c r="AT724" s="18" t="s">
        <v>225</v>
      </c>
      <c r="AU724" s="18" t="s">
        <v>83</v>
      </c>
    </row>
    <row r="725" spans="2:65" s="1" customFormat="1" ht="19.5">
      <c r="B725" s="33"/>
      <c r="D725" s="140" t="s">
        <v>227</v>
      </c>
      <c r="F725" s="144" t="s">
        <v>676</v>
      </c>
      <c r="I725" s="142"/>
      <c r="L725" s="33"/>
      <c r="M725" s="143"/>
      <c r="T725" s="54"/>
      <c r="AT725" s="18" t="s">
        <v>227</v>
      </c>
      <c r="AU725" s="18" t="s">
        <v>83</v>
      </c>
    </row>
    <row r="726" spans="2:65" s="11" customFormat="1" ht="11.25">
      <c r="B726" s="145"/>
      <c r="D726" s="140" t="s">
        <v>229</v>
      </c>
      <c r="E726" s="146" t="s">
        <v>19</v>
      </c>
      <c r="F726" s="147" t="s">
        <v>230</v>
      </c>
      <c r="H726" s="146" t="s">
        <v>19</v>
      </c>
      <c r="I726" s="148"/>
      <c r="L726" s="145"/>
      <c r="M726" s="149"/>
      <c r="T726" s="150"/>
      <c r="AT726" s="146" t="s">
        <v>229</v>
      </c>
      <c r="AU726" s="146" t="s">
        <v>83</v>
      </c>
      <c r="AV726" s="11" t="s">
        <v>83</v>
      </c>
      <c r="AW726" s="11" t="s">
        <v>37</v>
      </c>
      <c r="AX726" s="11" t="s">
        <v>76</v>
      </c>
      <c r="AY726" s="146" t="s">
        <v>218</v>
      </c>
    </row>
    <row r="727" spans="2:65" s="12" customFormat="1" ht="11.25">
      <c r="B727" s="151"/>
      <c r="D727" s="140" t="s">
        <v>229</v>
      </c>
      <c r="E727" s="152" t="s">
        <v>19</v>
      </c>
      <c r="F727" s="153" t="s">
        <v>1204</v>
      </c>
      <c r="H727" s="154">
        <v>2657.82</v>
      </c>
      <c r="I727" s="155"/>
      <c r="L727" s="151"/>
      <c r="M727" s="156"/>
      <c r="T727" s="157"/>
      <c r="AT727" s="152" t="s">
        <v>229</v>
      </c>
      <c r="AU727" s="152" t="s">
        <v>83</v>
      </c>
      <c r="AV727" s="12" t="s">
        <v>85</v>
      </c>
      <c r="AW727" s="12" t="s">
        <v>37</v>
      </c>
      <c r="AX727" s="12" t="s">
        <v>83</v>
      </c>
      <c r="AY727" s="152" t="s">
        <v>218</v>
      </c>
    </row>
    <row r="728" spans="2:65" s="1" customFormat="1" ht="16.5" customHeight="1">
      <c r="B728" s="33"/>
      <c r="C728" s="127" t="s">
        <v>1209</v>
      </c>
      <c r="D728" s="127" t="s">
        <v>219</v>
      </c>
      <c r="E728" s="128" t="s">
        <v>1210</v>
      </c>
      <c r="F728" s="129" t="s">
        <v>1211</v>
      </c>
      <c r="G728" s="130" t="s">
        <v>1201</v>
      </c>
      <c r="H728" s="131">
        <v>378.87</v>
      </c>
      <c r="I728" s="132"/>
      <c r="J728" s="133">
        <f>ROUND(I728*H728,2)</f>
        <v>0</v>
      </c>
      <c r="K728" s="129" t="s">
        <v>19</v>
      </c>
      <c r="L728" s="33"/>
      <c r="M728" s="134" t="s">
        <v>19</v>
      </c>
      <c r="N728" s="135" t="s">
        <v>47</v>
      </c>
      <c r="P728" s="136">
        <f>O728*H728</f>
        <v>0</v>
      </c>
      <c r="Q728" s="136">
        <v>0</v>
      </c>
      <c r="R728" s="136">
        <f>Q728*H728</f>
        <v>0</v>
      </c>
      <c r="S728" s="136">
        <v>0</v>
      </c>
      <c r="T728" s="137">
        <f>S728*H728</f>
        <v>0</v>
      </c>
      <c r="AR728" s="138" t="s">
        <v>223</v>
      </c>
      <c r="AT728" s="138" t="s">
        <v>219</v>
      </c>
      <c r="AU728" s="138" t="s">
        <v>83</v>
      </c>
      <c r="AY728" s="18" t="s">
        <v>218</v>
      </c>
      <c r="BE728" s="139">
        <f>IF(N728="základní",J728,0)</f>
        <v>0</v>
      </c>
      <c r="BF728" s="139">
        <f>IF(N728="snížená",J728,0)</f>
        <v>0</v>
      </c>
      <c r="BG728" s="139">
        <f>IF(N728="zákl. přenesená",J728,0)</f>
        <v>0</v>
      </c>
      <c r="BH728" s="139">
        <f>IF(N728="sníž. přenesená",J728,0)</f>
        <v>0</v>
      </c>
      <c r="BI728" s="139">
        <f>IF(N728="nulová",J728,0)</f>
        <v>0</v>
      </c>
      <c r="BJ728" s="18" t="s">
        <v>83</v>
      </c>
      <c r="BK728" s="139">
        <f>ROUND(I728*H728,2)</f>
        <v>0</v>
      </c>
      <c r="BL728" s="18" t="s">
        <v>223</v>
      </c>
      <c r="BM728" s="138" t="s">
        <v>1212</v>
      </c>
    </row>
    <row r="729" spans="2:65" s="1" customFormat="1" ht="58.5">
      <c r="B729" s="33"/>
      <c r="D729" s="140" t="s">
        <v>225</v>
      </c>
      <c r="F729" s="141" t="s">
        <v>1213</v>
      </c>
      <c r="I729" s="142"/>
      <c r="L729" s="33"/>
      <c r="M729" s="143"/>
      <c r="T729" s="54"/>
      <c r="AT729" s="18" t="s">
        <v>225</v>
      </c>
      <c r="AU729" s="18" t="s">
        <v>83</v>
      </c>
    </row>
    <row r="730" spans="2:65" s="1" customFormat="1" ht="19.5">
      <c r="B730" s="33"/>
      <c r="D730" s="140" t="s">
        <v>227</v>
      </c>
      <c r="F730" s="144" t="s">
        <v>676</v>
      </c>
      <c r="I730" s="142"/>
      <c r="L730" s="33"/>
      <c r="M730" s="143"/>
      <c r="T730" s="54"/>
      <c r="AT730" s="18" t="s">
        <v>227</v>
      </c>
      <c r="AU730" s="18" t="s">
        <v>83</v>
      </c>
    </row>
    <row r="731" spans="2:65" s="11" customFormat="1" ht="11.25">
      <c r="B731" s="145"/>
      <c r="D731" s="140" t="s">
        <v>229</v>
      </c>
      <c r="E731" s="146" t="s">
        <v>19</v>
      </c>
      <c r="F731" s="147" t="s">
        <v>230</v>
      </c>
      <c r="H731" s="146" t="s">
        <v>19</v>
      </c>
      <c r="I731" s="148"/>
      <c r="L731" s="145"/>
      <c r="M731" s="149"/>
      <c r="T731" s="150"/>
      <c r="AT731" s="146" t="s">
        <v>229</v>
      </c>
      <c r="AU731" s="146" t="s">
        <v>83</v>
      </c>
      <c r="AV731" s="11" t="s">
        <v>83</v>
      </c>
      <c r="AW731" s="11" t="s">
        <v>37</v>
      </c>
      <c r="AX731" s="11" t="s">
        <v>76</v>
      </c>
      <c r="AY731" s="146" t="s">
        <v>218</v>
      </c>
    </row>
    <row r="732" spans="2:65" s="12" customFormat="1" ht="11.25">
      <c r="B732" s="151"/>
      <c r="D732" s="140" t="s">
        <v>229</v>
      </c>
      <c r="E732" s="152" t="s">
        <v>19</v>
      </c>
      <c r="F732" s="153" t="s">
        <v>1214</v>
      </c>
      <c r="H732" s="154">
        <v>378.87</v>
      </c>
      <c r="I732" s="155"/>
      <c r="L732" s="151"/>
      <c r="M732" s="156"/>
      <c r="T732" s="157"/>
      <c r="AT732" s="152" t="s">
        <v>229</v>
      </c>
      <c r="AU732" s="152" t="s">
        <v>83</v>
      </c>
      <c r="AV732" s="12" t="s">
        <v>85</v>
      </c>
      <c r="AW732" s="12" t="s">
        <v>37</v>
      </c>
      <c r="AX732" s="12" t="s">
        <v>83</v>
      </c>
      <c r="AY732" s="152" t="s">
        <v>218</v>
      </c>
    </row>
    <row r="733" spans="2:65" s="1" customFormat="1" ht="16.5" customHeight="1">
      <c r="B733" s="33"/>
      <c r="C733" s="127" t="s">
        <v>1215</v>
      </c>
      <c r="D733" s="127" t="s">
        <v>219</v>
      </c>
      <c r="E733" s="128" t="s">
        <v>1216</v>
      </c>
      <c r="F733" s="129" t="s">
        <v>1217</v>
      </c>
      <c r="G733" s="130" t="s">
        <v>1201</v>
      </c>
      <c r="H733" s="131">
        <v>378.87</v>
      </c>
      <c r="I733" s="132"/>
      <c r="J733" s="133">
        <f>ROUND(I733*H733,2)</f>
        <v>0</v>
      </c>
      <c r="K733" s="129" t="s">
        <v>19</v>
      </c>
      <c r="L733" s="33"/>
      <c r="M733" s="134" t="s">
        <v>19</v>
      </c>
      <c r="N733" s="135" t="s">
        <v>47</v>
      </c>
      <c r="P733" s="136">
        <f>O733*H733</f>
        <v>0</v>
      </c>
      <c r="Q733" s="136">
        <v>0</v>
      </c>
      <c r="R733" s="136">
        <f>Q733*H733</f>
        <v>0</v>
      </c>
      <c r="S733" s="136">
        <v>0</v>
      </c>
      <c r="T733" s="137">
        <f>S733*H733</f>
        <v>0</v>
      </c>
      <c r="AR733" s="138" t="s">
        <v>223</v>
      </c>
      <c r="AT733" s="138" t="s">
        <v>219</v>
      </c>
      <c r="AU733" s="138" t="s">
        <v>83</v>
      </c>
      <c r="AY733" s="18" t="s">
        <v>218</v>
      </c>
      <c r="BE733" s="139">
        <f>IF(N733="základní",J733,0)</f>
        <v>0</v>
      </c>
      <c r="BF733" s="139">
        <f>IF(N733="snížená",J733,0)</f>
        <v>0</v>
      </c>
      <c r="BG733" s="139">
        <f>IF(N733="zákl. přenesená",J733,0)</f>
        <v>0</v>
      </c>
      <c r="BH733" s="139">
        <f>IF(N733="sníž. přenesená",J733,0)</f>
        <v>0</v>
      </c>
      <c r="BI733" s="139">
        <f>IF(N733="nulová",J733,0)</f>
        <v>0</v>
      </c>
      <c r="BJ733" s="18" t="s">
        <v>83</v>
      </c>
      <c r="BK733" s="139">
        <f>ROUND(I733*H733,2)</f>
        <v>0</v>
      </c>
      <c r="BL733" s="18" t="s">
        <v>223</v>
      </c>
      <c r="BM733" s="138" t="s">
        <v>1218</v>
      </c>
    </row>
    <row r="734" spans="2:65" s="1" customFormat="1" ht="11.25">
      <c r="B734" s="33"/>
      <c r="D734" s="140" t="s">
        <v>225</v>
      </c>
      <c r="F734" s="141" t="s">
        <v>1217</v>
      </c>
      <c r="I734" s="142"/>
      <c r="L734" s="33"/>
      <c r="M734" s="143"/>
      <c r="T734" s="54"/>
      <c r="AT734" s="18" t="s">
        <v>225</v>
      </c>
      <c r="AU734" s="18" t="s">
        <v>83</v>
      </c>
    </row>
    <row r="735" spans="2:65" s="1" customFormat="1" ht="19.5">
      <c r="B735" s="33"/>
      <c r="D735" s="140" t="s">
        <v>227</v>
      </c>
      <c r="F735" s="144" t="s">
        <v>676</v>
      </c>
      <c r="I735" s="142"/>
      <c r="L735" s="33"/>
      <c r="M735" s="143"/>
      <c r="T735" s="54"/>
      <c r="AT735" s="18" t="s">
        <v>227</v>
      </c>
      <c r="AU735" s="18" t="s">
        <v>83</v>
      </c>
    </row>
    <row r="736" spans="2:65" s="11" customFormat="1" ht="11.25">
      <c r="B736" s="145"/>
      <c r="D736" s="140" t="s">
        <v>229</v>
      </c>
      <c r="E736" s="146" t="s">
        <v>19</v>
      </c>
      <c r="F736" s="147" t="s">
        <v>230</v>
      </c>
      <c r="H736" s="146" t="s">
        <v>19</v>
      </c>
      <c r="I736" s="148"/>
      <c r="L736" s="145"/>
      <c r="M736" s="149"/>
      <c r="T736" s="150"/>
      <c r="AT736" s="146" t="s">
        <v>229</v>
      </c>
      <c r="AU736" s="146" t="s">
        <v>83</v>
      </c>
      <c r="AV736" s="11" t="s">
        <v>83</v>
      </c>
      <c r="AW736" s="11" t="s">
        <v>37</v>
      </c>
      <c r="AX736" s="11" t="s">
        <v>76</v>
      </c>
      <c r="AY736" s="146" t="s">
        <v>218</v>
      </c>
    </row>
    <row r="737" spans="2:65" s="12" customFormat="1" ht="11.25">
      <c r="B737" s="151"/>
      <c r="D737" s="140" t="s">
        <v>229</v>
      </c>
      <c r="E737" s="152" t="s">
        <v>19</v>
      </c>
      <c r="F737" s="153" t="s">
        <v>1214</v>
      </c>
      <c r="H737" s="154">
        <v>378.87</v>
      </c>
      <c r="I737" s="155"/>
      <c r="L737" s="151"/>
      <c r="M737" s="156"/>
      <c r="T737" s="157"/>
      <c r="AT737" s="152" t="s">
        <v>229</v>
      </c>
      <c r="AU737" s="152" t="s">
        <v>83</v>
      </c>
      <c r="AV737" s="12" t="s">
        <v>85</v>
      </c>
      <c r="AW737" s="12" t="s">
        <v>37</v>
      </c>
      <c r="AX737" s="12" t="s">
        <v>83</v>
      </c>
      <c r="AY737" s="152" t="s">
        <v>218</v>
      </c>
    </row>
    <row r="738" spans="2:65" s="1" customFormat="1" ht="16.5" customHeight="1">
      <c r="B738" s="33"/>
      <c r="C738" s="127" t="s">
        <v>1219</v>
      </c>
      <c r="D738" s="127" t="s">
        <v>219</v>
      </c>
      <c r="E738" s="128" t="s">
        <v>1220</v>
      </c>
      <c r="F738" s="129" t="s">
        <v>1221</v>
      </c>
      <c r="G738" s="130" t="s">
        <v>323</v>
      </c>
      <c r="H738" s="131">
        <v>5.27</v>
      </c>
      <c r="I738" s="132"/>
      <c r="J738" s="133">
        <f>ROUND(I738*H738,2)</f>
        <v>0</v>
      </c>
      <c r="K738" s="129" t="s">
        <v>19</v>
      </c>
      <c r="L738" s="33"/>
      <c r="M738" s="134" t="s">
        <v>19</v>
      </c>
      <c r="N738" s="135" t="s">
        <v>47</v>
      </c>
      <c r="P738" s="136">
        <f>O738*H738</f>
        <v>0</v>
      </c>
      <c r="Q738" s="136">
        <v>0</v>
      </c>
      <c r="R738" s="136">
        <f>Q738*H738</f>
        <v>0</v>
      </c>
      <c r="S738" s="136">
        <v>0</v>
      </c>
      <c r="T738" s="137">
        <f>S738*H738</f>
        <v>0</v>
      </c>
      <c r="AR738" s="138" t="s">
        <v>223</v>
      </c>
      <c r="AT738" s="138" t="s">
        <v>219</v>
      </c>
      <c r="AU738" s="138" t="s">
        <v>83</v>
      </c>
      <c r="AY738" s="18" t="s">
        <v>218</v>
      </c>
      <c r="BE738" s="139">
        <f>IF(N738="základní",J738,0)</f>
        <v>0</v>
      </c>
      <c r="BF738" s="139">
        <f>IF(N738="snížená",J738,0)</f>
        <v>0</v>
      </c>
      <c r="BG738" s="139">
        <f>IF(N738="zákl. přenesená",J738,0)</f>
        <v>0</v>
      </c>
      <c r="BH738" s="139">
        <f>IF(N738="sníž. přenesená",J738,0)</f>
        <v>0</v>
      </c>
      <c r="BI738" s="139">
        <f>IF(N738="nulová",J738,0)</f>
        <v>0</v>
      </c>
      <c r="BJ738" s="18" t="s">
        <v>83</v>
      </c>
      <c r="BK738" s="139">
        <f>ROUND(I738*H738,2)</f>
        <v>0</v>
      </c>
      <c r="BL738" s="18" t="s">
        <v>223</v>
      </c>
      <c r="BM738" s="138" t="s">
        <v>1222</v>
      </c>
    </row>
    <row r="739" spans="2:65" s="1" customFormat="1" ht="11.25">
      <c r="B739" s="33"/>
      <c r="D739" s="140" t="s">
        <v>225</v>
      </c>
      <c r="F739" s="141" t="s">
        <v>1221</v>
      </c>
      <c r="I739" s="142"/>
      <c r="L739" s="33"/>
      <c r="M739" s="143"/>
      <c r="T739" s="54"/>
      <c r="AT739" s="18" t="s">
        <v>225</v>
      </c>
      <c r="AU739" s="18" t="s">
        <v>83</v>
      </c>
    </row>
    <row r="740" spans="2:65" s="1" customFormat="1" ht="19.5">
      <c r="B740" s="33"/>
      <c r="D740" s="140" t="s">
        <v>227</v>
      </c>
      <c r="F740" s="144" t="s">
        <v>676</v>
      </c>
      <c r="I740" s="142"/>
      <c r="L740" s="33"/>
      <c r="M740" s="143"/>
      <c r="T740" s="54"/>
      <c r="AT740" s="18" t="s">
        <v>227</v>
      </c>
      <c r="AU740" s="18" t="s">
        <v>83</v>
      </c>
    </row>
    <row r="741" spans="2:65" s="11" customFormat="1" ht="11.25">
      <c r="B741" s="145"/>
      <c r="D741" s="140" t="s">
        <v>229</v>
      </c>
      <c r="E741" s="146" t="s">
        <v>19</v>
      </c>
      <c r="F741" s="147" t="s">
        <v>230</v>
      </c>
      <c r="H741" s="146" t="s">
        <v>19</v>
      </c>
      <c r="I741" s="148"/>
      <c r="L741" s="145"/>
      <c r="M741" s="149"/>
      <c r="T741" s="150"/>
      <c r="AT741" s="146" t="s">
        <v>229</v>
      </c>
      <c r="AU741" s="146" t="s">
        <v>83</v>
      </c>
      <c r="AV741" s="11" t="s">
        <v>83</v>
      </c>
      <c r="AW741" s="11" t="s">
        <v>37</v>
      </c>
      <c r="AX741" s="11" t="s">
        <v>76</v>
      </c>
      <c r="AY741" s="146" t="s">
        <v>218</v>
      </c>
    </row>
    <row r="742" spans="2:65" s="12" customFormat="1" ht="11.25">
      <c r="B742" s="151"/>
      <c r="D742" s="140" t="s">
        <v>229</v>
      </c>
      <c r="E742" s="152" t="s">
        <v>19</v>
      </c>
      <c r="F742" s="153" t="s">
        <v>1223</v>
      </c>
      <c r="H742" s="154">
        <v>5.1319999999999997</v>
      </c>
      <c r="I742" s="155"/>
      <c r="L742" s="151"/>
      <c r="M742" s="156"/>
      <c r="T742" s="157"/>
      <c r="AT742" s="152" t="s">
        <v>229</v>
      </c>
      <c r="AU742" s="152" t="s">
        <v>83</v>
      </c>
      <c r="AV742" s="12" t="s">
        <v>85</v>
      </c>
      <c r="AW742" s="12" t="s">
        <v>37</v>
      </c>
      <c r="AX742" s="12" t="s">
        <v>76</v>
      </c>
      <c r="AY742" s="152" t="s">
        <v>218</v>
      </c>
    </row>
    <row r="743" spans="2:65" s="12" customFormat="1" ht="11.25">
      <c r="B743" s="151"/>
      <c r="D743" s="140" t="s">
        <v>229</v>
      </c>
      <c r="E743" s="152" t="s">
        <v>19</v>
      </c>
      <c r="F743" s="153" t="s">
        <v>1224</v>
      </c>
      <c r="H743" s="154">
        <v>0.13800000000000001</v>
      </c>
      <c r="I743" s="155"/>
      <c r="L743" s="151"/>
      <c r="M743" s="156"/>
      <c r="T743" s="157"/>
      <c r="AT743" s="152" t="s">
        <v>229</v>
      </c>
      <c r="AU743" s="152" t="s">
        <v>83</v>
      </c>
      <c r="AV743" s="12" t="s">
        <v>85</v>
      </c>
      <c r="AW743" s="12" t="s">
        <v>37</v>
      </c>
      <c r="AX743" s="12" t="s">
        <v>76</v>
      </c>
      <c r="AY743" s="152" t="s">
        <v>218</v>
      </c>
    </row>
    <row r="744" spans="2:65" s="13" customFormat="1" ht="11.25">
      <c r="B744" s="158"/>
      <c r="D744" s="140" t="s">
        <v>229</v>
      </c>
      <c r="E744" s="159" t="s">
        <v>19</v>
      </c>
      <c r="F744" s="160" t="s">
        <v>234</v>
      </c>
      <c r="H744" s="161">
        <v>5.27</v>
      </c>
      <c r="I744" s="162"/>
      <c r="L744" s="158"/>
      <c r="M744" s="163"/>
      <c r="T744" s="164"/>
      <c r="AT744" s="159" t="s">
        <v>229</v>
      </c>
      <c r="AU744" s="159" t="s">
        <v>83</v>
      </c>
      <c r="AV744" s="13" t="s">
        <v>223</v>
      </c>
      <c r="AW744" s="13" t="s">
        <v>37</v>
      </c>
      <c r="AX744" s="13" t="s">
        <v>83</v>
      </c>
      <c r="AY744" s="159" t="s">
        <v>218</v>
      </c>
    </row>
    <row r="745" spans="2:65" s="1" customFormat="1" ht="16.5" customHeight="1">
      <c r="B745" s="33"/>
      <c r="C745" s="127" t="s">
        <v>1225</v>
      </c>
      <c r="D745" s="127" t="s">
        <v>219</v>
      </c>
      <c r="E745" s="128" t="s">
        <v>1226</v>
      </c>
      <c r="F745" s="129" t="s">
        <v>1227</v>
      </c>
      <c r="G745" s="130" t="s">
        <v>323</v>
      </c>
      <c r="H745" s="131">
        <v>5.27</v>
      </c>
      <c r="I745" s="132"/>
      <c r="J745" s="133">
        <f>ROUND(I745*H745,2)</f>
        <v>0</v>
      </c>
      <c r="K745" s="129" t="s">
        <v>19</v>
      </c>
      <c r="L745" s="33"/>
      <c r="M745" s="134" t="s">
        <v>19</v>
      </c>
      <c r="N745" s="135" t="s">
        <v>47</v>
      </c>
      <c r="P745" s="136">
        <f>O745*H745</f>
        <v>0</v>
      </c>
      <c r="Q745" s="136">
        <v>0</v>
      </c>
      <c r="R745" s="136">
        <f>Q745*H745</f>
        <v>0</v>
      </c>
      <c r="S745" s="136">
        <v>0</v>
      </c>
      <c r="T745" s="137">
        <f>S745*H745</f>
        <v>0</v>
      </c>
      <c r="AR745" s="138" t="s">
        <v>223</v>
      </c>
      <c r="AT745" s="138" t="s">
        <v>219</v>
      </c>
      <c r="AU745" s="138" t="s">
        <v>83</v>
      </c>
      <c r="AY745" s="18" t="s">
        <v>218</v>
      </c>
      <c r="BE745" s="139">
        <f>IF(N745="základní",J745,0)</f>
        <v>0</v>
      </c>
      <c r="BF745" s="139">
        <f>IF(N745="snížená",J745,0)</f>
        <v>0</v>
      </c>
      <c r="BG745" s="139">
        <f>IF(N745="zákl. přenesená",J745,0)</f>
        <v>0</v>
      </c>
      <c r="BH745" s="139">
        <f>IF(N745="sníž. přenesená",J745,0)</f>
        <v>0</v>
      </c>
      <c r="BI745" s="139">
        <f>IF(N745="nulová",J745,0)</f>
        <v>0</v>
      </c>
      <c r="BJ745" s="18" t="s">
        <v>83</v>
      </c>
      <c r="BK745" s="139">
        <f>ROUND(I745*H745,2)</f>
        <v>0</v>
      </c>
      <c r="BL745" s="18" t="s">
        <v>223</v>
      </c>
      <c r="BM745" s="138" t="s">
        <v>1228</v>
      </c>
    </row>
    <row r="746" spans="2:65" s="1" customFormat="1" ht="11.25">
      <c r="B746" s="33"/>
      <c r="D746" s="140" t="s">
        <v>225</v>
      </c>
      <c r="F746" s="141" t="s">
        <v>1227</v>
      </c>
      <c r="I746" s="142"/>
      <c r="L746" s="33"/>
      <c r="M746" s="143"/>
      <c r="T746" s="54"/>
      <c r="AT746" s="18" t="s">
        <v>225</v>
      </c>
      <c r="AU746" s="18" t="s">
        <v>83</v>
      </c>
    </row>
    <row r="747" spans="2:65" s="1" customFormat="1" ht="19.5">
      <c r="B747" s="33"/>
      <c r="D747" s="140" t="s">
        <v>227</v>
      </c>
      <c r="F747" s="144" t="s">
        <v>676</v>
      </c>
      <c r="I747" s="142"/>
      <c r="L747" s="33"/>
      <c r="M747" s="143"/>
      <c r="T747" s="54"/>
      <c r="AT747" s="18" t="s">
        <v>227</v>
      </c>
      <c r="AU747" s="18" t="s">
        <v>83</v>
      </c>
    </row>
    <row r="748" spans="2:65" s="11" customFormat="1" ht="11.25">
      <c r="B748" s="145"/>
      <c r="D748" s="140" t="s">
        <v>229</v>
      </c>
      <c r="E748" s="146" t="s">
        <v>19</v>
      </c>
      <c r="F748" s="147" t="s">
        <v>230</v>
      </c>
      <c r="H748" s="146" t="s">
        <v>19</v>
      </c>
      <c r="I748" s="148"/>
      <c r="L748" s="145"/>
      <c r="M748" s="149"/>
      <c r="T748" s="150"/>
      <c r="AT748" s="146" t="s">
        <v>229</v>
      </c>
      <c r="AU748" s="146" t="s">
        <v>83</v>
      </c>
      <c r="AV748" s="11" t="s">
        <v>83</v>
      </c>
      <c r="AW748" s="11" t="s">
        <v>37</v>
      </c>
      <c r="AX748" s="11" t="s">
        <v>76</v>
      </c>
      <c r="AY748" s="146" t="s">
        <v>218</v>
      </c>
    </row>
    <row r="749" spans="2:65" s="12" customFormat="1" ht="11.25">
      <c r="B749" s="151"/>
      <c r="D749" s="140" t="s">
        <v>229</v>
      </c>
      <c r="E749" s="152" t="s">
        <v>19</v>
      </c>
      <c r="F749" s="153" t="s">
        <v>1223</v>
      </c>
      <c r="H749" s="154">
        <v>5.1319999999999997</v>
      </c>
      <c r="I749" s="155"/>
      <c r="L749" s="151"/>
      <c r="M749" s="156"/>
      <c r="T749" s="157"/>
      <c r="AT749" s="152" t="s">
        <v>229</v>
      </c>
      <c r="AU749" s="152" t="s">
        <v>83</v>
      </c>
      <c r="AV749" s="12" t="s">
        <v>85</v>
      </c>
      <c r="AW749" s="12" t="s">
        <v>37</v>
      </c>
      <c r="AX749" s="12" t="s">
        <v>76</v>
      </c>
      <c r="AY749" s="152" t="s">
        <v>218</v>
      </c>
    </row>
    <row r="750" spans="2:65" s="12" customFormat="1" ht="11.25">
      <c r="B750" s="151"/>
      <c r="D750" s="140" t="s">
        <v>229</v>
      </c>
      <c r="E750" s="152" t="s">
        <v>19</v>
      </c>
      <c r="F750" s="153" t="s">
        <v>1224</v>
      </c>
      <c r="H750" s="154">
        <v>0.13800000000000001</v>
      </c>
      <c r="I750" s="155"/>
      <c r="L750" s="151"/>
      <c r="M750" s="156"/>
      <c r="T750" s="157"/>
      <c r="AT750" s="152" t="s">
        <v>229</v>
      </c>
      <c r="AU750" s="152" t="s">
        <v>83</v>
      </c>
      <c r="AV750" s="12" t="s">
        <v>85</v>
      </c>
      <c r="AW750" s="12" t="s">
        <v>37</v>
      </c>
      <c r="AX750" s="12" t="s">
        <v>76</v>
      </c>
      <c r="AY750" s="152" t="s">
        <v>218</v>
      </c>
    </row>
    <row r="751" spans="2:65" s="13" customFormat="1" ht="11.25">
      <c r="B751" s="158"/>
      <c r="D751" s="140" t="s">
        <v>229</v>
      </c>
      <c r="E751" s="159" t="s">
        <v>19</v>
      </c>
      <c r="F751" s="160" t="s">
        <v>234</v>
      </c>
      <c r="H751" s="161">
        <v>5.27</v>
      </c>
      <c r="I751" s="162"/>
      <c r="L751" s="158"/>
      <c r="M751" s="163"/>
      <c r="T751" s="164"/>
      <c r="AT751" s="159" t="s">
        <v>229</v>
      </c>
      <c r="AU751" s="159" t="s">
        <v>83</v>
      </c>
      <c r="AV751" s="13" t="s">
        <v>223</v>
      </c>
      <c r="AW751" s="13" t="s">
        <v>37</v>
      </c>
      <c r="AX751" s="13" t="s">
        <v>83</v>
      </c>
      <c r="AY751" s="159" t="s">
        <v>218</v>
      </c>
    </row>
    <row r="752" spans="2:65" s="1" customFormat="1" ht="16.5" customHeight="1">
      <c r="B752" s="33"/>
      <c r="C752" s="127" t="s">
        <v>1229</v>
      </c>
      <c r="D752" s="127" t="s">
        <v>219</v>
      </c>
      <c r="E752" s="128" t="s">
        <v>1230</v>
      </c>
      <c r="F752" s="129" t="s">
        <v>1231</v>
      </c>
      <c r="G752" s="130" t="s">
        <v>222</v>
      </c>
      <c r="H752" s="131">
        <v>20.9</v>
      </c>
      <c r="I752" s="132"/>
      <c r="J752" s="133">
        <f>ROUND(I752*H752,2)</f>
        <v>0</v>
      </c>
      <c r="K752" s="129" t="s">
        <v>19</v>
      </c>
      <c r="L752" s="33"/>
      <c r="M752" s="134" t="s">
        <v>19</v>
      </c>
      <c r="N752" s="135" t="s">
        <v>47</v>
      </c>
      <c r="P752" s="136">
        <f>O752*H752</f>
        <v>0</v>
      </c>
      <c r="Q752" s="136">
        <v>0</v>
      </c>
      <c r="R752" s="136">
        <f>Q752*H752</f>
        <v>0</v>
      </c>
      <c r="S752" s="136">
        <v>0</v>
      </c>
      <c r="T752" s="137">
        <f>S752*H752</f>
        <v>0</v>
      </c>
      <c r="AR752" s="138" t="s">
        <v>223</v>
      </c>
      <c r="AT752" s="138" t="s">
        <v>219</v>
      </c>
      <c r="AU752" s="138" t="s">
        <v>83</v>
      </c>
      <c r="AY752" s="18" t="s">
        <v>218</v>
      </c>
      <c r="BE752" s="139">
        <f>IF(N752="základní",J752,0)</f>
        <v>0</v>
      </c>
      <c r="BF752" s="139">
        <f>IF(N752="snížená",J752,0)</f>
        <v>0</v>
      </c>
      <c r="BG752" s="139">
        <f>IF(N752="zákl. přenesená",J752,0)</f>
        <v>0</v>
      </c>
      <c r="BH752" s="139">
        <f>IF(N752="sníž. přenesená",J752,0)</f>
        <v>0</v>
      </c>
      <c r="BI752" s="139">
        <f>IF(N752="nulová",J752,0)</f>
        <v>0</v>
      </c>
      <c r="BJ752" s="18" t="s">
        <v>83</v>
      </c>
      <c r="BK752" s="139">
        <f>ROUND(I752*H752,2)</f>
        <v>0</v>
      </c>
      <c r="BL752" s="18" t="s">
        <v>223</v>
      </c>
      <c r="BM752" s="138" t="s">
        <v>1232</v>
      </c>
    </row>
    <row r="753" spans="2:65" s="1" customFormat="1" ht="11.25">
      <c r="B753" s="33"/>
      <c r="D753" s="140" t="s">
        <v>225</v>
      </c>
      <c r="F753" s="141" t="s">
        <v>1233</v>
      </c>
      <c r="I753" s="142"/>
      <c r="L753" s="33"/>
      <c r="M753" s="143"/>
      <c r="T753" s="54"/>
      <c r="AT753" s="18" t="s">
        <v>225</v>
      </c>
      <c r="AU753" s="18" t="s">
        <v>83</v>
      </c>
    </row>
    <row r="754" spans="2:65" s="1" customFormat="1" ht="19.5">
      <c r="B754" s="33"/>
      <c r="D754" s="140" t="s">
        <v>227</v>
      </c>
      <c r="F754" s="144" t="s">
        <v>1234</v>
      </c>
      <c r="I754" s="142"/>
      <c r="L754" s="33"/>
      <c r="M754" s="143"/>
      <c r="T754" s="54"/>
      <c r="AT754" s="18" t="s">
        <v>227</v>
      </c>
      <c r="AU754" s="18" t="s">
        <v>83</v>
      </c>
    </row>
    <row r="755" spans="2:65" s="11" customFormat="1" ht="11.25">
      <c r="B755" s="145"/>
      <c r="D755" s="140" t="s">
        <v>229</v>
      </c>
      <c r="E755" s="146" t="s">
        <v>19</v>
      </c>
      <c r="F755" s="147" t="s">
        <v>230</v>
      </c>
      <c r="H755" s="146" t="s">
        <v>19</v>
      </c>
      <c r="I755" s="148"/>
      <c r="L755" s="145"/>
      <c r="M755" s="149"/>
      <c r="T755" s="150"/>
      <c r="AT755" s="146" t="s">
        <v>229</v>
      </c>
      <c r="AU755" s="146" t="s">
        <v>83</v>
      </c>
      <c r="AV755" s="11" t="s">
        <v>83</v>
      </c>
      <c r="AW755" s="11" t="s">
        <v>37</v>
      </c>
      <c r="AX755" s="11" t="s">
        <v>76</v>
      </c>
      <c r="AY755" s="146" t="s">
        <v>218</v>
      </c>
    </row>
    <row r="756" spans="2:65" s="12" customFormat="1" ht="11.25">
      <c r="B756" s="151"/>
      <c r="D756" s="140" t="s">
        <v>229</v>
      </c>
      <c r="E756" s="152" t="s">
        <v>19</v>
      </c>
      <c r="F756" s="153" t="s">
        <v>1235</v>
      </c>
      <c r="H756" s="154">
        <v>20.9</v>
      </c>
      <c r="I756" s="155"/>
      <c r="L756" s="151"/>
      <c r="M756" s="156"/>
      <c r="T756" s="157"/>
      <c r="AT756" s="152" t="s">
        <v>229</v>
      </c>
      <c r="AU756" s="152" t="s">
        <v>83</v>
      </c>
      <c r="AV756" s="12" t="s">
        <v>85</v>
      </c>
      <c r="AW756" s="12" t="s">
        <v>37</v>
      </c>
      <c r="AX756" s="12" t="s">
        <v>83</v>
      </c>
      <c r="AY756" s="152" t="s">
        <v>218</v>
      </c>
    </row>
    <row r="757" spans="2:65" s="1" customFormat="1" ht="16.5" customHeight="1">
      <c r="B757" s="33"/>
      <c r="C757" s="127" t="s">
        <v>1236</v>
      </c>
      <c r="D757" s="127" t="s">
        <v>219</v>
      </c>
      <c r="E757" s="128" t="s">
        <v>1237</v>
      </c>
      <c r="F757" s="129" t="s">
        <v>1238</v>
      </c>
      <c r="G757" s="130" t="s">
        <v>222</v>
      </c>
      <c r="H757" s="131">
        <v>24.6</v>
      </c>
      <c r="I757" s="132"/>
      <c r="J757" s="133">
        <f>ROUND(I757*H757,2)</f>
        <v>0</v>
      </c>
      <c r="K757" s="129" t="s">
        <v>19</v>
      </c>
      <c r="L757" s="33"/>
      <c r="M757" s="134" t="s">
        <v>19</v>
      </c>
      <c r="N757" s="135" t="s">
        <v>47</v>
      </c>
      <c r="P757" s="136">
        <f>O757*H757</f>
        <v>0</v>
      </c>
      <c r="Q757" s="136">
        <v>0</v>
      </c>
      <c r="R757" s="136">
        <f>Q757*H757</f>
        <v>0</v>
      </c>
      <c r="S757" s="136">
        <v>0</v>
      </c>
      <c r="T757" s="137">
        <f>S757*H757</f>
        <v>0</v>
      </c>
      <c r="AR757" s="138" t="s">
        <v>223</v>
      </c>
      <c r="AT757" s="138" t="s">
        <v>219</v>
      </c>
      <c r="AU757" s="138" t="s">
        <v>83</v>
      </c>
      <c r="AY757" s="18" t="s">
        <v>218</v>
      </c>
      <c r="BE757" s="139">
        <f>IF(N757="základní",J757,0)</f>
        <v>0</v>
      </c>
      <c r="BF757" s="139">
        <f>IF(N757="snížená",J757,0)</f>
        <v>0</v>
      </c>
      <c r="BG757" s="139">
        <f>IF(N757="zákl. přenesená",J757,0)</f>
        <v>0</v>
      </c>
      <c r="BH757" s="139">
        <f>IF(N757="sníž. přenesená",J757,0)</f>
        <v>0</v>
      </c>
      <c r="BI757" s="139">
        <f>IF(N757="nulová",J757,0)</f>
        <v>0</v>
      </c>
      <c r="BJ757" s="18" t="s">
        <v>83</v>
      </c>
      <c r="BK757" s="139">
        <f>ROUND(I757*H757,2)</f>
        <v>0</v>
      </c>
      <c r="BL757" s="18" t="s">
        <v>223</v>
      </c>
      <c r="BM757" s="138" t="s">
        <v>1239</v>
      </c>
    </row>
    <row r="758" spans="2:65" s="1" customFormat="1" ht="11.25">
      <c r="B758" s="33"/>
      <c r="D758" s="140" t="s">
        <v>225</v>
      </c>
      <c r="F758" s="141" t="s">
        <v>1238</v>
      </c>
      <c r="I758" s="142"/>
      <c r="L758" s="33"/>
      <c r="M758" s="143"/>
      <c r="T758" s="54"/>
      <c r="AT758" s="18" t="s">
        <v>225</v>
      </c>
      <c r="AU758" s="18" t="s">
        <v>83</v>
      </c>
    </row>
    <row r="759" spans="2:65" s="1" customFormat="1" ht="19.5">
      <c r="B759" s="33"/>
      <c r="D759" s="140" t="s">
        <v>227</v>
      </c>
      <c r="F759" s="144" t="s">
        <v>1240</v>
      </c>
      <c r="I759" s="142"/>
      <c r="L759" s="33"/>
      <c r="M759" s="143"/>
      <c r="T759" s="54"/>
      <c r="AT759" s="18" t="s">
        <v>227</v>
      </c>
      <c r="AU759" s="18" t="s">
        <v>83</v>
      </c>
    </row>
    <row r="760" spans="2:65" s="11" customFormat="1" ht="11.25">
      <c r="B760" s="145"/>
      <c r="D760" s="140" t="s">
        <v>229</v>
      </c>
      <c r="E760" s="146" t="s">
        <v>19</v>
      </c>
      <c r="F760" s="147" t="s">
        <v>230</v>
      </c>
      <c r="H760" s="146" t="s">
        <v>19</v>
      </c>
      <c r="I760" s="148"/>
      <c r="L760" s="145"/>
      <c r="M760" s="149"/>
      <c r="T760" s="150"/>
      <c r="AT760" s="146" t="s">
        <v>229</v>
      </c>
      <c r="AU760" s="146" t="s">
        <v>83</v>
      </c>
      <c r="AV760" s="11" t="s">
        <v>83</v>
      </c>
      <c r="AW760" s="11" t="s">
        <v>37</v>
      </c>
      <c r="AX760" s="11" t="s">
        <v>76</v>
      </c>
      <c r="AY760" s="146" t="s">
        <v>218</v>
      </c>
    </row>
    <row r="761" spans="2:65" s="12" customFormat="1" ht="11.25">
      <c r="B761" s="151"/>
      <c r="D761" s="140" t="s">
        <v>229</v>
      </c>
      <c r="E761" s="152" t="s">
        <v>19</v>
      </c>
      <c r="F761" s="153" t="s">
        <v>1241</v>
      </c>
      <c r="H761" s="154">
        <v>24.6</v>
      </c>
      <c r="I761" s="155"/>
      <c r="L761" s="151"/>
      <c r="M761" s="156"/>
      <c r="T761" s="157"/>
      <c r="AT761" s="152" t="s">
        <v>229</v>
      </c>
      <c r="AU761" s="152" t="s">
        <v>83</v>
      </c>
      <c r="AV761" s="12" t="s">
        <v>85</v>
      </c>
      <c r="AW761" s="12" t="s">
        <v>37</v>
      </c>
      <c r="AX761" s="12" t="s">
        <v>83</v>
      </c>
      <c r="AY761" s="152" t="s">
        <v>218</v>
      </c>
    </row>
    <row r="762" spans="2:65" s="1" customFormat="1" ht="16.5" customHeight="1">
      <c r="B762" s="33"/>
      <c r="C762" s="127" t="s">
        <v>1242</v>
      </c>
      <c r="D762" s="127" t="s">
        <v>219</v>
      </c>
      <c r="E762" s="128" t="s">
        <v>1243</v>
      </c>
      <c r="F762" s="129" t="s">
        <v>1244</v>
      </c>
      <c r="G762" s="130" t="s">
        <v>222</v>
      </c>
      <c r="H762" s="131">
        <v>24.6</v>
      </c>
      <c r="I762" s="132"/>
      <c r="J762" s="133">
        <f>ROUND(I762*H762,2)</f>
        <v>0</v>
      </c>
      <c r="K762" s="129" t="s">
        <v>19</v>
      </c>
      <c r="L762" s="33"/>
      <c r="M762" s="134" t="s">
        <v>19</v>
      </c>
      <c r="N762" s="135" t="s">
        <v>47</v>
      </c>
      <c r="P762" s="136">
        <f>O762*H762</f>
        <v>0</v>
      </c>
      <c r="Q762" s="136">
        <v>0</v>
      </c>
      <c r="R762" s="136">
        <f>Q762*H762</f>
        <v>0</v>
      </c>
      <c r="S762" s="136">
        <v>0</v>
      </c>
      <c r="T762" s="137">
        <f>S762*H762</f>
        <v>0</v>
      </c>
      <c r="AR762" s="138" t="s">
        <v>223</v>
      </c>
      <c r="AT762" s="138" t="s">
        <v>219</v>
      </c>
      <c r="AU762" s="138" t="s">
        <v>83</v>
      </c>
      <c r="AY762" s="18" t="s">
        <v>218</v>
      </c>
      <c r="BE762" s="139">
        <f>IF(N762="základní",J762,0)</f>
        <v>0</v>
      </c>
      <c r="BF762" s="139">
        <f>IF(N762="snížená",J762,0)</f>
        <v>0</v>
      </c>
      <c r="BG762" s="139">
        <f>IF(N762="zákl. přenesená",J762,0)</f>
        <v>0</v>
      </c>
      <c r="BH762" s="139">
        <f>IF(N762="sníž. přenesená",J762,0)</f>
        <v>0</v>
      </c>
      <c r="BI762" s="139">
        <f>IF(N762="nulová",J762,0)</f>
        <v>0</v>
      </c>
      <c r="BJ762" s="18" t="s">
        <v>83</v>
      </c>
      <c r="BK762" s="139">
        <f>ROUND(I762*H762,2)</f>
        <v>0</v>
      </c>
      <c r="BL762" s="18" t="s">
        <v>223</v>
      </c>
      <c r="BM762" s="138" t="s">
        <v>1245</v>
      </c>
    </row>
    <row r="763" spans="2:65" s="1" customFormat="1" ht="11.25">
      <c r="B763" s="33"/>
      <c r="D763" s="140" t="s">
        <v>225</v>
      </c>
      <c r="F763" s="141" t="s">
        <v>1244</v>
      </c>
      <c r="I763" s="142"/>
      <c r="L763" s="33"/>
      <c r="M763" s="143"/>
      <c r="T763" s="54"/>
      <c r="AT763" s="18" t="s">
        <v>225</v>
      </c>
      <c r="AU763" s="18" t="s">
        <v>83</v>
      </c>
    </row>
    <row r="764" spans="2:65" s="1" customFormat="1" ht="19.5">
      <c r="B764" s="33"/>
      <c r="D764" s="140" t="s">
        <v>227</v>
      </c>
      <c r="F764" s="144" t="s">
        <v>1246</v>
      </c>
      <c r="I764" s="142"/>
      <c r="L764" s="33"/>
      <c r="M764" s="143"/>
      <c r="T764" s="54"/>
      <c r="AT764" s="18" t="s">
        <v>227</v>
      </c>
      <c r="AU764" s="18" t="s">
        <v>83</v>
      </c>
    </row>
    <row r="765" spans="2:65" s="11" customFormat="1" ht="11.25">
      <c r="B765" s="145"/>
      <c r="D765" s="140" t="s">
        <v>229</v>
      </c>
      <c r="E765" s="146" t="s">
        <v>19</v>
      </c>
      <c r="F765" s="147" t="s">
        <v>230</v>
      </c>
      <c r="H765" s="146" t="s">
        <v>19</v>
      </c>
      <c r="I765" s="148"/>
      <c r="L765" s="145"/>
      <c r="M765" s="149"/>
      <c r="T765" s="150"/>
      <c r="AT765" s="146" t="s">
        <v>229</v>
      </c>
      <c r="AU765" s="146" t="s">
        <v>83</v>
      </c>
      <c r="AV765" s="11" t="s">
        <v>83</v>
      </c>
      <c r="AW765" s="11" t="s">
        <v>37</v>
      </c>
      <c r="AX765" s="11" t="s">
        <v>76</v>
      </c>
      <c r="AY765" s="146" t="s">
        <v>218</v>
      </c>
    </row>
    <row r="766" spans="2:65" s="12" customFormat="1" ht="11.25">
      <c r="B766" s="151"/>
      <c r="D766" s="140" t="s">
        <v>229</v>
      </c>
      <c r="E766" s="152" t="s">
        <v>19</v>
      </c>
      <c r="F766" s="153" t="s">
        <v>1241</v>
      </c>
      <c r="H766" s="154">
        <v>24.6</v>
      </c>
      <c r="I766" s="155"/>
      <c r="L766" s="151"/>
      <c r="M766" s="156"/>
      <c r="T766" s="157"/>
      <c r="AT766" s="152" t="s">
        <v>229</v>
      </c>
      <c r="AU766" s="152" t="s">
        <v>83</v>
      </c>
      <c r="AV766" s="12" t="s">
        <v>85</v>
      </c>
      <c r="AW766" s="12" t="s">
        <v>37</v>
      </c>
      <c r="AX766" s="12" t="s">
        <v>83</v>
      </c>
      <c r="AY766" s="152" t="s">
        <v>218</v>
      </c>
    </row>
    <row r="767" spans="2:65" s="1" customFormat="1" ht="16.5" customHeight="1">
      <c r="B767" s="33"/>
      <c r="C767" s="127" t="s">
        <v>1247</v>
      </c>
      <c r="D767" s="127" t="s">
        <v>219</v>
      </c>
      <c r="E767" s="128" t="s">
        <v>1248</v>
      </c>
      <c r="F767" s="129" t="s">
        <v>1249</v>
      </c>
      <c r="G767" s="130" t="s">
        <v>222</v>
      </c>
      <c r="H767" s="131">
        <v>148.5</v>
      </c>
      <c r="I767" s="132"/>
      <c r="J767" s="133">
        <f>ROUND(I767*H767,2)</f>
        <v>0</v>
      </c>
      <c r="K767" s="129" t="s">
        <v>19</v>
      </c>
      <c r="L767" s="33"/>
      <c r="M767" s="134" t="s">
        <v>19</v>
      </c>
      <c r="N767" s="135" t="s">
        <v>47</v>
      </c>
      <c r="P767" s="136">
        <f>O767*H767</f>
        <v>0</v>
      </c>
      <c r="Q767" s="136">
        <v>0</v>
      </c>
      <c r="R767" s="136">
        <f>Q767*H767</f>
        <v>0</v>
      </c>
      <c r="S767" s="136">
        <v>0</v>
      </c>
      <c r="T767" s="137">
        <f>S767*H767</f>
        <v>0</v>
      </c>
      <c r="AR767" s="138" t="s">
        <v>223</v>
      </c>
      <c r="AT767" s="138" t="s">
        <v>219</v>
      </c>
      <c r="AU767" s="138" t="s">
        <v>83</v>
      </c>
      <c r="AY767" s="18" t="s">
        <v>218</v>
      </c>
      <c r="BE767" s="139">
        <f>IF(N767="základní",J767,0)</f>
        <v>0</v>
      </c>
      <c r="BF767" s="139">
        <f>IF(N767="snížená",J767,0)</f>
        <v>0</v>
      </c>
      <c r="BG767" s="139">
        <f>IF(N767="zákl. přenesená",J767,0)</f>
        <v>0</v>
      </c>
      <c r="BH767" s="139">
        <f>IF(N767="sníž. přenesená",J767,0)</f>
        <v>0</v>
      </c>
      <c r="BI767" s="139">
        <f>IF(N767="nulová",J767,0)</f>
        <v>0</v>
      </c>
      <c r="BJ767" s="18" t="s">
        <v>83</v>
      </c>
      <c r="BK767" s="139">
        <f>ROUND(I767*H767,2)</f>
        <v>0</v>
      </c>
      <c r="BL767" s="18" t="s">
        <v>223</v>
      </c>
      <c r="BM767" s="138" t="s">
        <v>1250</v>
      </c>
    </row>
    <row r="768" spans="2:65" s="1" customFormat="1" ht="19.5">
      <c r="B768" s="33"/>
      <c r="D768" s="140" t="s">
        <v>225</v>
      </c>
      <c r="F768" s="141" t="s">
        <v>1251</v>
      </c>
      <c r="I768" s="142"/>
      <c r="L768" s="33"/>
      <c r="M768" s="143"/>
      <c r="T768" s="54"/>
      <c r="AT768" s="18" t="s">
        <v>225</v>
      </c>
      <c r="AU768" s="18" t="s">
        <v>83</v>
      </c>
    </row>
    <row r="769" spans="2:65" s="1" customFormat="1" ht="19.5">
      <c r="B769" s="33"/>
      <c r="D769" s="140" t="s">
        <v>227</v>
      </c>
      <c r="F769" s="144" t="s">
        <v>682</v>
      </c>
      <c r="I769" s="142"/>
      <c r="L769" s="33"/>
      <c r="M769" s="143"/>
      <c r="T769" s="54"/>
      <c r="AT769" s="18" t="s">
        <v>227</v>
      </c>
      <c r="AU769" s="18" t="s">
        <v>83</v>
      </c>
    </row>
    <row r="770" spans="2:65" s="11" customFormat="1" ht="11.25">
      <c r="B770" s="145"/>
      <c r="D770" s="140" t="s">
        <v>229</v>
      </c>
      <c r="E770" s="146" t="s">
        <v>19</v>
      </c>
      <c r="F770" s="147" t="s">
        <v>230</v>
      </c>
      <c r="H770" s="146" t="s">
        <v>19</v>
      </c>
      <c r="I770" s="148"/>
      <c r="L770" s="145"/>
      <c r="M770" s="149"/>
      <c r="T770" s="150"/>
      <c r="AT770" s="146" t="s">
        <v>229</v>
      </c>
      <c r="AU770" s="146" t="s">
        <v>83</v>
      </c>
      <c r="AV770" s="11" t="s">
        <v>83</v>
      </c>
      <c r="AW770" s="11" t="s">
        <v>37</v>
      </c>
      <c r="AX770" s="11" t="s">
        <v>76</v>
      </c>
      <c r="AY770" s="146" t="s">
        <v>218</v>
      </c>
    </row>
    <row r="771" spans="2:65" s="12" customFormat="1" ht="11.25">
      <c r="B771" s="151"/>
      <c r="D771" s="140" t="s">
        <v>229</v>
      </c>
      <c r="E771" s="152" t="s">
        <v>19</v>
      </c>
      <c r="F771" s="153" t="s">
        <v>1252</v>
      </c>
      <c r="H771" s="154">
        <v>148.5</v>
      </c>
      <c r="I771" s="155"/>
      <c r="L771" s="151"/>
      <c r="M771" s="156"/>
      <c r="T771" s="157"/>
      <c r="AT771" s="152" t="s">
        <v>229</v>
      </c>
      <c r="AU771" s="152" t="s">
        <v>83</v>
      </c>
      <c r="AV771" s="12" t="s">
        <v>85</v>
      </c>
      <c r="AW771" s="12" t="s">
        <v>37</v>
      </c>
      <c r="AX771" s="12" t="s">
        <v>83</v>
      </c>
      <c r="AY771" s="152" t="s">
        <v>218</v>
      </c>
    </row>
    <row r="772" spans="2:65" s="10" customFormat="1" ht="25.9" customHeight="1">
      <c r="B772" s="117"/>
      <c r="D772" s="118" t="s">
        <v>75</v>
      </c>
      <c r="E772" s="119" t="s">
        <v>1253</v>
      </c>
      <c r="F772" s="119" t="s">
        <v>1254</v>
      </c>
      <c r="I772" s="120"/>
      <c r="J772" s="121">
        <f>BK772</f>
        <v>0</v>
      </c>
      <c r="L772" s="117"/>
      <c r="M772" s="122"/>
      <c r="P772" s="123">
        <f>SUM(P773:P917)</f>
        <v>0</v>
      </c>
      <c r="R772" s="123">
        <f>SUM(R773:R917)</f>
        <v>0</v>
      </c>
      <c r="T772" s="124">
        <f>SUM(T773:T917)</f>
        <v>0</v>
      </c>
      <c r="AR772" s="118" t="s">
        <v>83</v>
      </c>
      <c r="AT772" s="125" t="s">
        <v>75</v>
      </c>
      <c r="AU772" s="125" t="s">
        <v>76</v>
      </c>
      <c r="AY772" s="118" t="s">
        <v>218</v>
      </c>
      <c r="BK772" s="126">
        <f>SUM(BK773:BK917)</f>
        <v>0</v>
      </c>
    </row>
    <row r="773" spans="2:65" s="1" customFormat="1" ht="16.5" customHeight="1">
      <c r="B773" s="33"/>
      <c r="C773" s="127" t="s">
        <v>1255</v>
      </c>
      <c r="D773" s="127" t="s">
        <v>219</v>
      </c>
      <c r="E773" s="128" t="s">
        <v>1256</v>
      </c>
      <c r="F773" s="129" t="s">
        <v>1058</v>
      </c>
      <c r="G773" s="130" t="s">
        <v>180</v>
      </c>
      <c r="H773" s="131">
        <v>210.6</v>
      </c>
      <c r="I773" s="132"/>
      <c r="J773" s="133">
        <f>ROUND(I773*H773,2)</f>
        <v>0</v>
      </c>
      <c r="K773" s="129" t="s">
        <v>19</v>
      </c>
      <c r="L773" s="33"/>
      <c r="M773" s="134" t="s">
        <v>19</v>
      </c>
      <c r="N773" s="135" t="s">
        <v>47</v>
      </c>
      <c r="P773" s="136">
        <f>O773*H773</f>
        <v>0</v>
      </c>
      <c r="Q773" s="136">
        <v>0</v>
      </c>
      <c r="R773" s="136">
        <f>Q773*H773</f>
        <v>0</v>
      </c>
      <c r="S773" s="136">
        <v>0</v>
      </c>
      <c r="T773" s="137">
        <f>S773*H773</f>
        <v>0</v>
      </c>
      <c r="AR773" s="138" t="s">
        <v>223</v>
      </c>
      <c r="AT773" s="138" t="s">
        <v>219</v>
      </c>
      <c r="AU773" s="138" t="s">
        <v>83</v>
      </c>
      <c r="AY773" s="18" t="s">
        <v>218</v>
      </c>
      <c r="BE773" s="139">
        <f>IF(N773="základní",J773,0)</f>
        <v>0</v>
      </c>
      <c r="BF773" s="139">
        <f>IF(N773="snížená",J773,0)</f>
        <v>0</v>
      </c>
      <c r="BG773" s="139">
        <f>IF(N773="zákl. přenesená",J773,0)</f>
        <v>0</v>
      </c>
      <c r="BH773" s="139">
        <f>IF(N773="sníž. přenesená",J773,0)</f>
        <v>0</v>
      </c>
      <c r="BI773" s="139">
        <f>IF(N773="nulová",J773,0)</f>
        <v>0</v>
      </c>
      <c r="BJ773" s="18" t="s">
        <v>83</v>
      </c>
      <c r="BK773" s="139">
        <f>ROUND(I773*H773,2)</f>
        <v>0</v>
      </c>
      <c r="BL773" s="18" t="s">
        <v>223</v>
      </c>
      <c r="BM773" s="138" t="s">
        <v>1257</v>
      </c>
    </row>
    <row r="774" spans="2:65" s="1" customFormat="1" ht="39">
      <c r="B774" s="33"/>
      <c r="D774" s="140" t="s">
        <v>225</v>
      </c>
      <c r="F774" s="141" t="s">
        <v>1258</v>
      </c>
      <c r="I774" s="142"/>
      <c r="L774" s="33"/>
      <c r="M774" s="143"/>
      <c r="T774" s="54"/>
      <c r="AT774" s="18" t="s">
        <v>225</v>
      </c>
      <c r="AU774" s="18" t="s">
        <v>83</v>
      </c>
    </row>
    <row r="775" spans="2:65" s="1" customFormat="1" ht="29.25">
      <c r="B775" s="33"/>
      <c r="D775" s="140" t="s">
        <v>227</v>
      </c>
      <c r="F775" s="144" t="s">
        <v>650</v>
      </c>
      <c r="I775" s="142"/>
      <c r="L775" s="33"/>
      <c r="M775" s="143"/>
      <c r="T775" s="54"/>
      <c r="AT775" s="18" t="s">
        <v>227</v>
      </c>
      <c r="AU775" s="18" t="s">
        <v>83</v>
      </c>
    </row>
    <row r="776" spans="2:65" s="11" customFormat="1" ht="11.25">
      <c r="B776" s="145"/>
      <c r="D776" s="140" t="s">
        <v>229</v>
      </c>
      <c r="E776" s="146" t="s">
        <v>19</v>
      </c>
      <c r="F776" s="147" t="s">
        <v>283</v>
      </c>
      <c r="H776" s="146" t="s">
        <v>19</v>
      </c>
      <c r="I776" s="148"/>
      <c r="L776" s="145"/>
      <c r="M776" s="149"/>
      <c r="T776" s="150"/>
      <c r="AT776" s="146" t="s">
        <v>229</v>
      </c>
      <c r="AU776" s="146" t="s">
        <v>83</v>
      </c>
      <c r="AV776" s="11" t="s">
        <v>83</v>
      </c>
      <c r="AW776" s="11" t="s">
        <v>37</v>
      </c>
      <c r="AX776" s="11" t="s">
        <v>76</v>
      </c>
      <c r="AY776" s="146" t="s">
        <v>218</v>
      </c>
    </row>
    <row r="777" spans="2:65" s="11" customFormat="1" ht="11.25">
      <c r="B777" s="145"/>
      <c r="D777" s="140" t="s">
        <v>229</v>
      </c>
      <c r="E777" s="146" t="s">
        <v>19</v>
      </c>
      <c r="F777" s="147" t="s">
        <v>1259</v>
      </c>
      <c r="H777" s="146" t="s">
        <v>19</v>
      </c>
      <c r="I777" s="148"/>
      <c r="L777" s="145"/>
      <c r="M777" s="149"/>
      <c r="T777" s="150"/>
      <c r="AT777" s="146" t="s">
        <v>229</v>
      </c>
      <c r="AU777" s="146" t="s">
        <v>83</v>
      </c>
      <c r="AV777" s="11" t="s">
        <v>83</v>
      </c>
      <c r="AW777" s="11" t="s">
        <v>37</v>
      </c>
      <c r="AX777" s="11" t="s">
        <v>76</v>
      </c>
      <c r="AY777" s="146" t="s">
        <v>218</v>
      </c>
    </row>
    <row r="778" spans="2:65" s="12" customFormat="1" ht="11.25">
      <c r="B778" s="151"/>
      <c r="D778" s="140" t="s">
        <v>229</v>
      </c>
      <c r="E778" s="152" t="s">
        <v>19</v>
      </c>
      <c r="F778" s="153" t="s">
        <v>1072</v>
      </c>
      <c r="H778" s="154">
        <v>5.4</v>
      </c>
      <c r="I778" s="155"/>
      <c r="L778" s="151"/>
      <c r="M778" s="156"/>
      <c r="T778" s="157"/>
      <c r="AT778" s="152" t="s">
        <v>229</v>
      </c>
      <c r="AU778" s="152" t="s">
        <v>83</v>
      </c>
      <c r="AV778" s="12" t="s">
        <v>85</v>
      </c>
      <c r="AW778" s="12" t="s">
        <v>37</v>
      </c>
      <c r="AX778" s="12" t="s">
        <v>76</v>
      </c>
      <c r="AY778" s="152" t="s">
        <v>218</v>
      </c>
    </row>
    <row r="779" spans="2:65" s="12" customFormat="1" ht="11.25">
      <c r="B779" s="151"/>
      <c r="D779" s="140" t="s">
        <v>229</v>
      </c>
      <c r="E779" s="152" t="s">
        <v>19</v>
      </c>
      <c r="F779" s="153" t="s">
        <v>1260</v>
      </c>
      <c r="H779" s="154">
        <v>205.2</v>
      </c>
      <c r="I779" s="155"/>
      <c r="L779" s="151"/>
      <c r="M779" s="156"/>
      <c r="T779" s="157"/>
      <c r="AT779" s="152" t="s">
        <v>229</v>
      </c>
      <c r="AU779" s="152" t="s">
        <v>83</v>
      </c>
      <c r="AV779" s="12" t="s">
        <v>85</v>
      </c>
      <c r="AW779" s="12" t="s">
        <v>37</v>
      </c>
      <c r="AX779" s="12" t="s">
        <v>76</v>
      </c>
      <c r="AY779" s="152" t="s">
        <v>218</v>
      </c>
    </row>
    <row r="780" spans="2:65" s="13" customFormat="1" ht="11.25">
      <c r="B780" s="158"/>
      <c r="D780" s="140" t="s">
        <v>229</v>
      </c>
      <c r="E780" s="159" t="s">
        <v>19</v>
      </c>
      <c r="F780" s="160" t="s">
        <v>234</v>
      </c>
      <c r="H780" s="161">
        <v>210.6</v>
      </c>
      <c r="I780" s="162"/>
      <c r="L780" s="158"/>
      <c r="M780" s="163"/>
      <c r="T780" s="164"/>
      <c r="AT780" s="159" t="s">
        <v>229</v>
      </c>
      <c r="AU780" s="159" t="s">
        <v>83</v>
      </c>
      <c r="AV780" s="13" t="s">
        <v>223</v>
      </c>
      <c r="AW780" s="13" t="s">
        <v>37</v>
      </c>
      <c r="AX780" s="13" t="s">
        <v>83</v>
      </c>
      <c r="AY780" s="159" t="s">
        <v>218</v>
      </c>
    </row>
    <row r="781" spans="2:65" s="1" customFormat="1" ht="16.5" customHeight="1">
      <c r="B781" s="33"/>
      <c r="C781" s="127" t="s">
        <v>1261</v>
      </c>
      <c r="D781" s="127" t="s">
        <v>219</v>
      </c>
      <c r="E781" s="128" t="s">
        <v>1262</v>
      </c>
      <c r="F781" s="129" t="s">
        <v>1065</v>
      </c>
      <c r="G781" s="130" t="s">
        <v>180</v>
      </c>
      <c r="H781" s="131">
        <v>329.4</v>
      </c>
      <c r="I781" s="132"/>
      <c r="J781" s="133">
        <f>ROUND(I781*H781,2)</f>
        <v>0</v>
      </c>
      <c r="K781" s="129" t="s">
        <v>19</v>
      </c>
      <c r="L781" s="33"/>
      <c r="M781" s="134" t="s">
        <v>19</v>
      </c>
      <c r="N781" s="135" t="s">
        <v>47</v>
      </c>
      <c r="P781" s="136">
        <f>O781*H781</f>
        <v>0</v>
      </c>
      <c r="Q781" s="136">
        <v>0</v>
      </c>
      <c r="R781" s="136">
        <f>Q781*H781</f>
        <v>0</v>
      </c>
      <c r="S781" s="136">
        <v>0</v>
      </c>
      <c r="T781" s="137">
        <f>S781*H781</f>
        <v>0</v>
      </c>
      <c r="AR781" s="138" t="s">
        <v>223</v>
      </c>
      <c r="AT781" s="138" t="s">
        <v>219</v>
      </c>
      <c r="AU781" s="138" t="s">
        <v>83</v>
      </c>
      <c r="AY781" s="18" t="s">
        <v>218</v>
      </c>
      <c r="BE781" s="139">
        <f>IF(N781="základní",J781,0)</f>
        <v>0</v>
      </c>
      <c r="BF781" s="139">
        <f>IF(N781="snížená",J781,0)</f>
        <v>0</v>
      </c>
      <c r="BG781" s="139">
        <f>IF(N781="zákl. přenesená",J781,0)</f>
        <v>0</v>
      </c>
      <c r="BH781" s="139">
        <f>IF(N781="sníž. přenesená",J781,0)</f>
        <v>0</v>
      </c>
      <c r="BI781" s="139">
        <f>IF(N781="nulová",J781,0)</f>
        <v>0</v>
      </c>
      <c r="BJ781" s="18" t="s">
        <v>83</v>
      </c>
      <c r="BK781" s="139">
        <f>ROUND(I781*H781,2)</f>
        <v>0</v>
      </c>
      <c r="BL781" s="18" t="s">
        <v>223</v>
      </c>
      <c r="BM781" s="138" t="s">
        <v>1263</v>
      </c>
    </row>
    <row r="782" spans="2:65" s="1" customFormat="1" ht="39">
      <c r="B782" s="33"/>
      <c r="D782" s="140" t="s">
        <v>225</v>
      </c>
      <c r="F782" s="141" t="s">
        <v>1264</v>
      </c>
      <c r="I782" s="142"/>
      <c r="L782" s="33"/>
      <c r="M782" s="143"/>
      <c r="T782" s="54"/>
      <c r="AT782" s="18" t="s">
        <v>225</v>
      </c>
      <c r="AU782" s="18" t="s">
        <v>83</v>
      </c>
    </row>
    <row r="783" spans="2:65" s="1" customFormat="1" ht="58.5">
      <c r="B783" s="33"/>
      <c r="D783" s="140" t="s">
        <v>227</v>
      </c>
      <c r="F783" s="144" t="s">
        <v>1068</v>
      </c>
      <c r="I783" s="142"/>
      <c r="L783" s="33"/>
      <c r="M783" s="143"/>
      <c r="T783" s="54"/>
      <c r="AT783" s="18" t="s">
        <v>227</v>
      </c>
      <c r="AU783" s="18" t="s">
        <v>83</v>
      </c>
    </row>
    <row r="784" spans="2:65" s="11" customFormat="1" ht="11.25">
      <c r="B784" s="145"/>
      <c r="D784" s="140" t="s">
        <v>229</v>
      </c>
      <c r="E784" s="146" t="s">
        <v>19</v>
      </c>
      <c r="F784" s="147" t="s">
        <v>283</v>
      </c>
      <c r="H784" s="146" t="s">
        <v>19</v>
      </c>
      <c r="I784" s="148"/>
      <c r="L784" s="145"/>
      <c r="M784" s="149"/>
      <c r="T784" s="150"/>
      <c r="AT784" s="146" t="s">
        <v>229</v>
      </c>
      <c r="AU784" s="146" t="s">
        <v>83</v>
      </c>
      <c r="AV784" s="11" t="s">
        <v>83</v>
      </c>
      <c r="AW784" s="11" t="s">
        <v>37</v>
      </c>
      <c r="AX784" s="11" t="s">
        <v>76</v>
      </c>
      <c r="AY784" s="146" t="s">
        <v>218</v>
      </c>
    </row>
    <row r="785" spans="2:65" s="11" customFormat="1" ht="11.25">
      <c r="B785" s="145"/>
      <c r="D785" s="140" t="s">
        <v>229</v>
      </c>
      <c r="E785" s="146" t="s">
        <v>19</v>
      </c>
      <c r="F785" s="147" t="s">
        <v>1259</v>
      </c>
      <c r="H785" s="146" t="s">
        <v>19</v>
      </c>
      <c r="I785" s="148"/>
      <c r="L785" s="145"/>
      <c r="M785" s="149"/>
      <c r="T785" s="150"/>
      <c r="AT785" s="146" t="s">
        <v>229</v>
      </c>
      <c r="AU785" s="146" t="s">
        <v>83</v>
      </c>
      <c r="AV785" s="11" t="s">
        <v>83</v>
      </c>
      <c r="AW785" s="11" t="s">
        <v>37</v>
      </c>
      <c r="AX785" s="11" t="s">
        <v>76</v>
      </c>
      <c r="AY785" s="146" t="s">
        <v>218</v>
      </c>
    </row>
    <row r="786" spans="2:65" s="12" customFormat="1" ht="11.25">
      <c r="B786" s="151"/>
      <c r="D786" s="140" t="s">
        <v>229</v>
      </c>
      <c r="E786" s="152" t="s">
        <v>19</v>
      </c>
      <c r="F786" s="153" t="s">
        <v>1072</v>
      </c>
      <c r="H786" s="154">
        <v>5.4</v>
      </c>
      <c r="I786" s="155"/>
      <c r="L786" s="151"/>
      <c r="M786" s="156"/>
      <c r="T786" s="157"/>
      <c r="AT786" s="152" t="s">
        <v>229</v>
      </c>
      <c r="AU786" s="152" t="s">
        <v>83</v>
      </c>
      <c r="AV786" s="12" t="s">
        <v>85</v>
      </c>
      <c r="AW786" s="12" t="s">
        <v>37</v>
      </c>
      <c r="AX786" s="12" t="s">
        <v>76</v>
      </c>
      <c r="AY786" s="152" t="s">
        <v>218</v>
      </c>
    </row>
    <row r="787" spans="2:65" s="12" customFormat="1" ht="11.25">
      <c r="B787" s="151"/>
      <c r="D787" s="140" t="s">
        <v>229</v>
      </c>
      <c r="E787" s="152" t="s">
        <v>19</v>
      </c>
      <c r="F787" s="153" t="s">
        <v>1265</v>
      </c>
      <c r="H787" s="154">
        <v>324</v>
      </c>
      <c r="I787" s="155"/>
      <c r="L787" s="151"/>
      <c r="M787" s="156"/>
      <c r="T787" s="157"/>
      <c r="AT787" s="152" t="s">
        <v>229</v>
      </c>
      <c r="AU787" s="152" t="s">
        <v>83</v>
      </c>
      <c r="AV787" s="12" t="s">
        <v>85</v>
      </c>
      <c r="AW787" s="12" t="s">
        <v>37</v>
      </c>
      <c r="AX787" s="12" t="s">
        <v>76</v>
      </c>
      <c r="AY787" s="152" t="s">
        <v>218</v>
      </c>
    </row>
    <row r="788" spans="2:65" s="13" customFormat="1" ht="11.25">
      <c r="B788" s="158"/>
      <c r="D788" s="140" t="s">
        <v>229</v>
      </c>
      <c r="E788" s="159" t="s">
        <v>539</v>
      </c>
      <c r="F788" s="160" t="s">
        <v>234</v>
      </c>
      <c r="H788" s="161">
        <v>329.4</v>
      </c>
      <c r="I788" s="162"/>
      <c r="L788" s="158"/>
      <c r="M788" s="163"/>
      <c r="T788" s="164"/>
      <c r="AT788" s="159" t="s">
        <v>229</v>
      </c>
      <c r="AU788" s="159" t="s">
        <v>83</v>
      </c>
      <c r="AV788" s="13" t="s">
        <v>223</v>
      </c>
      <c r="AW788" s="13" t="s">
        <v>37</v>
      </c>
      <c r="AX788" s="13" t="s">
        <v>83</v>
      </c>
      <c r="AY788" s="159" t="s">
        <v>218</v>
      </c>
    </row>
    <row r="789" spans="2:65" s="1" customFormat="1" ht="16.5" customHeight="1">
      <c r="B789" s="33"/>
      <c r="C789" s="127" t="s">
        <v>1266</v>
      </c>
      <c r="D789" s="127" t="s">
        <v>219</v>
      </c>
      <c r="E789" s="128" t="s">
        <v>1267</v>
      </c>
      <c r="F789" s="129" t="s">
        <v>1076</v>
      </c>
      <c r="G789" s="130" t="s">
        <v>180</v>
      </c>
      <c r="H789" s="131">
        <v>106.8</v>
      </c>
      <c r="I789" s="132"/>
      <c r="J789" s="133">
        <f>ROUND(I789*H789,2)</f>
        <v>0</v>
      </c>
      <c r="K789" s="129" t="s">
        <v>19</v>
      </c>
      <c r="L789" s="33"/>
      <c r="M789" s="134" t="s">
        <v>19</v>
      </c>
      <c r="N789" s="135" t="s">
        <v>47</v>
      </c>
      <c r="P789" s="136">
        <f>O789*H789</f>
        <v>0</v>
      </c>
      <c r="Q789" s="136">
        <v>0</v>
      </c>
      <c r="R789" s="136">
        <f>Q789*H789</f>
        <v>0</v>
      </c>
      <c r="S789" s="136">
        <v>0</v>
      </c>
      <c r="T789" s="137">
        <f>S789*H789</f>
        <v>0</v>
      </c>
      <c r="AR789" s="138" t="s">
        <v>223</v>
      </c>
      <c r="AT789" s="138" t="s">
        <v>219</v>
      </c>
      <c r="AU789" s="138" t="s">
        <v>83</v>
      </c>
      <c r="AY789" s="18" t="s">
        <v>218</v>
      </c>
      <c r="BE789" s="139">
        <f>IF(N789="základní",J789,0)</f>
        <v>0</v>
      </c>
      <c r="BF789" s="139">
        <f>IF(N789="snížená",J789,0)</f>
        <v>0</v>
      </c>
      <c r="BG789" s="139">
        <f>IF(N789="zákl. přenesená",J789,0)</f>
        <v>0</v>
      </c>
      <c r="BH789" s="139">
        <f>IF(N789="sníž. přenesená",J789,0)</f>
        <v>0</v>
      </c>
      <c r="BI789" s="139">
        <f>IF(N789="nulová",J789,0)</f>
        <v>0</v>
      </c>
      <c r="BJ789" s="18" t="s">
        <v>83</v>
      </c>
      <c r="BK789" s="139">
        <f>ROUND(I789*H789,2)</f>
        <v>0</v>
      </c>
      <c r="BL789" s="18" t="s">
        <v>223</v>
      </c>
      <c r="BM789" s="138" t="s">
        <v>1268</v>
      </c>
    </row>
    <row r="790" spans="2:65" s="1" customFormat="1" ht="29.25">
      <c r="B790" s="33"/>
      <c r="D790" s="140" t="s">
        <v>225</v>
      </c>
      <c r="F790" s="141" t="s">
        <v>1269</v>
      </c>
      <c r="I790" s="142"/>
      <c r="L790" s="33"/>
      <c r="M790" s="143"/>
      <c r="T790" s="54"/>
      <c r="AT790" s="18" t="s">
        <v>225</v>
      </c>
      <c r="AU790" s="18" t="s">
        <v>83</v>
      </c>
    </row>
    <row r="791" spans="2:65" s="1" customFormat="1" ht="58.5">
      <c r="B791" s="33"/>
      <c r="D791" s="140" t="s">
        <v>227</v>
      </c>
      <c r="F791" s="144" t="s">
        <v>1068</v>
      </c>
      <c r="I791" s="142"/>
      <c r="L791" s="33"/>
      <c r="M791" s="143"/>
      <c r="T791" s="54"/>
      <c r="AT791" s="18" t="s">
        <v>227</v>
      </c>
      <c r="AU791" s="18" t="s">
        <v>83</v>
      </c>
    </row>
    <row r="792" spans="2:65" s="11" customFormat="1" ht="11.25">
      <c r="B792" s="145"/>
      <c r="D792" s="140" t="s">
        <v>229</v>
      </c>
      <c r="E792" s="146" t="s">
        <v>19</v>
      </c>
      <c r="F792" s="147" t="s">
        <v>283</v>
      </c>
      <c r="H792" s="146" t="s">
        <v>19</v>
      </c>
      <c r="I792" s="148"/>
      <c r="L792" s="145"/>
      <c r="M792" s="149"/>
      <c r="T792" s="150"/>
      <c r="AT792" s="146" t="s">
        <v>229</v>
      </c>
      <c r="AU792" s="146" t="s">
        <v>83</v>
      </c>
      <c r="AV792" s="11" t="s">
        <v>83</v>
      </c>
      <c r="AW792" s="11" t="s">
        <v>37</v>
      </c>
      <c r="AX792" s="11" t="s">
        <v>76</v>
      </c>
      <c r="AY792" s="146" t="s">
        <v>218</v>
      </c>
    </row>
    <row r="793" spans="2:65" s="11" customFormat="1" ht="11.25">
      <c r="B793" s="145"/>
      <c r="D793" s="140" t="s">
        <v>229</v>
      </c>
      <c r="E793" s="146" t="s">
        <v>19</v>
      </c>
      <c r="F793" s="147" t="s">
        <v>1270</v>
      </c>
      <c r="H793" s="146" t="s">
        <v>19</v>
      </c>
      <c r="I793" s="148"/>
      <c r="L793" s="145"/>
      <c r="M793" s="149"/>
      <c r="T793" s="150"/>
      <c r="AT793" s="146" t="s">
        <v>229</v>
      </c>
      <c r="AU793" s="146" t="s">
        <v>83</v>
      </c>
      <c r="AV793" s="11" t="s">
        <v>83</v>
      </c>
      <c r="AW793" s="11" t="s">
        <v>37</v>
      </c>
      <c r="AX793" s="11" t="s">
        <v>76</v>
      </c>
      <c r="AY793" s="146" t="s">
        <v>218</v>
      </c>
    </row>
    <row r="794" spans="2:65" s="12" customFormat="1" ht="11.25">
      <c r="B794" s="151"/>
      <c r="D794" s="140" t="s">
        <v>229</v>
      </c>
      <c r="E794" s="152" t="s">
        <v>19</v>
      </c>
      <c r="F794" s="153" t="s">
        <v>1271</v>
      </c>
      <c r="H794" s="154">
        <v>8.0399999999999991</v>
      </c>
      <c r="I794" s="155"/>
      <c r="L794" s="151"/>
      <c r="M794" s="156"/>
      <c r="T794" s="157"/>
      <c r="AT794" s="152" t="s">
        <v>229</v>
      </c>
      <c r="AU794" s="152" t="s">
        <v>83</v>
      </c>
      <c r="AV794" s="12" t="s">
        <v>85</v>
      </c>
      <c r="AW794" s="12" t="s">
        <v>37</v>
      </c>
      <c r="AX794" s="12" t="s">
        <v>76</v>
      </c>
      <c r="AY794" s="152" t="s">
        <v>218</v>
      </c>
    </row>
    <row r="795" spans="2:65" s="12" customFormat="1" ht="11.25">
      <c r="B795" s="151"/>
      <c r="D795" s="140" t="s">
        <v>229</v>
      </c>
      <c r="E795" s="152" t="s">
        <v>19</v>
      </c>
      <c r="F795" s="153" t="s">
        <v>1272</v>
      </c>
      <c r="H795" s="154">
        <v>4.08</v>
      </c>
      <c r="I795" s="155"/>
      <c r="L795" s="151"/>
      <c r="M795" s="156"/>
      <c r="T795" s="157"/>
      <c r="AT795" s="152" t="s">
        <v>229</v>
      </c>
      <c r="AU795" s="152" t="s">
        <v>83</v>
      </c>
      <c r="AV795" s="12" t="s">
        <v>85</v>
      </c>
      <c r="AW795" s="12" t="s">
        <v>37</v>
      </c>
      <c r="AX795" s="12" t="s">
        <v>76</v>
      </c>
      <c r="AY795" s="152" t="s">
        <v>218</v>
      </c>
    </row>
    <row r="796" spans="2:65" s="12" customFormat="1" ht="11.25">
      <c r="B796" s="151"/>
      <c r="D796" s="140" t="s">
        <v>229</v>
      </c>
      <c r="E796" s="152" t="s">
        <v>19</v>
      </c>
      <c r="F796" s="153" t="s">
        <v>1273</v>
      </c>
      <c r="H796" s="154">
        <v>4.1399999999999997</v>
      </c>
      <c r="I796" s="155"/>
      <c r="L796" s="151"/>
      <c r="M796" s="156"/>
      <c r="T796" s="157"/>
      <c r="AT796" s="152" t="s">
        <v>229</v>
      </c>
      <c r="AU796" s="152" t="s">
        <v>83</v>
      </c>
      <c r="AV796" s="12" t="s">
        <v>85</v>
      </c>
      <c r="AW796" s="12" t="s">
        <v>37</v>
      </c>
      <c r="AX796" s="12" t="s">
        <v>76</v>
      </c>
      <c r="AY796" s="152" t="s">
        <v>218</v>
      </c>
    </row>
    <row r="797" spans="2:65" s="12" customFormat="1" ht="11.25">
      <c r="B797" s="151"/>
      <c r="D797" s="140" t="s">
        <v>229</v>
      </c>
      <c r="E797" s="152" t="s">
        <v>19</v>
      </c>
      <c r="F797" s="153" t="s">
        <v>1274</v>
      </c>
      <c r="H797" s="154">
        <v>4.2</v>
      </c>
      <c r="I797" s="155"/>
      <c r="L797" s="151"/>
      <c r="M797" s="156"/>
      <c r="T797" s="157"/>
      <c r="AT797" s="152" t="s">
        <v>229</v>
      </c>
      <c r="AU797" s="152" t="s">
        <v>83</v>
      </c>
      <c r="AV797" s="12" t="s">
        <v>85</v>
      </c>
      <c r="AW797" s="12" t="s">
        <v>37</v>
      </c>
      <c r="AX797" s="12" t="s">
        <v>76</v>
      </c>
      <c r="AY797" s="152" t="s">
        <v>218</v>
      </c>
    </row>
    <row r="798" spans="2:65" s="12" customFormat="1" ht="11.25">
      <c r="B798" s="151"/>
      <c r="D798" s="140" t="s">
        <v>229</v>
      </c>
      <c r="E798" s="152" t="s">
        <v>19</v>
      </c>
      <c r="F798" s="153" t="s">
        <v>1275</v>
      </c>
      <c r="H798" s="154">
        <v>4.26</v>
      </c>
      <c r="I798" s="155"/>
      <c r="L798" s="151"/>
      <c r="M798" s="156"/>
      <c r="T798" s="157"/>
      <c r="AT798" s="152" t="s">
        <v>229</v>
      </c>
      <c r="AU798" s="152" t="s">
        <v>83</v>
      </c>
      <c r="AV798" s="12" t="s">
        <v>85</v>
      </c>
      <c r="AW798" s="12" t="s">
        <v>37</v>
      </c>
      <c r="AX798" s="12" t="s">
        <v>76</v>
      </c>
      <c r="AY798" s="152" t="s">
        <v>218</v>
      </c>
    </row>
    <row r="799" spans="2:65" s="12" customFormat="1" ht="11.25">
      <c r="B799" s="151"/>
      <c r="D799" s="140" t="s">
        <v>229</v>
      </c>
      <c r="E799" s="152" t="s">
        <v>19</v>
      </c>
      <c r="F799" s="153" t="s">
        <v>1276</v>
      </c>
      <c r="H799" s="154">
        <v>4.32</v>
      </c>
      <c r="I799" s="155"/>
      <c r="L799" s="151"/>
      <c r="M799" s="156"/>
      <c r="T799" s="157"/>
      <c r="AT799" s="152" t="s">
        <v>229</v>
      </c>
      <c r="AU799" s="152" t="s">
        <v>83</v>
      </c>
      <c r="AV799" s="12" t="s">
        <v>85</v>
      </c>
      <c r="AW799" s="12" t="s">
        <v>37</v>
      </c>
      <c r="AX799" s="12" t="s">
        <v>76</v>
      </c>
      <c r="AY799" s="152" t="s">
        <v>218</v>
      </c>
    </row>
    <row r="800" spans="2:65" s="12" customFormat="1" ht="11.25">
      <c r="B800" s="151"/>
      <c r="D800" s="140" t="s">
        <v>229</v>
      </c>
      <c r="E800" s="152" t="s">
        <v>19</v>
      </c>
      <c r="F800" s="153" t="s">
        <v>1277</v>
      </c>
      <c r="H800" s="154">
        <v>4.3499999999999996</v>
      </c>
      <c r="I800" s="155"/>
      <c r="L800" s="151"/>
      <c r="M800" s="156"/>
      <c r="T800" s="157"/>
      <c r="AT800" s="152" t="s">
        <v>229</v>
      </c>
      <c r="AU800" s="152" t="s">
        <v>83</v>
      </c>
      <c r="AV800" s="12" t="s">
        <v>85</v>
      </c>
      <c r="AW800" s="12" t="s">
        <v>37</v>
      </c>
      <c r="AX800" s="12" t="s">
        <v>76</v>
      </c>
      <c r="AY800" s="152" t="s">
        <v>218</v>
      </c>
    </row>
    <row r="801" spans="2:65" s="12" customFormat="1" ht="11.25">
      <c r="B801" s="151"/>
      <c r="D801" s="140" t="s">
        <v>229</v>
      </c>
      <c r="E801" s="152" t="s">
        <v>19</v>
      </c>
      <c r="F801" s="153" t="s">
        <v>1278</v>
      </c>
      <c r="H801" s="154">
        <v>4.41</v>
      </c>
      <c r="I801" s="155"/>
      <c r="L801" s="151"/>
      <c r="M801" s="156"/>
      <c r="T801" s="157"/>
      <c r="AT801" s="152" t="s">
        <v>229</v>
      </c>
      <c r="AU801" s="152" t="s">
        <v>83</v>
      </c>
      <c r="AV801" s="12" t="s">
        <v>85</v>
      </c>
      <c r="AW801" s="12" t="s">
        <v>37</v>
      </c>
      <c r="AX801" s="12" t="s">
        <v>76</v>
      </c>
      <c r="AY801" s="152" t="s">
        <v>218</v>
      </c>
    </row>
    <row r="802" spans="2:65" s="12" customFormat="1" ht="11.25">
      <c r="B802" s="151"/>
      <c r="D802" s="140" t="s">
        <v>229</v>
      </c>
      <c r="E802" s="152" t="s">
        <v>19</v>
      </c>
      <c r="F802" s="153" t="s">
        <v>1279</v>
      </c>
      <c r="H802" s="154">
        <v>4.4400000000000004</v>
      </c>
      <c r="I802" s="155"/>
      <c r="L802" s="151"/>
      <c r="M802" s="156"/>
      <c r="T802" s="157"/>
      <c r="AT802" s="152" t="s">
        <v>229</v>
      </c>
      <c r="AU802" s="152" t="s">
        <v>83</v>
      </c>
      <c r="AV802" s="12" t="s">
        <v>85</v>
      </c>
      <c r="AW802" s="12" t="s">
        <v>37</v>
      </c>
      <c r="AX802" s="12" t="s">
        <v>76</v>
      </c>
      <c r="AY802" s="152" t="s">
        <v>218</v>
      </c>
    </row>
    <row r="803" spans="2:65" s="12" customFormat="1" ht="11.25">
      <c r="B803" s="151"/>
      <c r="D803" s="140" t="s">
        <v>229</v>
      </c>
      <c r="E803" s="152" t="s">
        <v>19</v>
      </c>
      <c r="F803" s="153" t="s">
        <v>1280</v>
      </c>
      <c r="H803" s="154">
        <v>4.5</v>
      </c>
      <c r="I803" s="155"/>
      <c r="L803" s="151"/>
      <c r="M803" s="156"/>
      <c r="T803" s="157"/>
      <c r="AT803" s="152" t="s">
        <v>229</v>
      </c>
      <c r="AU803" s="152" t="s">
        <v>83</v>
      </c>
      <c r="AV803" s="12" t="s">
        <v>85</v>
      </c>
      <c r="AW803" s="12" t="s">
        <v>37</v>
      </c>
      <c r="AX803" s="12" t="s">
        <v>76</v>
      </c>
      <c r="AY803" s="152" t="s">
        <v>218</v>
      </c>
    </row>
    <row r="804" spans="2:65" s="12" customFormat="1" ht="11.25">
      <c r="B804" s="151"/>
      <c r="D804" s="140" t="s">
        <v>229</v>
      </c>
      <c r="E804" s="152" t="s">
        <v>19</v>
      </c>
      <c r="F804" s="153" t="s">
        <v>1281</v>
      </c>
      <c r="H804" s="154">
        <v>4.5599999999999996</v>
      </c>
      <c r="I804" s="155"/>
      <c r="L804" s="151"/>
      <c r="M804" s="156"/>
      <c r="T804" s="157"/>
      <c r="AT804" s="152" t="s">
        <v>229</v>
      </c>
      <c r="AU804" s="152" t="s">
        <v>83</v>
      </c>
      <c r="AV804" s="12" t="s">
        <v>85</v>
      </c>
      <c r="AW804" s="12" t="s">
        <v>37</v>
      </c>
      <c r="AX804" s="12" t="s">
        <v>76</v>
      </c>
      <c r="AY804" s="152" t="s">
        <v>218</v>
      </c>
    </row>
    <row r="805" spans="2:65" s="12" customFormat="1" ht="11.25">
      <c r="B805" s="151"/>
      <c r="D805" s="140" t="s">
        <v>229</v>
      </c>
      <c r="E805" s="152" t="s">
        <v>19</v>
      </c>
      <c r="F805" s="153" t="s">
        <v>1282</v>
      </c>
      <c r="H805" s="154">
        <v>4.62</v>
      </c>
      <c r="I805" s="155"/>
      <c r="L805" s="151"/>
      <c r="M805" s="156"/>
      <c r="T805" s="157"/>
      <c r="AT805" s="152" t="s">
        <v>229</v>
      </c>
      <c r="AU805" s="152" t="s">
        <v>83</v>
      </c>
      <c r="AV805" s="12" t="s">
        <v>85</v>
      </c>
      <c r="AW805" s="12" t="s">
        <v>37</v>
      </c>
      <c r="AX805" s="12" t="s">
        <v>76</v>
      </c>
      <c r="AY805" s="152" t="s">
        <v>218</v>
      </c>
    </row>
    <row r="806" spans="2:65" s="12" customFormat="1" ht="11.25">
      <c r="B806" s="151"/>
      <c r="D806" s="140" t="s">
        <v>229</v>
      </c>
      <c r="E806" s="152" t="s">
        <v>19</v>
      </c>
      <c r="F806" s="153" t="s">
        <v>1283</v>
      </c>
      <c r="H806" s="154">
        <v>4.6500000000000004</v>
      </c>
      <c r="I806" s="155"/>
      <c r="L806" s="151"/>
      <c r="M806" s="156"/>
      <c r="T806" s="157"/>
      <c r="AT806" s="152" t="s">
        <v>229</v>
      </c>
      <c r="AU806" s="152" t="s">
        <v>83</v>
      </c>
      <c r="AV806" s="12" t="s">
        <v>85</v>
      </c>
      <c r="AW806" s="12" t="s">
        <v>37</v>
      </c>
      <c r="AX806" s="12" t="s">
        <v>76</v>
      </c>
      <c r="AY806" s="152" t="s">
        <v>218</v>
      </c>
    </row>
    <row r="807" spans="2:65" s="12" customFormat="1" ht="11.25">
      <c r="B807" s="151"/>
      <c r="D807" s="140" t="s">
        <v>229</v>
      </c>
      <c r="E807" s="152" t="s">
        <v>19</v>
      </c>
      <c r="F807" s="153" t="s">
        <v>1284</v>
      </c>
      <c r="H807" s="154">
        <v>4.71</v>
      </c>
      <c r="I807" s="155"/>
      <c r="L807" s="151"/>
      <c r="M807" s="156"/>
      <c r="T807" s="157"/>
      <c r="AT807" s="152" t="s">
        <v>229</v>
      </c>
      <c r="AU807" s="152" t="s">
        <v>83</v>
      </c>
      <c r="AV807" s="12" t="s">
        <v>85</v>
      </c>
      <c r="AW807" s="12" t="s">
        <v>37</v>
      </c>
      <c r="AX807" s="12" t="s">
        <v>76</v>
      </c>
      <c r="AY807" s="152" t="s">
        <v>218</v>
      </c>
    </row>
    <row r="808" spans="2:65" s="12" customFormat="1" ht="11.25">
      <c r="B808" s="151"/>
      <c r="D808" s="140" t="s">
        <v>229</v>
      </c>
      <c r="E808" s="152" t="s">
        <v>19</v>
      </c>
      <c r="F808" s="153" t="s">
        <v>1285</v>
      </c>
      <c r="H808" s="154">
        <v>4.7699999999999996</v>
      </c>
      <c r="I808" s="155"/>
      <c r="L808" s="151"/>
      <c r="M808" s="156"/>
      <c r="T808" s="157"/>
      <c r="AT808" s="152" t="s">
        <v>229</v>
      </c>
      <c r="AU808" s="152" t="s">
        <v>83</v>
      </c>
      <c r="AV808" s="12" t="s">
        <v>85</v>
      </c>
      <c r="AW808" s="12" t="s">
        <v>37</v>
      </c>
      <c r="AX808" s="12" t="s">
        <v>76</v>
      </c>
      <c r="AY808" s="152" t="s">
        <v>218</v>
      </c>
    </row>
    <row r="809" spans="2:65" s="12" customFormat="1" ht="11.25">
      <c r="B809" s="151"/>
      <c r="D809" s="140" t="s">
        <v>229</v>
      </c>
      <c r="E809" s="152" t="s">
        <v>19</v>
      </c>
      <c r="F809" s="153" t="s">
        <v>1286</v>
      </c>
      <c r="H809" s="154">
        <v>4.83</v>
      </c>
      <c r="I809" s="155"/>
      <c r="L809" s="151"/>
      <c r="M809" s="156"/>
      <c r="T809" s="157"/>
      <c r="AT809" s="152" t="s">
        <v>229</v>
      </c>
      <c r="AU809" s="152" t="s">
        <v>83</v>
      </c>
      <c r="AV809" s="12" t="s">
        <v>85</v>
      </c>
      <c r="AW809" s="12" t="s">
        <v>37</v>
      </c>
      <c r="AX809" s="12" t="s">
        <v>76</v>
      </c>
      <c r="AY809" s="152" t="s">
        <v>218</v>
      </c>
    </row>
    <row r="810" spans="2:65" s="12" customFormat="1" ht="11.25">
      <c r="B810" s="151"/>
      <c r="D810" s="140" t="s">
        <v>229</v>
      </c>
      <c r="E810" s="152" t="s">
        <v>19</v>
      </c>
      <c r="F810" s="153" t="s">
        <v>1287</v>
      </c>
      <c r="H810" s="154">
        <v>4.8600000000000003</v>
      </c>
      <c r="I810" s="155"/>
      <c r="L810" s="151"/>
      <c r="M810" s="156"/>
      <c r="T810" s="157"/>
      <c r="AT810" s="152" t="s">
        <v>229</v>
      </c>
      <c r="AU810" s="152" t="s">
        <v>83</v>
      </c>
      <c r="AV810" s="12" t="s">
        <v>85</v>
      </c>
      <c r="AW810" s="12" t="s">
        <v>37</v>
      </c>
      <c r="AX810" s="12" t="s">
        <v>76</v>
      </c>
      <c r="AY810" s="152" t="s">
        <v>218</v>
      </c>
    </row>
    <row r="811" spans="2:65" s="12" customFormat="1" ht="11.25">
      <c r="B811" s="151"/>
      <c r="D811" s="140" t="s">
        <v>229</v>
      </c>
      <c r="E811" s="152" t="s">
        <v>19</v>
      </c>
      <c r="F811" s="153" t="s">
        <v>1288</v>
      </c>
      <c r="H811" s="154">
        <v>24.6</v>
      </c>
      <c r="I811" s="155"/>
      <c r="L811" s="151"/>
      <c r="M811" s="156"/>
      <c r="T811" s="157"/>
      <c r="AT811" s="152" t="s">
        <v>229</v>
      </c>
      <c r="AU811" s="152" t="s">
        <v>83</v>
      </c>
      <c r="AV811" s="12" t="s">
        <v>85</v>
      </c>
      <c r="AW811" s="12" t="s">
        <v>37</v>
      </c>
      <c r="AX811" s="12" t="s">
        <v>76</v>
      </c>
      <c r="AY811" s="152" t="s">
        <v>218</v>
      </c>
    </row>
    <row r="812" spans="2:65" s="12" customFormat="1" ht="11.25">
      <c r="B812" s="151"/>
      <c r="D812" s="140" t="s">
        <v>229</v>
      </c>
      <c r="E812" s="152" t="s">
        <v>19</v>
      </c>
      <c r="F812" s="153" t="s">
        <v>1289</v>
      </c>
      <c r="H812" s="154">
        <v>2.46</v>
      </c>
      <c r="I812" s="155"/>
      <c r="L812" s="151"/>
      <c r="M812" s="156"/>
      <c r="T812" s="157"/>
      <c r="AT812" s="152" t="s">
        <v>229</v>
      </c>
      <c r="AU812" s="152" t="s">
        <v>83</v>
      </c>
      <c r="AV812" s="12" t="s">
        <v>85</v>
      </c>
      <c r="AW812" s="12" t="s">
        <v>37</v>
      </c>
      <c r="AX812" s="12" t="s">
        <v>76</v>
      </c>
      <c r="AY812" s="152" t="s">
        <v>218</v>
      </c>
    </row>
    <row r="813" spans="2:65" s="13" customFormat="1" ht="11.25">
      <c r="B813" s="158"/>
      <c r="D813" s="140" t="s">
        <v>229</v>
      </c>
      <c r="E813" s="159" t="s">
        <v>536</v>
      </c>
      <c r="F813" s="160" t="s">
        <v>234</v>
      </c>
      <c r="H813" s="161">
        <v>106.8</v>
      </c>
      <c r="I813" s="162"/>
      <c r="L813" s="158"/>
      <c r="M813" s="163"/>
      <c r="T813" s="164"/>
      <c r="AT813" s="159" t="s">
        <v>229</v>
      </c>
      <c r="AU813" s="159" t="s">
        <v>83</v>
      </c>
      <c r="AV813" s="13" t="s">
        <v>223</v>
      </c>
      <c r="AW813" s="13" t="s">
        <v>37</v>
      </c>
      <c r="AX813" s="13" t="s">
        <v>83</v>
      </c>
      <c r="AY813" s="159" t="s">
        <v>218</v>
      </c>
    </row>
    <row r="814" spans="2:65" s="1" customFormat="1" ht="16.5" customHeight="1">
      <c r="B814" s="33"/>
      <c r="C814" s="127" t="s">
        <v>1290</v>
      </c>
      <c r="D814" s="127" t="s">
        <v>219</v>
      </c>
      <c r="E814" s="128" t="s">
        <v>1291</v>
      </c>
      <c r="F814" s="129" t="s">
        <v>1094</v>
      </c>
      <c r="G814" s="130" t="s">
        <v>323</v>
      </c>
      <c r="H814" s="131">
        <v>1.9019999999999999</v>
      </c>
      <c r="I814" s="132"/>
      <c r="J814" s="133">
        <f>ROUND(I814*H814,2)</f>
        <v>0</v>
      </c>
      <c r="K814" s="129" t="s">
        <v>19</v>
      </c>
      <c r="L814" s="33"/>
      <c r="M814" s="134" t="s">
        <v>19</v>
      </c>
      <c r="N814" s="135" t="s">
        <v>47</v>
      </c>
      <c r="P814" s="136">
        <f>O814*H814</f>
        <v>0</v>
      </c>
      <c r="Q814" s="136">
        <v>0</v>
      </c>
      <c r="R814" s="136">
        <f>Q814*H814</f>
        <v>0</v>
      </c>
      <c r="S814" s="136">
        <v>0</v>
      </c>
      <c r="T814" s="137">
        <f>S814*H814</f>
        <v>0</v>
      </c>
      <c r="AR814" s="138" t="s">
        <v>223</v>
      </c>
      <c r="AT814" s="138" t="s">
        <v>219</v>
      </c>
      <c r="AU814" s="138" t="s">
        <v>83</v>
      </c>
      <c r="AY814" s="18" t="s">
        <v>218</v>
      </c>
      <c r="BE814" s="139">
        <f>IF(N814="základní",J814,0)</f>
        <v>0</v>
      </c>
      <c r="BF814" s="139">
        <f>IF(N814="snížená",J814,0)</f>
        <v>0</v>
      </c>
      <c r="BG814" s="139">
        <f>IF(N814="zákl. přenesená",J814,0)</f>
        <v>0</v>
      </c>
      <c r="BH814" s="139">
        <f>IF(N814="sníž. přenesená",J814,0)</f>
        <v>0</v>
      </c>
      <c r="BI814" s="139">
        <f>IF(N814="nulová",J814,0)</f>
        <v>0</v>
      </c>
      <c r="BJ814" s="18" t="s">
        <v>83</v>
      </c>
      <c r="BK814" s="139">
        <f>ROUND(I814*H814,2)</f>
        <v>0</v>
      </c>
      <c r="BL814" s="18" t="s">
        <v>223</v>
      </c>
      <c r="BM814" s="138" t="s">
        <v>1292</v>
      </c>
    </row>
    <row r="815" spans="2:65" s="1" customFormat="1" ht="39">
      <c r="B815" s="33"/>
      <c r="D815" s="140" t="s">
        <v>225</v>
      </c>
      <c r="F815" s="141" t="s">
        <v>1096</v>
      </c>
      <c r="I815" s="142"/>
      <c r="L815" s="33"/>
      <c r="M815" s="143"/>
      <c r="T815" s="54"/>
      <c r="AT815" s="18" t="s">
        <v>225</v>
      </c>
      <c r="AU815" s="18" t="s">
        <v>83</v>
      </c>
    </row>
    <row r="816" spans="2:65" s="1" customFormat="1" ht="58.5">
      <c r="B816" s="33"/>
      <c r="D816" s="140" t="s">
        <v>227</v>
      </c>
      <c r="F816" s="144" t="s">
        <v>1097</v>
      </c>
      <c r="I816" s="142"/>
      <c r="L816" s="33"/>
      <c r="M816" s="143"/>
      <c r="T816" s="54"/>
      <c r="AT816" s="18" t="s">
        <v>227</v>
      </c>
      <c r="AU816" s="18" t="s">
        <v>83</v>
      </c>
    </row>
    <row r="817" spans="2:65" s="11" customFormat="1" ht="11.25">
      <c r="B817" s="145"/>
      <c r="D817" s="140" t="s">
        <v>229</v>
      </c>
      <c r="E817" s="146" t="s">
        <v>19</v>
      </c>
      <c r="F817" s="147" t="s">
        <v>230</v>
      </c>
      <c r="H817" s="146" t="s">
        <v>19</v>
      </c>
      <c r="I817" s="148"/>
      <c r="L817" s="145"/>
      <c r="M817" s="149"/>
      <c r="T817" s="150"/>
      <c r="AT817" s="146" t="s">
        <v>229</v>
      </c>
      <c r="AU817" s="146" t="s">
        <v>83</v>
      </c>
      <c r="AV817" s="11" t="s">
        <v>83</v>
      </c>
      <c r="AW817" s="11" t="s">
        <v>37</v>
      </c>
      <c r="AX817" s="11" t="s">
        <v>76</v>
      </c>
      <c r="AY817" s="146" t="s">
        <v>218</v>
      </c>
    </row>
    <row r="818" spans="2:65" s="12" customFormat="1" ht="11.25">
      <c r="B818" s="151"/>
      <c r="D818" s="140" t="s">
        <v>229</v>
      </c>
      <c r="E818" s="152" t="s">
        <v>19</v>
      </c>
      <c r="F818" s="153" t="s">
        <v>1293</v>
      </c>
      <c r="H818" s="154">
        <v>1.9019999999999999</v>
      </c>
      <c r="I818" s="155"/>
      <c r="L818" s="151"/>
      <c r="M818" s="156"/>
      <c r="T818" s="157"/>
      <c r="AT818" s="152" t="s">
        <v>229</v>
      </c>
      <c r="AU818" s="152" t="s">
        <v>83</v>
      </c>
      <c r="AV818" s="12" t="s">
        <v>85</v>
      </c>
      <c r="AW818" s="12" t="s">
        <v>37</v>
      </c>
      <c r="AX818" s="12" t="s">
        <v>83</v>
      </c>
      <c r="AY818" s="152" t="s">
        <v>218</v>
      </c>
    </row>
    <row r="819" spans="2:65" s="1" customFormat="1" ht="16.5" customHeight="1">
      <c r="B819" s="33"/>
      <c r="C819" s="127" t="s">
        <v>1294</v>
      </c>
      <c r="D819" s="127" t="s">
        <v>219</v>
      </c>
      <c r="E819" s="128" t="s">
        <v>1295</v>
      </c>
      <c r="F819" s="129" t="s">
        <v>1101</v>
      </c>
      <c r="G819" s="130" t="s">
        <v>376</v>
      </c>
      <c r="H819" s="131">
        <v>20</v>
      </c>
      <c r="I819" s="132"/>
      <c r="J819" s="133">
        <f>ROUND(I819*H819,2)</f>
        <v>0</v>
      </c>
      <c r="K819" s="129" t="s">
        <v>19</v>
      </c>
      <c r="L819" s="33"/>
      <c r="M819" s="134" t="s">
        <v>19</v>
      </c>
      <c r="N819" s="135" t="s">
        <v>47</v>
      </c>
      <c r="P819" s="136">
        <f>O819*H819</f>
        <v>0</v>
      </c>
      <c r="Q819" s="136">
        <v>0</v>
      </c>
      <c r="R819" s="136">
        <f>Q819*H819</f>
        <v>0</v>
      </c>
      <c r="S819" s="136">
        <v>0</v>
      </c>
      <c r="T819" s="137">
        <f>S819*H819</f>
        <v>0</v>
      </c>
      <c r="AR819" s="138" t="s">
        <v>223</v>
      </c>
      <c r="AT819" s="138" t="s">
        <v>219</v>
      </c>
      <c r="AU819" s="138" t="s">
        <v>83</v>
      </c>
      <c r="AY819" s="18" t="s">
        <v>218</v>
      </c>
      <c r="BE819" s="139">
        <f>IF(N819="základní",J819,0)</f>
        <v>0</v>
      </c>
      <c r="BF819" s="139">
        <f>IF(N819="snížená",J819,0)</f>
        <v>0</v>
      </c>
      <c r="BG819" s="139">
        <f>IF(N819="zákl. přenesená",J819,0)</f>
        <v>0</v>
      </c>
      <c r="BH819" s="139">
        <f>IF(N819="sníž. přenesená",J819,0)</f>
        <v>0</v>
      </c>
      <c r="BI819" s="139">
        <f>IF(N819="nulová",J819,0)</f>
        <v>0</v>
      </c>
      <c r="BJ819" s="18" t="s">
        <v>83</v>
      </c>
      <c r="BK819" s="139">
        <f>ROUND(I819*H819,2)</f>
        <v>0</v>
      </c>
      <c r="BL819" s="18" t="s">
        <v>223</v>
      </c>
      <c r="BM819" s="138" t="s">
        <v>1296</v>
      </c>
    </row>
    <row r="820" spans="2:65" s="1" customFormat="1" ht="58.5">
      <c r="B820" s="33"/>
      <c r="D820" s="140" t="s">
        <v>225</v>
      </c>
      <c r="F820" s="141" t="s">
        <v>1297</v>
      </c>
      <c r="I820" s="142"/>
      <c r="L820" s="33"/>
      <c r="M820" s="143"/>
      <c r="T820" s="54"/>
      <c r="AT820" s="18" t="s">
        <v>225</v>
      </c>
      <c r="AU820" s="18" t="s">
        <v>83</v>
      </c>
    </row>
    <row r="821" spans="2:65" s="1" customFormat="1" ht="19.5">
      <c r="B821" s="33"/>
      <c r="D821" s="140" t="s">
        <v>227</v>
      </c>
      <c r="F821" s="144" t="s">
        <v>1104</v>
      </c>
      <c r="I821" s="142"/>
      <c r="L821" s="33"/>
      <c r="M821" s="143"/>
      <c r="T821" s="54"/>
      <c r="AT821" s="18" t="s">
        <v>227</v>
      </c>
      <c r="AU821" s="18" t="s">
        <v>83</v>
      </c>
    </row>
    <row r="822" spans="2:65" s="11" customFormat="1" ht="11.25">
      <c r="B822" s="145"/>
      <c r="D822" s="140" t="s">
        <v>229</v>
      </c>
      <c r="E822" s="146" t="s">
        <v>19</v>
      </c>
      <c r="F822" s="147" t="s">
        <v>230</v>
      </c>
      <c r="H822" s="146" t="s">
        <v>19</v>
      </c>
      <c r="I822" s="148"/>
      <c r="L822" s="145"/>
      <c r="M822" s="149"/>
      <c r="T822" s="150"/>
      <c r="AT822" s="146" t="s">
        <v>229</v>
      </c>
      <c r="AU822" s="146" t="s">
        <v>83</v>
      </c>
      <c r="AV822" s="11" t="s">
        <v>83</v>
      </c>
      <c r="AW822" s="11" t="s">
        <v>37</v>
      </c>
      <c r="AX822" s="11" t="s">
        <v>76</v>
      </c>
      <c r="AY822" s="146" t="s">
        <v>218</v>
      </c>
    </row>
    <row r="823" spans="2:65" s="12" customFormat="1" ht="11.25">
      <c r="B823" s="151"/>
      <c r="D823" s="140" t="s">
        <v>229</v>
      </c>
      <c r="E823" s="152" t="s">
        <v>19</v>
      </c>
      <c r="F823" s="153" t="s">
        <v>1298</v>
      </c>
      <c r="H823" s="154">
        <v>20</v>
      </c>
      <c r="I823" s="155"/>
      <c r="L823" s="151"/>
      <c r="M823" s="156"/>
      <c r="T823" s="157"/>
      <c r="AT823" s="152" t="s">
        <v>229</v>
      </c>
      <c r="AU823" s="152" t="s">
        <v>83</v>
      </c>
      <c r="AV823" s="12" t="s">
        <v>85</v>
      </c>
      <c r="AW823" s="12" t="s">
        <v>37</v>
      </c>
      <c r="AX823" s="12" t="s">
        <v>83</v>
      </c>
      <c r="AY823" s="152" t="s">
        <v>218</v>
      </c>
    </row>
    <row r="824" spans="2:65" s="1" customFormat="1" ht="16.5" customHeight="1">
      <c r="B824" s="33"/>
      <c r="C824" s="127" t="s">
        <v>1299</v>
      </c>
      <c r="D824" s="127" t="s">
        <v>219</v>
      </c>
      <c r="E824" s="128" t="s">
        <v>1300</v>
      </c>
      <c r="F824" s="129" t="s">
        <v>1108</v>
      </c>
      <c r="G824" s="130" t="s">
        <v>453</v>
      </c>
      <c r="H824" s="131">
        <v>1</v>
      </c>
      <c r="I824" s="132"/>
      <c r="J824" s="133">
        <f>ROUND(I824*H824,2)</f>
        <v>0</v>
      </c>
      <c r="K824" s="129" t="s">
        <v>19</v>
      </c>
      <c r="L824" s="33"/>
      <c r="M824" s="134" t="s">
        <v>19</v>
      </c>
      <c r="N824" s="135" t="s">
        <v>47</v>
      </c>
      <c r="P824" s="136">
        <f>O824*H824</f>
        <v>0</v>
      </c>
      <c r="Q824" s="136">
        <v>0</v>
      </c>
      <c r="R824" s="136">
        <f>Q824*H824</f>
        <v>0</v>
      </c>
      <c r="S824" s="136">
        <v>0</v>
      </c>
      <c r="T824" s="137">
        <f>S824*H824</f>
        <v>0</v>
      </c>
      <c r="AR824" s="138" t="s">
        <v>223</v>
      </c>
      <c r="AT824" s="138" t="s">
        <v>219</v>
      </c>
      <c r="AU824" s="138" t="s">
        <v>83</v>
      </c>
      <c r="AY824" s="18" t="s">
        <v>218</v>
      </c>
      <c r="BE824" s="139">
        <f>IF(N824="základní",J824,0)</f>
        <v>0</v>
      </c>
      <c r="BF824" s="139">
        <f>IF(N824="snížená",J824,0)</f>
        <v>0</v>
      </c>
      <c r="BG824" s="139">
        <f>IF(N824="zákl. přenesená",J824,0)</f>
        <v>0</v>
      </c>
      <c r="BH824" s="139">
        <f>IF(N824="sníž. přenesená",J824,0)</f>
        <v>0</v>
      </c>
      <c r="BI824" s="139">
        <f>IF(N824="nulová",J824,0)</f>
        <v>0</v>
      </c>
      <c r="BJ824" s="18" t="s">
        <v>83</v>
      </c>
      <c r="BK824" s="139">
        <f>ROUND(I824*H824,2)</f>
        <v>0</v>
      </c>
      <c r="BL824" s="18" t="s">
        <v>223</v>
      </c>
      <c r="BM824" s="138" t="s">
        <v>1301</v>
      </c>
    </row>
    <row r="825" spans="2:65" s="1" customFormat="1" ht="11.25">
      <c r="B825" s="33"/>
      <c r="D825" s="140" t="s">
        <v>225</v>
      </c>
      <c r="F825" s="141" t="s">
        <v>1108</v>
      </c>
      <c r="I825" s="142"/>
      <c r="L825" s="33"/>
      <c r="M825" s="143"/>
      <c r="T825" s="54"/>
      <c r="AT825" s="18" t="s">
        <v>225</v>
      </c>
      <c r="AU825" s="18" t="s">
        <v>83</v>
      </c>
    </row>
    <row r="826" spans="2:65" s="1" customFormat="1" ht="16.5" customHeight="1">
      <c r="B826" s="33"/>
      <c r="C826" s="127" t="s">
        <v>1302</v>
      </c>
      <c r="D826" s="127" t="s">
        <v>219</v>
      </c>
      <c r="E826" s="128" t="s">
        <v>1303</v>
      </c>
      <c r="F826" s="129" t="s">
        <v>1112</v>
      </c>
      <c r="G826" s="130" t="s">
        <v>323</v>
      </c>
      <c r="H826" s="131">
        <v>7.2270000000000003</v>
      </c>
      <c r="I826" s="132"/>
      <c r="J826" s="133">
        <f>ROUND(I826*H826,2)</f>
        <v>0</v>
      </c>
      <c r="K826" s="129" t="s">
        <v>19</v>
      </c>
      <c r="L826" s="33"/>
      <c r="M826" s="134" t="s">
        <v>19</v>
      </c>
      <c r="N826" s="135" t="s">
        <v>47</v>
      </c>
      <c r="P826" s="136">
        <f>O826*H826</f>
        <v>0</v>
      </c>
      <c r="Q826" s="136">
        <v>0</v>
      </c>
      <c r="R826" s="136">
        <f>Q826*H826</f>
        <v>0</v>
      </c>
      <c r="S826" s="136">
        <v>0</v>
      </c>
      <c r="T826" s="137">
        <f>S826*H826</f>
        <v>0</v>
      </c>
      <c r="AR826" s="138" t="s">
        <v>223</v>
      </c>
      <c r="AT826" s="138" t="s">
        <v>219</v>
      </c>
      <c r="AU826" s="138" t="s">
        <v>83</v>
      </c>
      <c r="AY826" s="18" t="s">
        <v>218</v>
      </c>
      <c r="BE826" s="139">
        <f>IF(N826="základní",J826,0)</f>
        <v>0</v>
      </c>
      <c r="BF826" s="139">
        <f>IF(N826="snížená",J826,0)</f>
        <v>0</v>
      </c>
      <c r="BG826" s="139">
        <f>IF(N826="zákl. přenesená",J826,0)</f>
        <v>0</v>
      </c>
      <c r="BH826" s="139">
        <f>IF(N826="sníž. přenesená",J826,0)</f>
        <v>0</v>
      </c>
      <c r="BI826" s="139">
        <f>IF(N826="nulová",J826,0)</f>
        <v>0</v>
      </c>
      <c r="BJ826" s="18" t="s">
        <v>83</v>
      </c>
      <c r="BK826" s="139">
        <f>ROUND(I826*H826,2)</f>
        <v>0</v>
      </c>
      <c r="BL826" s="18" t="s">
        <v>223</v>
      </c>
      <c r="BM826" s="138" t="s">
        <v>1304</v>
      </c>
    </row>
    <row r="827" spans="2:65" s="1" customFormat="1" ht="39">
      <c r="B827" s="33"/>
      <c r="D827" s="140" t="s">
        <v>225</v>
      </c>
      <c r="F827" s="141" t="s">
        <v>1305</v>
      </c>
      <c r="I827" s="142"/>
      <c r="L827" s="33"/>
      <c r="M827" s="143"/>
      <c r="T827" s="54"/>
      <c r="AT827" s="18" t="s">
        <v>225</v>
      </c>
      <c r="AU827" s="18" t="s">
        <v>83</v>
      </c>
    </row>
    <row r="828" spans="2:65" s="1" customFormat="1" ht="48.75">
      <c r="B828" s="33"/>
      <c r="D828" s="140" t="s">
        <v>227</v>
      </c>
      <c r="F828" s="144" t="s">
        <v>667</v>
      </c>
      <c r="I828" s="142"/>
      <c r="L828" s="33"/>
      <c r="M828" s="143"/>
      <c r="T828" s="54"/>
      <c r="AT828" s="18" t="s">
        <v>227</v>
      </c>
      <c r="AU828" s="18" t="s">
        <v>83</v>
      </c>
    </row>
    <row r="829" spans="2:65" s="11" customFormat="1" ht="11.25">
      <c r="B829" s="145"/>
      <c r="D829" s="140" t="s">
        <v>229</v>
      </c>
      <c r="E829" s="146" t="s">
        <v>19</v>
      </c>
      <c r="F829" s="147" t="s">
        <v>230</v>
      </c>
      <c r="H829" s="146" t="s">
        <v>19</v>
      </c>
      <c r="I829" s="148"/>
      <c r="L829" s="145"/>
      <c r="M829" s="149"/>
      <c r="T829" s="150"/>
      <c r="AT829" s="146" t="s">
        <v>229</v>
      </c>
      <c r="AU829" s="146" t="s">
        <v>83</v>
      </c>
      <c r="AV829" s="11" t="s">
        <v>83</v>
      </c>
      <c r="AW829" s="11" t="s">
        <v>37</v>
      </c>
      <c r="AX829" s="11" t="s">
        <v>76</v>
      </c>
      <c r="AY829" s="146" t="s">
        <v>218</v>
      </c>
    </row>
    <row r="830" spans="2:65" s="11" customFormat="1" ht="11.25">
      <c r="B830" s="145"/>
      <c r="D830" s="140" t="s">
        <v>229</v>
      </c>
      <c r="E830" s="146" t="s">
        <v>19</v>
      </c>
      <c r="F830" s="147" t="s">
        <v>1115</v>
      </c>
      <c r="H830" s="146" t="s">
        <v>19</v>
      </c>
      <c r="I830" s="148"/>
      <c r="L830" s="145"/>
      <c r="M830" s="149"/>
      <c r="T830" s="150"/>
      <c r="AT830" s="146" t="s">
        <v>229</v>
      </c>
      <c r="AU830" s="146" t="s">
        <v>83</v>
      </c>
      <c r="AV830" s="11" t="s">
        <v>83</v>
      </c>
      <c r="AW830" s="11" t="s">
        <v>37</v>
      </c>
      <c r="AX830" s="11" t="s">
        <v>76</v>
      </c>
      <c r="AY830" s="146" t="s">
        <v>218</v>
      </c>
    </row>
    <row r="831" spans="2:65" s="12" customFormat="1" ht="11.25">
      <c r="B831" s="151"/>
      <c r="D831" s="140" t="s">
        <v>229</v>
      </c>
      <c r="E831" s="152" t="s">
        <v>19</v>
      </c>
      <c r="F831" s="153" t="s">
        <v>1306</v>
      </c>
      <c r="H831" s="154">
        <v>3.7240000000000002</v>
      </c>
      <c r="I831" s="155"/>
      <c r="L831" s="151"/>
      <c r="M831" s="156"/>
      <c r="T831" s="157"/>
      <c r="AT831" s="152" t="s">
        <v>229</v>
      </c>
      <c r="AU831" s="152" t="s">
        <v>83</v>
      </c>
      <c r="AV831" s="12" t="s">
        <v>85</v>
      </c>
      <c r="AW831" s="12" t="s">
        <v>37</v>
      </c>
      <c r="AX831" s="12" t="s">
        <v>76</v>
      </c>
      <c r="AY831" s="152" t="s">
        <v>218</v>
      </c>
    </row>
    <row r="832" spans="2:65" s="11" customFormat="1" ht="11.25">
      <c r="B832" s="145"/>
      <c r="D832" s="140" t="s">
        <v>229</v>
      </c>
      <c r="E832" s="146" t="s">
        <v>19</v>
      </c>
      <c r="F832" s="147" t="s">
        <v>1118</v>
      </c>
      <c r="H832" s="146" t="s">
        <v>19</v>
      </c>
      <c r="I832" s="148"/>
      <c r="L832" s="145"/>
      <c r="M832" s="149"/>
      <c r="T832" s="150"/>
      <c r="AT832" s="146" t="s">
        <v>229</v>
      </c>
      <c r="AU832" s="146" t="s">
        <v>83</v>
      </c>
      <c r="AV832" s="11" t="s">
        <v>83</v>
      </c>
      <c r="AW832" s="11" t="s">
        <v>37</v>
      </c>
      <c r="AX832" s="11" t="s">
        <v>76</v>
      </c>
      <c r="AY832" s="146" t="s">
        <v>218</v>
      </c>
    </row>
    <row r="833" spans="2:65" s="12" customFormat="1" ht="11.25">
      <c r="B833" s="151"/>
      <c r="D833" s="140" t="s">
        <v>229</v>
      </c>
      <c r="E833" s="152" t="s">
        <v>19</v>
      </c>
      <c r="F833" s="153" t="s">
        <v>1307</v>
      </c>
      <c r="H833" s="154">
        <v>0.27600000000000002</v>
      </c>
      <c r="I833" s="155"/>
      <c r="L833" s="151"/>
      <c r="M833" s="156"/>
      <c r="T833" s="157"/>
      <c r="AT833" s="152" t="s">
        <v>229</v>
      </c>
      <c r="AU833" s="152" t="s">
        <v>83</v>
      </c>
      <c r="AV833" s="12" t="s">
        <v>85</v>
      </c>
      <c r="AW833" s="12" t="s">
        <v>37</v>
      </c>
      <c r="AX833" s="12" t="s">
        <v>76</v>
      </c>
      <c r="AY833" s="152" t="s">
        <v>218</v>
      </c>
    </row>
    <row r="834" spans="2:65" s="12" customFormat="1" ht="11.25">
      <c r="B834" s="151"/>
      <c r="D834" s="140" t="s">
        <v>229</v>
      </c>
      <c r="E834" s="152" t="s">
        <v>19</v>
      </c>
      <c r="F834" s="153" t="s">
        <v>1308</v>
      </c>
      <c r="H834" s="154">
        <v>2.57</v>
      </c>
      <c r="I834" s="155"/>
      <c r="L834" s="151"/>
      <c r="M834" s="156"/>
      <c r="T834" s="157"/>
      <c r="AT834" s="152" t="s">
        <v>229</v>
      </c>
      <c r="AU834" s="152" t="s">
        <v>83</v>
      </c>
      <c r="AV834" s="12" t="s">
        <v>85</v>
      </c>
      <c r="AW834" s="12" t="s">
        <v>37</v>
      </c>
      <c r="AX834" s="12" t="s">
        <v>76</v>
      </c>
      <c r="AY834" s="152" t="s">
        <v>218</v>
      </c>
    </row>
    <row r="835" spans="2:65" s="13" customFormat="1" ht="11.25">
      <c r="B835" s="158"/>
      <c r="D835" s="140" t="s">
        <v>229</v>
      </c>
      <c r="E835" s="159" t="s">
        <v>531</v>
      </c>
      <c r="F835" s="160" t="s">
        <v>234</v>
      </c>
      <c r="H835" s="161">
        <v>6.57</v>
      </c>
      <c r="I835" s="162"/>
      <c r="L835" s="158"/>
      <c r="M835" s="163"/>
      <c r="T835" s="164"/>
      <c r="AT835" s="159" t="s">
        <v>229</v>
      </c>
      <c r="AU835" s="159" t="s">
        <v>83</v>
      </c>
      <c r="AV835" s="13" t="s">
        <v>223</v>
      </c>
      <c r="AW835" s="13" t="s">
        <v>37</v>
      </c>
      <c r="AX835" s="13" t="s">
        <v>76</v>
      </c>
      <c r="AY835" s="159" t="s">
        <v>218</v>
      </c>
    </row>
    <row r="836" spans="2:65" s="12" customFormat="1" ht="11.25">
      <c r="B836" s="151"/>
      <c r="D836" s="140" t="s">
        <v>229</v>
      </c>
      <c r="E836" s="152" t="s">
        <v>19</v>
      </c>
      <c r="F836" s="153" t="s">
        <v>1309</v>
      </c>
      <c r="H836" s="154">
        <v>7.2270000000000003</v>
      </c>
      <c r="I836" s="155"/>
      <c r="L836" s="151"/>
      <c r="M836" s="156"/>
      <c r="T836" s="157"/>
      <c r="AT836" s="152" t="s">
        <v>229</v>
      </c>
      <c r="AU836" s="152" t="s">
        <v>83</v>
      </c>
      <c r="AV836" s="12" t="s">
        <v>85</v>
      </c>
      <c r="AW836" s="12" t="s">
        <v>37</v>
      </c>
      <c r="AX836" s="12" t="s">
        <v>83</v>
      </c>
      <c r="AY836" s="152" t="s">
        <v>218</v>
      </c>
    </row>
    <row r="837" spans="2:65" s="1" customFormat="1" ht="16.5" customHeight="1">
      <c r="B837" s="33"/>
      <c r="C837" s="127" t="s">
        <v>1310</v>
      </c>
      <c r="D837" s="127" t="s">
        <v>219</v>
      </c>
      <c r="E837" s="128" t="s">
        <v>1311</v>
      </c>
      <c r="F837" s="129" t="s">
        <v>1124</v>
      </c>
      <c r="G837" s="130" t="s">
        <v>323</v>
      </c>
      <c r="H837" s="131">
        <v>3.8260000000000001</v>
      </c>
      <c r="I837" s="132"/>
      <c r="J837" s="133">
        <f>ROUND(I837*H837,2)</f>
        <v>0</v>
      </c>
      <c r="K837" s="129" t="s">
        <v>19</v>
      </c>
      <c r="L837" s="33"/>
      <c r="M837" s="134" t="s">
        <v>19</v>
      </c>
      <c r="N837" s="135" t="s">
        <v>47</v>
      </c>
      <c r="P837" s="136">
        <f>O837*H837</f>
        <v>0</v>
      </c>
      <c r="Q837" s="136">
        <v>0</v>
      </c>
      <c r="R837" s="136">
        <f>Q837*H837</f>
        <v>0</v>
      </c>
      <c r="S837" s="136">
        <v>0</v>
      </c>
      <c r="T837" s="137">
        <f>S837*H837</f>
        <v>0</v>
      </c>
      <c r="AR837" s="138" t="s">
        <v>223</v>
      </c>
      <c r="AT837" s="138" t="s">
        <v>219</v>
      </c>
      <c r="AU837" s="138" t="s">
        <v>83</v>
      </c>
      <c r="AY837" s="18" t="s">
        <v>218</v>
      </c>
      <c r="BE837" s="139">
        <f>IF(N837="základní",J837,0)</f>
        <v>0</v>
      </c>
      <c r="BF837" s="139">
        <f>IF(N837="snížená",J837,0)</f>
        <v>0</v>
      </c>
      <c r="BG837" s="139">
        <f>IF(N837="zákl. přenesená",J837,0)</f>
        <v>0</v>
      </c>
      <c r="BH837" s="139">
        <f>IF(N837="sníž. přenesená",J837,0)</f>
        <v>0</v>
      </c>
      <c r="BI837" s="139">
        <f>IF(N837="nulová",J837,0)</f>
        <v>0</v>
      </c>
      <c r="BJ837" s="18" t="s">
        <v>83</v>
      </c>
      <c r="BK837" s="139">
        <f>ROUND(I837*H837,2)</f>
        <v>0</v>
      </c>
      <c r="BL837" s="18" t="s">
        <v>223</v>
      </c>
      <c r="BM837" s="138" t="s">
        <v>1312</v>
      </c>
    </row>
    <row r="838" spans="2:65" s="1" customFormat="1" ht="39">
      <c r="B838" s="33"/>
      <c r="D838" s="140" t="s">
        <v>225</v>
      </c>
      <c r="F838" s="141" t="s">
        <v>1313</v>
      </c>
      <c r="I838" s="142"/>
      <c r="L838" s="33"/>
      <c r="M838" s="143"/>
      <c r="T838" s="54"/>
      <c r="AT838" s="18" t="s">
        <v>225</v>
      </c>
      <c r="AU838" s="18" t="s">
        <v>83</v>
      </c>
    </row>
    <row r="839" spans="2:65" s="1" customFormat="1" ht="48.75">
      <c r="B839" s="33"/>
      <c r="D839" s="140" t="s">
        <v>227</v>
      </c>
      <c r="F839" s="144" t="s">
        <v>667</v>
      </c>
      <c r="I839" s="142"/>
      <c r="L839" s="33"/>
      <c r="M839" s="143"/>
      <c r="T839" s="54"/>
      <c r="AT839" s="18" t="s">
        <v>227</v>
      </c>
      <c r="AU839" s="18" t="s">
        <v>83</v>
      </c>
    </row>
    <row r="840" spans="2:65" s="11" customFormat="1" ht="11.25">
      <c r="B840" s="145"/>
      <c r="D840" s="140" t="s">
        <v>229</v>
      </c>
      <c r="E840" s="146" t="s">
        <v>19</v>
      </c>
      <c r="F840" s="147" t="s">
        <v>230</v>
      </c>
      <c r="H840" s="146" t="s">
        <v>19</v>
      </c>
      <c r="I840" s="148"/>
      <c r="L840" s="145"/>
      <c r="M840" s="149"/>
      <c r="T840" s="150"/>
      <c r="AT840" s="146" t="s">
        <v>229</v>
      </c>
      <c r="AU840" s="146" t="s">
        <v>83</v>
      </c>
      <c r="AV840" s="11" t="s">
        <v>83</v>
      </c>
      <c r="AW840" s="11" t="s">
        <v>37</v>
      </c>
      <c r="AX840" s="11" t="s">
        <v>76</v>
      </c>
      <c r="AY840" s="146" t="s">
        <v>218</v>
      </c>
    </row>
    <row r="841" spans="2:65" s="11" customFormat="1" ht="11.25">
      <c r="B841" s="145"/>
      <c r="D841" s="140" t="s">
        <v>229</v>
      </c>
      <c r="E841" s="146" t="s">
        <v>19</v>
      </c>
      <c r="F841" s="147" t="s">
        <v>1115</v>
      </c>
      <c r="H841" s="146" t="s">
        <v>19</v>
      </c>
      <c r="I841" s="148"/>
      <c r="L841" s="145"/>
      <c r="M841" s="149"/>
      <c r="T841" s="150"/>
      <c r="AT841" s="146" t="s">
        <v>229</v>
      </c>
      <c r="AU841" s="146" t="s">
        <v>83</v>
      </c>
      <c r="AV841" s="11" t="s">
        <v>83</v>
      </c>
      <c r="AW841" s="11" t="s">
        <v>37</v>
      </c>
      <c r="AX841" s="11" t="s">
        <v>76</v>
      </c>
      <c r="AY841" s="146" t="s">
        <v>218</v>
      </c>
    </row>
    <row r="842" spans="2:65" s="12" customFormat="1" ht="11.25">
      <c r="B842" s="151"/>
      <c r="D842" s="140" t="s">
        <v>229</v>
      </c>
      <c r="E842" s="152" t="s">
        <v>19</v>
      </c>
      <c r="F842" s="153" t="s">
        <v>1314</v>
      </c>
      <c r="H842" s="154">
        <v>1.86</v>
      </c>
      <c r="I842" s="155"/>
      <c r="L842" s="151"/>
      <c r="M842" s="156"/>
      <c r="T842" s="157"/>
      <c r="AT842" s="152" t="s">
        <v>229</v>
      </c>
      <c r="AU842" s="152" t="s">
        <v>83</v>
      </c>
      <c r="AV842" s="12" t="s">
        <v>85</v>
      </c>
      <c r="AW842" s="12" t="s">
        <v>37</v>
      </c>
      <c r="AX842" s="12" t="s">
        <v>76</v>
      </c>
      <c r="AY842" s="152" t="s">
        <v>218</v>
      </c>
    </row>
    <row r="843" spans="2:65" s="11" customFormat="1" ht="11.25">
      <c r="B843" s="145"/>
      <c r="D843" s="140" t="s">
        <v>229</v>
      </c>
      <c r="E843" s="146" t="s">
        <v>19</v>
      </c>
      <c r="F843" s="147" t="s">
        <v>1118</v>
      </c>
      <c r="H843" s="146" t="s">
        <v>19</v>
      </c>
      <c r="I843" s="148"/>
      <c r="L843" s="145"/>
      <c r="M843" s="149"/>
      <c r="T843" s="150"/>
      <c r="AT843" s="146" t="s">
        <v>229</v>
      </c>
      <c r="AU843" s="146" t="s">
        <v>83</v>
      </c>
      <c r="AV843" s="11" t="s">
        <v>83</v>
      </c>
      <c r="AW843" s="11" t="s">
        <v>37</v>
      </c>
      <c r="AX843" s="11" t="s">
        <v>76</v>
      </c>
      <c r="AY843" s="146" t="s">
        <v>218</v>
      </c>
    </row>
    <row r="844" spans="2:65" s="12" customFormat="1" ht="11.25">
      <c r="B844" s="151"/>
      <c r="D844" s="140" t="s">
        <v>229</v>
      </c>
      <c r="E844" s="152" t="s">
        <v>19</v>
      </c>
      <c r="F844" s="153" t="s">
        <v>1315</v>
      </c>
      <c r="H844" s="154">
        <v>1.966</v>
      </c>
      <c r="I844" s="155"/>
      <c r="L844" s="151"/>
      <c r="M844" s="156"/>
      <c r="T844" s="157"/>
      <c r="AT844" s="152" t="s">
        <v>229</v>
      </c>
      <c r="AU844" s="152" t="s">
        <v>83</v>
      </c>
      <c r="AV844" s="12" t="s">
        <v>85</v>
      </c>
      <c r="AW844" s="12" t="s">
        <v>37</v>
      </c>
      <c r="AX844" s="12" t="s">
        <v>76</v>
      </c>
      <c r="AY844" s="152" t="s">
        <v>218</v>
      </c>
    </row>
    <row r="845" spans="2:65" s="13" customFormat="1" ht="11.25">
      <c r="B845" s="158"/>
      <c r="D845" s="140" t="s">
        <v>229</v>
      </c>
      <c r="E845" s="159" t="s">
        <v>19</v>
      </c>
      <c r="F845" s="160" t="s">
        <v>234</v>
      </c>
      <c r="H845" s="161">
        <v>3.8260000000000001</v>
      </c>
      <c r="I845" s="162"/>
      <c r="L845" s="158"/>
      <c r="M845" s="163"/>
      <c r="T845" s="164"/>
      <c r="AT845" s="159" t="s">
        <v>229</v>
      </c>
      <c r="AU845" s="159" t="s">
        <v>83</v>
      </c>
      <c r="AV845" s="13" t="s">
        <v>223</v>
      </c>
      <c r="AW845" s="13" t="s">
        <v>37</v>
      </c>
      <c r="AX845" s="13" t="s">
        <v>83</v>
      </c>
      <c r="AY845" s="159" t="s">
        <v>218</v>
      </c>
    </row>
    <row r="846" spans="2:65" s="1" customFormat="1" ht="16.5" customHeight="1">
      <c r="B846" s="33"/>
      <c r="C846" s="127" t="s">
        <v>1316</v>
      </c>
      <c r="D846" s="127" t="s">
        <v>219</v>
      </c>
      <c r="E846" s="128" t="s">
        <v>1317</v>
      </c>
      <c r="F846" s="129" t="s">
        <v>1133</v>
      </c>
      <c r="G846" s="130" t="s">
        <v>167</v>
      </c>
      <c r="H846" s="131">
        <v>653.04999999999995</v>
      </c>
      <c r="I846" s="132"/>
      <c r="J846" s="133">
        <f>ROUND(I846*H846,2)</f>
        <v>0</v>
      </c>
      <c r="K846" s="129" t="s">
        <v>19</v>
      </c>
      <c r="L846" s="33"/>
      <c r="M846" s="134" t="s">
        <v>19</v>
      </c>
      <c r="N846" s="135" t="s">
        <v>47</v>
      </c>
      <c r="P846" s="136">
        <f>O846*H846</f>
        <v>0</v>
      </c>
      <c r="Q846" s="136">
        <v>0</v>
      </c>
      <c r="R846" s="136">
        <f>Q846*H846</f>
        <v>0</v>
      </c>
      <c r="S846" s="136">
        <v>0</v>
      </c>
      <c r="T846" s="137">
        <f>S846*H846</f>
        <v>0</v>
      </c>
      <c r="AR846" s="138" t="s">
        <v>223</v>
      </c>
      <c r="AT846" s="138" t="s">
        <v>219</v>
      </c>
      <c r="AU846" s="138" t="s">
        <v>83</v>
      </c>
      <c r="AY846" s="18" t="s">
        <v>218</v>
      </c>
      <c r="BE846" s="139">
        <f>IF(N846="základní",J846,0)</f>
        <v>0</v>
      </c>
      <c r="BF846" s="139">
        <f>IF(N846="snížená",J846,0)</f>
        <v>0</v>
      </c>
      <c r="BG846" s="139">
        <f>IF(N846="zákl. přenesená",J846,0)</f>
        <v>0</v>
      </c>
      <c r="BH846" s="139">
        <f>IF(N846="sníž. přenesená",J846,0)</f>
        <v>0</v>
      </c>
      <c r="BI846" s="139">
        <f>IF(N846="nulová",J846,0)</f>
        <v>0</v>
      </c>
      <c r="BJ846" s="18" t="s">
        <v>83</v>
      </c>
      <c r="BK846" s="139">
        <f>ROUND(I846*H846,2)</f>
        <v>0</v>
      </c>
      <c r="BL846" s="18" t="s">
        <v>223</v>
      </c>
      <c r="BM846" s="138" t="s">
        <v>1318</v>
      </c>
    </row>
    <row r="847" spans="2:65" s="1" customFormat="1" ht="29.25">
      <c r="B847" s="33"/>
      <c r="D847" s="140" t="s">
        <v>225</v>
      </c>
      <c r="F847" s="141" t="s">
        <v>1135</v>
      </c>
      <c r="I847" s="142"/>
      <c r="L847" s="33"/>
      <c r="M847" s="143"/>
      <c r="T847" s="54"/>
      <c r="AT847" s="18" t="s">
        <v>225</v>
      </c>
      <c r="AU847" s="18" t="s">
        <v>83</v>
      </c>
    </row>
    <row r="848" spans="2:65" s="1" customFormat="1" ht="19.5">
      <c r="B848" s="33"/>
      <c r="D848" s="140" t="s">
        <v>227</v>
      </c>
      <c r="F848" s="144" t="s">
        <v>1136</v>
      </c>
      <c r="I848" s="142"/>
      <c r="L848" s="33"/>
      <c r="M848" s="143"/>
      <c r="T848" s="54"/>
      <c r="AT848" s="18" t="s">
        <v>227</v>
      </c>
      <c r="AU848" s="18" t="s">
        <v>83</v>
      </c>
    </row>
    <row r="849" spans="2:65" s="11" customFormat="1" ht="11.25">
      <c r="B849" s="145"/>
      <c r="D849" s="140" t="s">
        <v>229</v>
      </c>
      <c r="E849" s="146" t="s">
        <v>19</v>
      </c>
      <c r="F849" s="147" t="s">
        <v>1137</v>
      </c>
      <c r="H849" s="146" t="s">
        <v>19</v>
      </c>
      <c r="I849" s="148"/>
      <c r="L849" s="145"/>
      <c r="M849" s="149"/>
      <c r="T849" s="150"/>
      <c r="AT849" s="146" t="s">
        <v>229</v>
      </c>
      <c r="AU849" s="146" t="s">
        <v>83</v>
      </c>
      <c r="AV849" s="11" t="s">
        <v>83</v>
      </c>
      <c r="AW849" s="11" t="s">
        <v>37</v>
      </c>
      <c r="AX849" s="11" t="s">
        <v>76</v>
      </c>
      <c r="AY849" s="146" t="s">
        <v>218</v>
      </c>
    </row>
    <row r="850" spans="2:65" s="12" customFormat="1" ht="11.25">
      <c r="B850" s="151"/>
      <c r="D850" s="140" t="s">
        <v>229</v>
      </c>
      <c r="E850" s="152" t="s">
        <v>19</v>
      </c>
      <c r="F850" s="153" t="s">
        <v>1319</v>
      </c>
      <c r="H850" s="154">
        <v>653.04999999999995</v>
      </c>
      <c r="I850" s="155"/>
      <c r="L850" s="151"/>
      <c r="M850" s="156"/>
      <c r="T850" s="157"/>
      <c r="AT850" s="152" t="s">
        <v>229</v>
      </c>
      <c r="AU850" s="152" t="s">
        <v>83</v>
      </c>
      <c r="AV850" s="12" t="s">
        <v>85</v>
      </c>
      <c r="AW850" s="12" t="s">
        <v>37</v>
      </c>
      <c r="AX850" s="12" t="s">
        <v>83</v>
      </c>
      <c r="AY850" s="152" t="s">
        <v>218</v>
      </c>
    </row>
    <row r="851" spans="2:65" s="1" customFormat="1" ht="16.5" customHeight="1">
      <c r="B851" s="33"/>
      <c r="C851" s="127" t="s">
        <v>1320</v>
      </c>
      <c r="D851" s="127" t="s">
        <v>219</v>
      </c>
      <c r="E851" s="128" t="s">
        <v>1321</v>
      </c>
      <c r="F851" s="129" t="s">
        <v>1141</v>
      </c>
      <c r="G851" s="130" t="s">
        <v>167</v>
      </c>
      <c r="H851" s="131">
        <v>653.04999999999995</v>
      </c>
      <c r="I851" s="132"/>
      <c r="J851" s="133">
        <f>ROUND(I851*H851,2)</f>
        <v>0</v>
      </c>
      <c r="K851" s="129" t="s">
        <v>19</v>
      </c>
      <c r="L851" s="33"/>
      <c r="M851" s="134" t="s">
        <v>19</v>
      </c>
      <c r="N851" s="135" t="s">
        <v>47</v>
      </c>
      <c r="P851" s="136">
        <f>O851*H851</f>
        <v>0</v>
      </c>
      <c r="Q851" s="136">
        <v>0</v>
      </c>
      <c r="R851" s="136">
        <f>Q851*H851</f>
        <v>0</v>
      </c>
      <c r="S851" s="136">
        <v>0</v>
      </c>
      <c r="T851" s="137">
        <f>S851*H851</f>
        <v>0</v>
      </c>
      <c r="AR851" s="138" t="s">
        <v>223</v>
      </c>
      <c r="AT851" s="138" t="s">
        <v>219</v>
      </c>
      <c r="AU851" s="138" t="s">
        <v>83</v>
      </c>
      <c r="AY851" s="18" t="s">
        <v>218</v>
      </c>
      <c r="BE851" s="139">
        <f>IF(N851="základní",J851,0)</f>
        <v>0</v>
      </c>
      <c r="BF851" s="139">
        <f>IF(N851="snížená",J851,0)</f>
        <v>0</v>
      </c>
      <c r="BG851" s="139">
        <f>IF(N851="zákl. přenesená",J851,0)</f>
        <v>0</v>
      </c>
      <c r="BH851" s="139">
        <f>IF(N851="sníž. přenesená",J851,0)</f>
        <v>0</v>
      </c>
      <c r="BI851" s="139">
        <f>IF(N851="nulová",J851,0)</f>
        <v>0</v>
      </c>
      <c r="BJ851" s="18" t="s">
        <v>83</v>
      </c>
      <c r="BK851" s="139">
        <f>ROUND(I851*H851,2)</f>
        <v>0</v>
      </c>
      <c r="BL851" s="18" t="s">
        <v>223</v>
      </c>
      <c r="BM851" s="138" t="s">
        <v>1322</v>
      </c>
    </row>
    <row r="852" spans="2:65" s="1" customFormat="1" ht="29.25">
      <c r="B852" s="33"/>
      <c r="D852" s="140" t="s">
        <v>225</v>
      </c>
      <c r="F852" s="141" t="s">
        <v>1143</v>
      </c>
      <c r="I852" s="142"/>
      <c r="L852" s="33"/>
      <c r="M852" s="143"/>
      <c r="T852" s="54"/>
      <c r="AT852" s="18" t="s">
        <v>225</v>
      </c>
      <c r="AU852" s="18" t="s">
        <v>83</v>
      </c>
    </row>
    <row r="853" spans="2:65" s="1" customFormat="1" ht="19.5">
      <c r="B853" s="33"/>
      <c r="D853" s="140" t="s">
        <v>227</v>
      </c>
      <c r="F853" s="144" t="s">
        <v>1136</v>
      </c>
      <c r="I853" s="142"/>
      <c r="L853" s="33"/>
      <c r="M853" s="143"/>
      <c r="T853" s="54"/>
      <c r="AT853" s="18" t="s">
        <v>227</v>
      </c>
      <c r="AU853" s="18" t="s">
        <v>83</v>
      </c>
    </row>
    <row r="854" spans="2:65" s="11" customFormat="1" ht="11.25">
      <c r="B854" s="145"/>
      <c r="D854" s="140" t="s">
        <v>229</v>
      </c>
      <c r="E854" s="146" t="s">
        <v>19</v>
      </c>
      <c r="F854" s="147" t="s">
        <v>1137</v>
      </c>
      <c r="H854" s="146" t="s">
        <v>19</v>
      </c>
      <c r="I854" s="148"/>
      <c r="L854" s="145"/>
      <c r="M854" s="149"/>
      <c r="T854" s="150"/>
      <c r="AT854" s="146" t="s">
        <v>229</v>
      </c>
      <c r="AU854" s="146" t="s">
        <v>83</v>
      </c>
      <c r="AV854" s="11" t="s">
        <v>83</v>
      </c>
      <c r="AW854" s="11" t="s">
        <v>37</v>
      </c>
      <c r="AX854" s="11" t="s">
        <v>76</v>
      </c>
      <c r="AY854" s="146" t="s">
        <v>218</v>
      </c>
    </row>
    <row r="855" spans="2:65" s="12" customFormat="1" ht="11.25">
      <c r="B855" s="151"/>
      <c r="D855" s="140" t="s">
        <v>229</v>
      </c>
      <c r="E855" s="152" t="s">
        <v>19</v>
      </c>
      <c r="F855" s="153" t="s">
        <v>1319</v>
      </c>
      <c r="H855" s="154">
        <v>653.04999999999995</v>
      </c>
      <c r="I855" s="155"/>
      <c r="L855" s="151"/>
      <c r="M855" s="156"/>
      <c r="T855" s="157"/>
      <c r="AT855" s="152" t="s">
        <v>229</v>
      </c>
      <c r="AU855" s="152" t="s">
        <v>83</v>
      </c>
      <c r="AV855" s="12" t="s">
        <v>85</v>
      </c>
      <c r="AW855" s="12" t="s">
        <v>37</v>
      </c>
      <c r="AX855" s="12" t="s">
        <v>83</v>
      </c>
      <c r="AY855" s="152" t="s">
        <v>218</v>
      </c>
    </row>
    <row r="856" spans="2:65" s="1" customFormat="1" ht="16.5" customHeight="1">
      <c r="B856" s="33"/>
      <c r="C856" s="127" t="s">
        <v>1323</v>
      </c>
      <c r="D856" s="127" t="s">
        <v>219</v>
      </c>
      <c r="E856" s="128" t="s">
        <v>1324</v>
      </c>
      <c r="F856" s="129" t="s">
        <v>1146</v>
      </c>
      <c r="G856" s="130" t="s">
        <v>323</v>
      </c>
      <c r="H856" s="131">
        <v>7.2270000000000003</v>
      </c>
      <c r="I856" s="132"/>
      <c r="J856" s="133">
        <f>ROUND(I856*H856,2)</f>
        <v>0</v>
      </c>
      <c r="K856" s="129" t="s">
        <v>19</v>
      </c>
      <c r="L856" s="33"/>
      <c r="M856" s="134" t="s">
        <v>19</v>
      </c>
      <c r="N856" s="135" t="s">
        <v>47</v>
      </c>
      <c r="P856" s="136">
        <f>O856*H856</f>
        <v>0</v>
      </c>
      <c r="Q856" s="136">
        <v>0</v>
      </c>
      <c r="R856" s="136">
        <f>Q856*H856</f>
        <v>0</v>
      </c>
      <c r="S856" s="136">
        <v>0</v>
      </c>
      <c r="T856" s="137">
        <f>S856*H856</f>
        <v>0</v>
      </c>
      <c r="AR856" s="138" t="s">
        <v>223</v>
      </c>
      <c r="AT856" s="138" t="s">
        <v>219</v>
      </c>
      <c r="AU856" s="138" t="s">
        <v>83</v>
      </c>
      <c r="AY856" s="18" t="s">
        <v>218</v>
      </c>
      <c r="BE856" s="139">
        <f>IF(N856="základní",J856,0)</f>
        <v>0</v>
      </c>
      <c r="BF856" s="139">
        <f>IF(N856="snížená",J856,0)</f>
        <v>0</v>
      </c>
      <c r="BG856" s="139">
        <f>IF(N856="zákl. přenesená",J856,0)</f>
        <v>0</v>
      </c>
      <c r="BH856" s="139">
        <f>IF(N856="sníž. přenesená",J856,0)</f>
        <v>0</v>
      </c>
      <c r="BI856" s="139">
        <f>IF(N856="nulová",J856,0)</f>
        <v>0</v>
      </c>
      <c r="BJ856" s="18" t="s">
        <v>83</v>
      </c>
      <c r="BK856" s="139">
        <f>ROUND(I856*H856,2)</f>
        <v>0</v>
      </c>
      <c r="BL856" s="18" t="s">
        <v>223</v>
      </c>
      <c r="BM856" s="138" t="s">
        <v>1325</v>
      </c>
    </row>
    <row r="857" spans="2:65" s="1" customFormat="1" ht="39">
      <c r="B857" s="33"/>
      <c r="D857" s="140" t="s">
        <v>225</v>
      </c>
      <c r="F857" s="141" t="s">
        <v>1326</v>
      </c>
      <c r="I857" s="142"/>
      <c r="L857" s="33"/>
      <c r="M857" s="143"/>
      <c r="T857" s="54"/>
      <c r="AT857" s="18" t="s">
        <v>225</v>
      </c>
      <c r="AU857" s="18" t="s">
        <v>83</v>
      </c>
    </row>
    <row r="858" spans="2:65" s="1" customFormat="1" ht="19.5">
      <c r="B858" s="33"/>
      <c r="D858" s="140" t="s">
        <v>227</v>
      </c>
      <c r="F858" s="144" t="s">
        <v>676</v>
      </c>
      <c r="I858" s="142"/>
      <c r="L858" s="33"/>
      <c r="M858" s="143"/>
      <c r="T858" s="54"/>
      <c r="AT858" s="18" t="s">
        <v>227</v>
      </c>
      <c r="AU858" s="18" t="s">
        <v>83</v>
      </c>
    </row>
    <row r="859" spans="2:65" s="12" customFormat="1" ht="11.25">
      <c r="B859" s="151"/>
      <c r="D859" s="140" t="s">
        <v>229</v>
      </c>
      <c r="E859" s="152" t="s">
        <v>19</v>
      </c>
      <c r="F859" s="153" t="s">
        <v>1309</v>
      </c>
      <c r="H859" s="154">
        <v>7.2270000000000003</v>
      </c>
      <c r="I859" s="155"/>
      <c r="L859" s="151"/>
      <c r="M859" s="156"/>
      <c r="T859" s="157"/>
      <c r="AT859" s="152" t="s">
        <v>229</v>
      </c>
      <c r="AU859" s="152" t="s">
        <v>83</v>
      </c>
      <c r="AV859" s="12" t="s">
        <v>85</v>
      </c>
      <c r="AW859" s="12" t="s">
        <v>37</v>
      </c>
      <c r="AX859" s="12" t="s">
        <v>83</v>
      </c>
      <c r="AY859" s="152" t="s">
        <v>218</v>
      </c>
    </row>
    <row r="860" spans="2:65" s="1" customFormat="1" ht="16.5" customHeight="1">
      <c r="B860" s="33"/>
      <c r="C860" s="127" t="s">
        <v>1327</v>
      </c>
      <c r="D860" s="127" t="s">
        <v>219</v>
      </c>
      <c r="E860" s="128" t="s">
        <v>1328</v>
      </c>
      <c r="F860" s="129" t="s">
        <v>1329</v>
      </c>
      <c r="G860" s="130" t="s">
        <v>323</v>
      </c>
      <c r="H860" s="131">
        <v>3.8260000000000001</v>
      </c>
      <c r="I860" s="132"/>
      <c r="J860" s="133">
        <f>ROUND(I860*H860,2)</f>
        <v>0</v>
      </c>
      <c r="K860" s="129" t="s">
        <v>19</v>
      </c>
      <c r="L860" s="33"/>
      <c r="M860" s="134" t="s">
        <v>19</v>
      </c>
      <c r="N860" s="135" t="s">
        <v>47</v>
      </c>
      <c r="P860" s="136">
        <f>O860*H860</f>
        <v>0</v>
      </c>
      <c r="Q860" s="136">
        <v>0</v>
      </c>
      <c r="R860" s="136">
        <f>Q860*H860</f>
        <v>0</v>
      </c>
      <c r="S860" s="136">
        <v>0</v>
      </c>
      <c r="T860" s="137">
        <f>S860*H860</f>
        <v>0</v>
      </c>
      <c r="AR860" s="138" t="s">
        <v>223</v>
      </c>
      <c r="AT860" s="138" t="s">
        <v>219</v>
      </c>
      <c r="AU860" s="138" t="s">
        <v>83</v>
      </c>
      <c r="AY860" s="18" t="s">
        <v>218</v>
      </c>
      <c r="BE860" s="139">
        <f>IF(N860="základní",J860,0)</f>
        <v>0</v>
      </c>
      <c r="BF860" s="139">
        <f>IF(N860="snížená",J860,0)</f>
        <v>0</v>
      </c>
      <c r="BG860" s="139">
        <f>IF(N860="zákl. přenesená",J860,0)</f>
        <v>0</v>
      </c>
      <c r="BH860" s="139">
        <f>IF(N860="sníž. přenesená",J860,0)</f>
        <v>0</v>
      </c>
      <c r="BI860" s="139">
        <f>IF(N860="nulová",J860,0)</f>
        <v>0</v>
      </c>
      <c r="BJ860" s="18" t="s">
        <v>83</v>
      </c>
      <c r="BK860" s="139">
        <f>ROUND(I860*H860,2)</f>
        <v>0</v>
      </c>
      <c r="BL860" s="18" t="s">
        <v>223</v>
      </c>
      <c r="BM860" s="138" t="s">
        <v>1330</v>
      </c>
    </row>
    <row r="861" spans="2:65" s="1" customFormat="1" ht="39">
      <c r="B861" s="33"/>
      <c r="D861" s="140" t="s">
        <v>225</v>
      </c>
      <c r="F861" s="141" t="s">
        <v>1331</v>
      </c>
      <c r="I861" s="142"/>
      <c r="L861" s="33"/>
      <c r="M861" s="143"/>
      <c r="T861" s="54"/>
      <c r="AT861" s="18" t="s">
        <v>225</v>
      </c>
      <c r="AU861" s="18" t="s">
        <v>83</v>
      </c>
    </row>
    <row r="862" spans="2:65" s="1" customFormat="1" ht="19.5">
      <c r="B862" s="33"/>
      <c r="D862" s="140" t="s">
        <v>227</v>
      </c>
      <c r="F862" s="144" t="s">
        <v>676</v>
      </c>
      <c r="I862" s="142"/>
      <c r="L862" s="33"/>
      <c r="M862" s="143"/>
      <c r="T862" s="54"/>
      <c r="AT862" s="18" t="s">
        <v>227</v>
      </c>
      <c r="AU862" s="18" t="s">
        <v>83</v>
      </c>
    </row>
    <row r="863" spans="2:65" s="11" customFormat="1" ht="11.25">
      <c r="B863" s="145"/>
      <c r="D863" s="140" t="s">
        <v>229</v>
      </c>
      <c r="E863" s="146" t="s">
        <v>19</v>
      </c>
      <c r="F863" s="147" t="s">
        <v>230</v>
      </c>
      <c r="H863" s="146" t="s">
        <v>19</v>
      </c>
      <c r="I863" s="148"/>
      <c r="L863" s="145"/>
      <c r="M863" s="149"/>
      <c r="T863" s="150"/>
      <c r="AT863" s="146" t="s">
        <v>229</v>
      </c>
      <c r="AU863" s="146" t="s">
        <v>83</v>
      </c>
      <c r="AV863" s="11" t="s">
        <v>83</v>
      </c>
      <c r="AW863" s="11" t="s">
        <v>37</v>
      </c>
      <c r="AX863" s="11" t="s">
        <v>76</v>
      </c>
      <c r="AY863" s="146" t="s">
        <v>218</v>
      </c>
    </row>
    <row r="864" spans="2:65" s="11" customFormat="1" ht="11.25">
      <c r="B864" s="145"/>
      <c r="D864" s="140" t="s">
        <v>229</v>
      </c>
      <c r="E864" s="146" t="s">
        <v>19</v>
      </c>
      <c r="F864" s="147" t="s">
        <v>1115</v>
      </c>
      <c r="H864" s="146" t="s">
        <v>19</v>
      </c>
      <c r="I864" s="148"/>
      <c r="L864" s="145"/>
      <c r="M864" s="149"/>
      <c r="T864" s="150"/>
      <c r="AT864" s="146" t="s">
        <v>229</v>
      </c>
      <c r="AU864" s="146" t="s">
        <v>83</v>
      </c>
      <c r="AV864" s="11" t="s">
        <v>83</v>
      </c>
      <c r="AW864" s="11" t="s">
        <v>37</v>
      </c>
      <c r="AX864" s="11" t="s">
        <v>76</v>
      </c>
      <c r="AY864" s="146" t="s">
        <v>218</v>
      </c>
    </row>
    <row r="865" spans="2:65" s="12" customFormat="1" ht="11.25">
      <c r="B865" s="151"/>
      <c r="D865" s="140" t="s">
        <v>229</v>
      </c>
      <c r="E865" s="152" t="s">
        <v>19</v>
      </c>
      <c r="F865" s="153" t="s">
        <v>1314</v>
      </c>
      <c r="H865" s="154">
        <v>1.86</v>
      </c>
      <c r="I865" s="155"/>
      <c r="L865" s="151"/>
      <c r="M865" s="156"/>
      <c r="T865" s="157"/>
      <c r="AT865" s="152" t="s">
        <v>229</v>
      </c>
      <c r="AU865" s="152" t="s">
        <v>83</v>
      </c>
      <c r="AV865" s="12" t="s">
        <v>85</v>
      </c>
      <c r="AW865" s="12" t="s">
        <v>37</v>
      </c>
      <c r="AX865" s="12" t="s">
        <v>76</v>
      </c>
      <c r="AY865" s="152" t="s">
        <v>218</v>
      </c>
    </row>
    <row r="866" spans="2:65" s="11" customFormat="1" ht="11.25">
      <c r="B866" s="145"/>
      <c r="D866" s="140" t="s">
        <v>229</v>
      </c>
      <c r="E866" s="146" t="s">
        <v>19</v>
      </c>
      <c r="F866" s="147" t="s">
        <v>1118</v>
      </c>
      <c r="H866" s="146" t="s">
        <v>19</v>
      </c>
      <c r="I866" s="148"/>
      <c r="L866" s="145"/>
      <c r="M866" s="149"/>
      <c r="T866" s="150"/>
      <c r="AT866" s="146" t="s">
        <v>229</v>
      </c>
      <c r="AU866" s="146" t="s">
        <v>83</v>
      </c>
      <c r="AV866" s="11" t="s">
        <v>83</v>
      </c>
      <c r="AW866" s="11" t="s">
        <v>37</v>
      </c>
      <c r="AX866" s="11" t="s">
        <v>76</v>
      </c>
      <c r="AY866" s="146" t="s">
        <v>218</v>
      </c>
    </row>
    <row r="867" spans="2:65" s="12" customFormat="1" ht="11.25">
      <c r="B867" s="151"/>
      <c r="D867" s="140" t="s">
        <v>229</v>
      </c>
      <c r="E867" s="152" t="s">
        <v>19</v>
      </c>
      <c r="F867" s="153" t="s">
        <v>1315</v>
      </c>
      <c r="H867" s="154">
        <v>1.966</v>
      </c>
      <c r="I867" s="155"/>
      <c r="L867" s="151"/>
      <c r="M867" s="156"/>
      <c r="T867" s="157"/>
      <c r="AT867" s="152" t="s">
        <v>229</v>
      </c>
      <c r="AU867" s="152" t="s">
        <v>83</v>
      </c>
      <c r="AV867" s="12" t="s">
        <v>85</v>
      </c>
      <c r="AW867" s="12" t="s">
        <v>37</v>
      </c>
      <c r="AX867" s="12" t="s">
        <v>76</v>
      </c>
      <c r="AY867" s="152" t="s">
        <v>218</v>
      </c>
    </row>
    <row r="868" spans="2:65" s="13" customFormat="1" ht="11.25">
      <c r="B868" s="158"/>
      <c r="D868" s="140" t="s">
        <v>229</v>
      </c>
      <c r="E868" s="159" t="s">
        <v>19</v>
      </c>
      <c r="F868" s="160" t="s">
        <v>234</v>
      </c>
      <c r="H868" s="161">
        <v>3.8260000000000001</v>
      </c>
      <c r="I868" s="162"/>
      <c r="L868" s="158"/>
      <c r="M868" s="163"/>
      <c r="T868" s="164"/>
      <c r="AT868" s="159" t="s">
        <v>229</v>
      </c>
      <c r="AU868" s="159" t="s">
        <v>83</v>
      </c>
      <c r="AV868" s="13" t="s">
        <v>223</v>
      </c>
      <c r="AW868" s="13" t="s">
        <v>37</v>
      </c>
      <c r="AX868" s="13" t="s">
        <v>83</v>
      </c>
      <c r="AY868" s="159" t="s">
        <v>218</v>
      </c>
    </row>
    <row r="869" spans="2:65" s="1" customFormat="1" ht="16.5" customHeight="1">
      <c r="B869" s="33"/>
      <c r="C869" s="127" t="s">
        <v>1332</v>
      </c>
      <c r="D869" s="127" t="s">
        <v>219</v>
      </c>
      <c r="E869" s="128" t="s">
        <v>1333</v>
      </c>
      <c r="F869" s="129" t="s">
        <v>1156</v>
      </c>
      <c r="G869" s="130" t="s">
        <v>376</v>
      </c>
      <c r="H869" s="131">
        <v>20</v>
      </c>
      <c r="I869" s="132"/>
      <c r="J869" s="133">
        <f>ROUND(I869*H869,2)</f>
        <v>0</v>
      </c>
      <c r="K869" s="129" t="s">
        <v>19</v>
      </c>
      <c r="L869" s="33"/>
      <c r="M869" s="134" t="s">
        <v>19</v>
      </c>
      <c r="N869" s="135" t="s">
        <v>47</v>
      </c>
      <c r="P869" s="136">
        <f>O869*H869</f>
        <v>0</v>
      </c>
      <c r="Q869" s="136">
        <v>0</v>
      </c>
      <c r="R869" s="136">
        <f>Q869*H869</f>
        <v>0</v>
      </c>
      <c r="S869" s="136">
        <v>0</v>
      </c>
      <c r="T869" s="137">
        <f>S869*H869</f>
        <v>0</v>
      </c>
      <c r="AR869" s="138" t="s">
        <v>223</v>
      </c>
      <c r="AT869" s="138" t="s">
        <v>219</v>
      </c>
      <c r="AU869" s="138" t="s">
        <v>83</v>
      </c>
      <c r="AY869" s="18" t="s">
        <v>218</v>
      </c>
      <c r="BE869" s="139">
        <f>IF(N869="základní",J869,0)</f>
        <v>0</v>
      </c>
      <c r="BF869" s="139">
        <f>IF(N869="snížená",J869,0)</f>
        <v>0</v>
      </c>
      <c r="BG869" s="139">
        <f>IF(N869="zákl. přenesená",J869,0)</f>
        <v>0</v>
      </c>
      <c r="BH869" s="139">
        <f>IF(N869="sníž. přenesená",J869,0)</f>
        <v>0</v>
      </c>
      <c r="BI869" s="139">
        <f>IF(N869="nulová",J869,0)</f>
        <v>0</v>
      </c>
      <c r="BJ869" s="18" t="s">
        <v>83</v>
      </c>
      <c r="BK869" s="139">
        <f>ROUND(I869*H869,2)</f>
        <v>0</v>
      </c>
      <c r="BL869" s="18" t="s">
        <v>223</v>
      </c>
      <c r="BM869" s="138" t="s">
        <v>1334</v>
      </c>
    </row>
    <row r="870" spans="2:65" s="1" customFormat="1" ht="39">
      <c r="B870" s="33"/>
      <c r="D870" s="140" t="s">
        <v>225</v>
      </c>
      <c r="F870" s="141" t="s">
        <v>1158</v>
      </c>
      <c r="I870" s="142"/>
      <c r="L870" s="33"/>
      <c r="M870" s="143"/>
      <c r="T870" s="54"/>
      <c r="AT870" s="18" t="s">
        <v>225</v>
      </c>
      <c r="AU870" s="18" t="s">
        <v>83</v>
      </c>
    </row>
    <row r="871" spans="2:65" s="1" customFormat="1" ht="19.5">
      <c r="B871" s="33"/>
      <c r="D871" s="140" t="s">
        <v>227</v>
      </c>
      <c r="F871" s="144" t="s">
        <v>1159</v>
      </c>
      <c r="I871" s="142"/>
      <c r="L871" s="33"/>
      <c r="M871" s="143"/>
      <c r="T871" s="54"/>
      <c r="AT871" s="18" t="s">
        <v>227</v>
      </c>
      <c r="AU871" s="18" t="s">
        <v>83</v>
      </c>
    </row>
    <row r="872" spans="2:65" s="11" customFormat="1" ht="11.25">
      <c r="B872" s="145"/>
      <c r="D872" s="140" t="s">
        <v>229</v>
      </c>
      <c r="E872" s="146" t="s">
        <v>19</v>
      </c>
      <c r="F872" s="147" t="s">
        <v>1160</v>
      </c>
      <c r="H872" s="146" t="s">
        <v>19</v>
      </c>
      <c r="I872" s="148"/>
      <c r="L872" s="145"/>
      <c r="M872" s="149"/>
      <c r="T872" s="150"/>
      <c r="AT872" s="146" t="s">
        <v>229</v>
      </c>
      <c r="AU872" s="146" t="s">
        <v>83</v>
      </c>
      <c r="AV872" s="11" t="s">
        <v>83</v>
      </c>
      <c r="AW872" s="11" t="s">
        <v>37</v>
      </c>
      <c r="AX872" s="11" t="s">
        <v>76</v>
      </c>
      <c r="AY872" s="146" t="s">
        <v>218</v>
      </c>
    </row>
    <row r="873" spans="2:65" s="12" customFormat="1" ht="11.25">
      <c r="B873" s="151"/>
      <c r="D873" s="140" t="s">
        <v>229</v>
      </c>
      <c r="E873" s="152" t="s">
        <v>19</v>
      </c>
      <c r="F873" s="153" t="s">
        <v>1335</v>
      </c>
      <c r="H873" s="154">
        <v>20</v>
      </c>
      <c r="I873" s="155"/>
      <c r="L873" s="151"/>
      <c r="M873" s="156"/>
      <c r="T873" s="157"/>
      <c r="AT873" s="152" t="s">
        <v>229</v>
      </c>
      <c r="AU873" s="152" t="s">
        <v>83</v>
      </c>
      <c r="AV873" s="12" t="s">
        <v>85</v>
      </c>
      <c r="AW873" s="12" t="s">
        <v>37</v>
      </c>
      <c r="AX873" s="12" t="s">
        <v>83</v>
      </c>
      <c r="AY873" s="152" t="s">
        <v>218</v>
      </c>
    </row>
    <row r="874" spans="2:65" s="1" customFormat="1" ht="16.5" customHeight="1">
      <c r="B874" s="33"/>
      <c r="C874" s="127" t="s">
        <v>1336</v>
      </c>
      <c r="D874" s="127" t="s">
        <v>219</v>
      </c>
      <c r="E874" s="128" t="s">
        <v>1337</v>
      </c>
      <c r="F874" s="129" t="s">
        <v>1164</v>
      </c>
      <c r="G874" s="130" t="s">
        <v>323</v>
      </c>
      <c r="H874" s="131">
        <v>1.9019999999999999</v>
      </c>
      <c r="I874" s="132"/>
      <c r="J874" s="133">
        <f>ROUND(I874*H874,2)</f>
        <v>0</v>
      </c>
      <c r="K874" s="129" t="s">
        <v>19</v>
      </c>
      <c r="L874" s="33"/>
      <c r="M874" s="134" t="s">
        <v>19</v>
      </c>
      <c r="N874" s="135" t="s">
        <v>47</v>
      </c>
      <c r="P874" s="136">
        <f>O874*H874</f>
        <v>0</v>
      </c>
      <c r="Q874" s="136">
        <v>0</v>
      </c>
      <c r="R874" s="136">
        <f>Q874*H874</f>
        <v>0</v>
      </c>
      <c r="S874" s="136">
        <v>0</v>
      </c>
      <c r="T874" s="137">
        <f>S874*H874</f>
        <v>0</v>
      </c>
      <c r="AR874" s="138" t="s">
        <v>223</v>
      </c>
      <c r="AT874" s="138" t="s">
        <v>219</v>
      </c>
      <c r="AU874" s="138" t="s">
        <v>83</v>
      </c>
      <c r="AY874" s="18" t="s">
        <v>218</v>
      </c>
      <c r="BE874" s="139">
        <f>IF(N874="základní",J874,0)</f>
        <v>0</v>
      </c>
      <c r="BF874" s="139">
        <f>IF(N874="snížená",J874,0)</f>
        <v>0</v>
      </c>
      <c r="BG874" s="139">
        <f>IF(N874="zákl. přenesená",J874,0)</f>
        <v>0</v>
      </c>
      <c r="BH874" s="139">
        <f>IF(N874="sníž. přenesená",J874,0)</f>
        <v>0</v>
      </c>
      <c r="BI874" s="139">
        <f>IF(N874="nulová",J874,0)</f>
        <v>0</v>
      </c>
      <c r="BJ874" s="18" t="s">
        <v>83</v>
      </c>
      <c r="BK874" s="139">
        <f>ROUND(I874*H874,2)</f>
        <v>0</v>
      </c>
      <c r="BL874" s="18" t="s">
        <v>223</v>
      </c>
      <c r="BM874" s="138" t="s">
        <v>1338</v>
      </c>
    </row>
    <row r="875" spans="2:65" s="1" customFormat="1" ht="19.5">
      <c r="B875" s="33"/>
      <c r="D875" s="140" t="s">
        <v>225</v>
      </c>
      <c r="F875" s="141" t="s">
        <v>1166</v>
      </c>
      <c r="I875" s="142"/>
      <c r="L875" s="33"/>
      <c r="M875" s="143"/>
      <c r="T875" s="54"/>
      <c r="AT875" s="18" t="s">
        <v>225</v>
      </c>
      <c r="AU875" s="18" t="s">
        <v>83</v>
      </c>
    </row>
    <row r="876" spans="2:65" s="1" customFormat="1" ht="29.25">
      <c r="B876" s="33"/>
      <c r="D876" s="140" t="s">
        <v>227</v>
      </c>
      <c r="F876" s="144" t="s">
        <v>1167</v>
      </c>
      <c r="I876" s="142"/>
      <c r="L876" s="33"/>
      <c r="M876" s="143"/>
      <c r="T876" s="54"/>
      <c r="AT876" s="18" t="s">
        <v>227</v>
      </c>
      <c r="AU876" s="18" t="s">
        <v>83</v>
      </c>
    </row>
    <row r="877" spans="2:65" s="11" customFormat="1" ht="11.25">
      <c r="B877" s="145"/>
      <c r="D877" s="140" t="s">
        <v>229</v>
      </c>
      <c r="E877" s="146" t="s">
        <v>19</v>
      </c>
      <c r="F877" s="147" t="s">
        <v>230</v>
      </c>
      <c r="H877" s="146" t="s">
        <v>19</v>
      </c>
      <c r="I877" s="148"/>
      <c r="L877" s="145"/>
      <c r="M877" s="149"/>
      <c r="T877" s="150"/>
      <c r="AT877" s="146" t="s">
        <v>229</v>
      </c>
      <c r="AU877" s="146" t="s">
        <v>83</v>
      </c>
      <c r="AV877" s="11" t="s">
        <v>83</v>
      </c>
      <c r="AW877" s="11" t="s">
        <v>37</v>
      </c>
      <c r="AX877" s="11" t="s">
        <v>76</v>
      </c>
      <c r="AY877" s="146" t="s">
        <v>218</v>
      </c>
    </row>
    <row r="878" spans="2:65" s="12" customFormat="1" ht="11.25">
      <c r="B878" s="151"/>
      <c r="D878" s="140" t="s">
        <v>229</v>
      </c>
      <c r="E878" s="152" t="s">
        <v>19</v>
      </c>
      <c r="F878" s="153" t="s">
        <v>1293</v>
      </c>
      <c r="H878" s="154">
        <v>1.9019999999999999</v>
      </c>
      <c r="I878" s="155"/>
      <c r="L878" s="151"/>
      <c r="M878" s="156"/>
      <c r="T878" s="157"/>
      <c r="AT878" s="152" t="s">
        <v>229</v>
      </c>
      <c r="AU878" s="152" t="s">
        <v>83</v>
      </c>
      <c r="AV878" s="12" t="s">
        <v>85</v>
      </c>
      <c r="AW878" s="12" t="s">
        <v>37</v>
      </c>
      <c r="AX878" s="12" t="s">
        <v>83</v>
      </c>
      <c r="AY878" s="152" t="s">
        <v>218</v>
      </c>
    </row>
    <row r="879" spans="2:65" s="1" customFormat="1" ht="16.5" customHeight="1">
      <c r="B879" s="33"/>
      <c r="C879" s="127" t="s">
        <v>1339</v>
      </c>
      <c r="D879" s="127" t="s">
        <v>219</v>
      </c>
      <c r="E879" s="128" t="s">
        <v>1340</v>
      </c>
      <c r="F879" s="129" t="s">
        <v>1170</v>
      </c>
      <c r="G879" s="130" t="s">
        <v>453</v>
      </c>
      <c r="H879" s="131">
        <v>1</v>
      </c>
      <c r="I879" s="132"/>
      <c r="J879" s="133">
        <f>ROUND(I879*H879,2)</f>
        <v>0</v>
      </c>
      <c r="K879" s="129" t="s">
        <v>19</v>
      </c>
      <c r="L879" s="33"/>
      <c r="M879" s="134" t="s">
        <v>19</v>
      </c>
      <c r="N879" s="135" t="s">
        <v>47</v>
      </c>
      <c r="P879" s="136">
        <f>O879*H879</f>
        <v>0</v>
      </c>
      <c r="Q879" s="136">
        <v>0</v>
      </c>
      <c r="R879" s="136">
        <f>Q879*H879</f>
        <v>0</v>
      </c>
      <c r="S879" s="136">
        <v>0</v>
      </c>
      <c r="T879" s="137">
        <f>S879*H879</f>
        <v>0</v>
      </c>
      <c r="AR879" s="138" t="s">
        <v>223</v>
      </c>
      <c r="AT879" s="138" t="s">
        <v>219</v>
      </c>
      <c r="AU879" s="138" t="s">
        <v>83</v>
      </c>
      <c r="AY879" s="18" t="s">
        <v>218</v>
      </c>
      <c r="BE879" s="139">
        <f>IF(N879="základní",J879,0)</f>
        <v>0</v>
      </c>
      <c r="BF879" s="139">
        <f>IF(N879="snížená",J879,0)</f>
        <v>0</v>
      </c>
      <c r="BG879" s="139">
        <f>IF(N879="zákl. přenesená",J879,0)</f>
        <v>0</v>
      </c>
      <c r="BH879" s="139">
        <f>IF(N879="sníž. přenesená",J879,0)</f>
        <v>0</v>
      </c>
      <c r="BI879" s="139">
        <f>IF(N879="nulová",J879,0)</f>
        <v>0</v>
      </c>
      <c r="BJ879" s="18" t="s">
        <v>83</v>
      </c>
      <c r="BK879" s="139">
        <f>ROUND(I879*H879,2)</f>
        <v>0</v>
      </c>
      <c r="BL879" s="18" t="s">
        <v>223</v>
      </c>
      <c r="BM879" s="138" t="s">
        <v>1341</v>
      </c>
    </row>
    <row r="880" spans="2:65" s="1" customFormat="1" ht="11.25">
      <c r="B880" s="33"/>
      <c r="D880" s="140" t="s">
        <v>225</v>
      </c>
      <c r="F880" s="141" t="s">
        <v>1170</v>
      </c>
      <c r="I880" s="142"/>
      <c r="L880" s="33"/>
      <c r="M880" s="143"/>
      <c r="T880" s="54"/>
      <c r="AT880" s="18" t="s">
        <v>225</v>
      </c>
      <c r="AU880" s="18" t="s">
        <v>83</v>
      </c>
    </row>
    <row r="881" spans="2:65" s="1" customFormat="1" ht="16.5" customHeight="1">
      <c r="B881" s="33"/>
      <c r="C881" s="127" t="s">
        <v>1342</v>
      </c>
      <c r="D881" s="127" t="s">
        <v>219</v>
      </c>
      <c r="E881" s="128" t="s">
        <v>1343</v>
      </c>
      <c r="F881" s="129" t="s">
        <v>1174</v>
      </c>
      <c r="G881" s="130" t="s">
        <v>180</v>
      </c>
      <c r="H881" s="131">
        <v>329.4</v>
      </c>
      <c r="I881" s="132"/>
      <c r="J881" s="133">
        <f>ROUND(I881*H881,2)</f>
        <v>0</v>
      </c>
      <c r="K881" s="129" t="s">
        <v>19</v>
      </c>
      <c r="L881" s="33"/>
      <c r="M881" s="134" t="s">
        <v>19</v>
      </c>
      <c r="N881" s="135" t="s">
        <v>47</v>
      </c>
      <c r="P881" s="136">
        <f>O881*H881</f>
        <v>0</v>
      </c>
      <c r="Q881" s="136">
        <v>0</v>
      </c>
      <c r="R881" s="136">
        <f>Q881*H881</f>
        <v>0</v>
      </c>
      <c r="S881" s="136">
        <v>0</v>
      </c>
      <c r="T881" s="137">
        <f>S881*H881</f>
        <v>0</v>
      </c>
      <c r="AR881" s="138" t="s">
        <v>223</v>
      </c>
      <c r="AT881" s="138" t="s">
        <v>219</v>
      </c>
      <c r="AU881" s="138" t="s">
        <v>83</v>
      </c>
      <c r="AY881" s="18" t="s">
        <v>218</v>
      </c>
      <c r="BE881" s="139">
        <f>IF(N881="základní",J881,0)</f>
        <v>0</v>
      </c>
      <c r="BF881" s="139">
        <f>IF(N881="snížená",J881,0)</f>
        <v>0</v>
      </c>
      <c r="BG881" s="139">
        <f>IF(N881="zákl. přenesená",J881,0)</f>
        <v>0</v>
      </c>
      <c r="BH881" s="139">
        <f>IF(N881="sníž. přenesená",J881,0)</f>
        <v>0</v>
      </c>
      <c r="BI881" s="139">
        <f>IF(N881="nulová",J881,0)</f>
        <v>0</v>
      </c>
      <c r="BJ881" s="18" t="s">
        <v>83</v>
      </c>
      <c r="BK881" s="139">
        <f>ROUND(I881*H881,2)</f>
        <v>0</v>
      </c>
      <c r="BL881" s="18" t="s">
        <v>223</v>
      </c>
      <c r="BM881" s="138" t="s">
        <v>1344</v>
      </c>
    </row>
    <row r="882" spans="2:65" s="1" customFormat="1" ht="29.25">
      <c r="B882" s="33"/>
      <c r="D882" s="140" t="s">
        <v>225</v>
      </c>
      <c r="F882" s="141" t="s">
        <v>1345</v>
      </c>
      <c r="I882" s="142"/>
      <c r="L882" s="33"/>
      <c r="M882" s="143"/>
      <c r="T882" s="54"/>
      <c r="AT882" s="18" t="s">
        <v>225</v>
      </c>
      <c r="AU882" s="18" t="s">
        <v>83</v>
      </c>
    </row>
    <row r="883" spans="2:65" s="1" customFormat="1" ht="19.5">
      <c r="B883" s="33"/>
      <c r="D883" s="140" t="s">
        <v>227</v>
      </c>
      <c r="F883" s="144" t="s">
        <v>1177</v>
      </c>
      <c r="I883" s="142"/>
      <c r="L883" s="33"/>
      <c r="M883" s="143"/>
      <c r="T883" s="54"/>
      <c r="AT883" s="18" t="s">
        <v>227</v>
      </c>
      <c r="AU883" s="18" t="s">
        <v>83</v>
      </c>
    </row>
    <row r="884" spans="2:65" s="12" customFormat="1" ht="11.25">
      <c r="B884" s="151"/>
      <c r="D884" s="140" t="s">
        <v>229</v>
      </c>
      <c r="E884" s="152" t="s">
        <v>19</v>
      </c>
      <c r="F884" s="153" t="s">
        <v>539</v>
      </c>
      <c r="H884" s="154">
        <v>329.4</v>
      </c>
      <c r="I884" s="155"/>
      <c r="L884" s="151"/>
      <c r="M884" s="156"/>
      <c r="T884" s="157"/>
      <c r="AT884" s="152" t="s">
        <v>229</v>
      </c>
      <c r="AU884" s="152" t="s">
        <v>83</v>
      </c>
      <c r="AV884" s="12" t="s">
        <v>85</v>
      </c>
      <c r="AW884" s="12" t="s">
        <v>37</v>
      </c>
      <c r="AX884" s="12" t="s">
        <v>83</v>
      </c>
      <c r="AY884" s="152" t="s">
        <v>218</v>
      </c>
    </row>
    <row r="885" spans="2:65" s="1" customFormat="1" ht="16.5" customHeight="1">
      <c r="B885" s="33"/>
      <c r="C885" s="127" t="s">
        <v>1346</v>
      </c>
      <c r="D885" s="127" t="s">
        <v>219</v>
      </c>
      <c r="E885" s="128" t="s">
        <v>1347</v>
      </c>
      <c r="F885" s="129" t="s">
        <v>1180</v>
      </c>
      <c r="G885" s="130" t="s">
        <v>180</v>
      </c>
      <c r="H885" s="131">
        <v>106.8</v>
      </c>
      <c r="I885" s="132"/>
      <c r="J885" s="133">
        <f>ROUND(I885*H885,2)</f>
        <v>0</v>
      </c>
      <c r="K885" s="129" t="s">
        <v>19</v>
      </c>
      <c r="L885" s="33"/>
      <c r="M885" s="134" t="s">
        <v>19</v>
      </c>
      <c r="N885" s="135" t="s">
        <v>47</v>
      </c>
      <c r="P885" s="136">
        <f>O885*H885</f>
        <v>0</v>
      </c>
      <c r="Q885" s="136">
        <v>0</v>
      </c>
      <c r="R885" s="136">
        <f>Q885*H885</f>
        <v>0</v>
      </c>
      <c r="S885" s="136">
        <v>0</v>
      </c>
      <c r="T885" s="137">
        <f>S885*H885</f>
        <v>0</v>
      </c>
      <c r="AR885" s="138" t="s">
        <v>223</v>
      </c>
      <c r="AT885" s="138" t="s">
        <v>219</v>
      </c>
      <c r="AU885" s="138" t="s">
        <v>83</v>
      </c>
      <c r="AY885" s="18" t="s">
        <v>218</v>
      </c>
      <c r="BE885" s="139">
        <f>IF(N885="základní",J885,0)</f>
        <v>0</v>
      </c>
      <c r="BF885" s="139">
        <f>IF(N885="snížená",J885,0)</f>
        <v>0</v>
      </c>
      <c r="BG885" s="139">
        <f>IF(N885="zákl. přenesená",J885,0)</f>
        <v>0</v>
      </c>
      <c r="BH885" s="139">
        <f>IF(N885="sníž. přenesená",J885,0)</f>
        <v>0</v>
      </c>
      <c r="BI885" s="139">
        <f>IF(N885="nulová",J885,0)</f>
        <v>0</v>
      </c>
      <c r="BJ885" s="18" t="s">
        <v>83</v>
      </c>
      <c r="BK885" s="139">
        <f>ROUND(I885*H885,2)</f>
        <v>0</v>
      </c>
      <c r="BL885" s="18" t="s">
        <v>223</v>
      </c>
      <c r="BM885" s="138" t="s">
        <v>1348</v>
      </c>
    </row>
    <row r="886" spans="2:65" s="1" customFormat="1" ht="29.25">
      <c r="B886" s="33"/>
      <c r="D886" s="140" t="s">
        <v>225</v>
      </c>
      <c r="F886" s="141" t="s">
        <v>1182</v>
      </c>
      <c r="I886" s="142"/>
      <c r="L886" s="33"/>
      <c r="M886" s="143"/>
      <c r="T886" s="54"/>
      <c r="AT886" s="18" t="s">
        <v>225</v>
      </c>
      <c r="AU886" s="18" t="s">
        <v>83</v>
      </c>
    </row>
    <row r="887" spans="2:65" s="1" customFormat="1" ht="19.5">
      <c r="B887" s="33"/>
      <c r="D887" s="140" t="s">
        <v>227</v>
      </c>
      <c r="F887" s="144" t="s">
        <v>1183</v>
      </c>
      <c r="I887" s="142"/>
      <c r="L887" s="33"/>
      <c r="M887" s="143"/>
      <c r="T887" s="54"/>
      <c r="AT887" s="18" t="s">
        <v>227</v>
      </c>
      <c r="AU887" s="18" t="s">
        <v>83</v>
      </c>
    </row>
    <row r="888" spans="2:65" s="12" customFormat="1" ht="11.25">
      <c r="B888" s="151"/>
      <c r="D888" s="140" t="s">
        <v>229</v>
      </c>
      <c r="E888" s="152" t="s">
        <v>19</v>
      </c>
      <c r="F888" s="153" t="s">
        <v>536</v>
      </c>
      <c r="H888" s="154">
        <v>106.8</v>
      </c>
      <c r="I888" s="155"/>
      <c r="L888" s="151"/>
      <c r="M888" s="156"/>
      <c r="T888" s="157"/>
      <c r="AT888" s="152" t="s">
        <v>229</v>
      </c>
      <c r="AU888" s="152" t="s">
        <v>83</v>
      </c>
      <c r="AV888" s="12" t="s">
        <v>85</v>
      </c>
      <c r="AW888" s="12" t="s">
        <v>37</v>
      </c>
      <c r="AX888" s="12" t="s">
        <v>83</v>
      </c>
      <c r="AY888" s="152" t="s">
        <v>218</v>
      </c>
    </row>
    <row r="889" spans="2:65" s="1" customFormat="1" ht="16.5" customHeight="1">
      <c r="B889" s="33"/>
      <c r="C889" s="127" t="s">
        <v>1349</v>
      </c>
      <c r="D889" s="127" t="s">
        <v>219</v>
      </c>
      <c r="E889" s="128" t="s">
        <v>1350</v>
      </c>
      <c r="F889" s="129" t="s">
        <v>1186</v>
      </c>
      <c r="G889" s="130" t="s">
        <v>376</v>
      </c>
      <c r="H889" s="131">
        <v>35</v>
      </c>
      <c r="I889" s="132"/>
      <c r="J889" s="133">
        <f>ROUND(I889*H889,2)</f>
        <v>0</v>
      </c>
      <c r="K889" s="129" t="s">
        <v>19</v>
      </c>
      <c r="L889" s="33"/>
      <c r="M889" s="134" t="s">
        <v>19</v>
      </c>
      <c r="N889" s="135" t="s">
        <v>47</v>
      </c>
      <c r="P889" s="136">
        <f>O889*H889</f>
        <v>0</v>
      </c>
      <c r="Q889" s="136">
        <v>0</v>
      </c>
      <c r="R889" s="136">
        <f>Q889*H889</f>
        <v>0</v>
      </c>
      <c r="S889" s="136">
        <v>0</v>
      </c>
      <c r="T889" s="137">
        <f>S889*H889</f>
        <v>0</v>
      </c>
      <c r="AR889" s="138" t="s">
        <v>223</v>
      </c>
      <c r="AT889" s="138" t="s">
        <v>219</v>
      </c>
      <c r="AU889" s="138" t="s">
        <v>83</v>
      </c>
      <c r="AY889" s="18" t="s">
        <v>218</v>
      </c>
      <c r="BE889" s="139">
        <f>IF(N889="základní",J889,0)</f>
        <v>0</v>
      </c>
      <c r="BF889" s="139">
        <f>IF(N889="snížená",J889,0)</f>
        <v>0</v>
      </c>
      <c r="BG889" s="139">
        <f>IF(N889="zákl. přenesená",J889,0)</f>
        <v>0</v>
      </c>
      <c r="BH889" s="139">
        <f>IF(N889="sníž. přenesená",J889,0)</f>
        <v>0</v>
      </c>
      <c r="BI889" s="139">
        <f>IF(N889="nulová",J889,0)</f>
        <v>0</v>
      </c>
      <c r="BJ889" s="18" t="s">
        <v>83</v>
      </c>
      <c r="BK889" s="139">
        <f>ROUND(I889*H889,2)</f>
        <v>0</v>
      </c>
      <c r="BL889" s="18" t="s">
        <v>223</v>
      </c>
      <c r="BM889" s="138" t="s">
        <v>1351</v>
      </c>
    </row>
    <row r="890" spans="2:65" s="1" customFormat="1" ht="29.25">
      <c r="B890" s="33"/>
      <c r="D890" s="140" t="s">
        <v>225</v>
      </c>
      <c r="F890" s="141" t="s">
        <v>1188</v>
      </c>
      <c r="I890" s="142"/>
      <c r="L890" s="33"/>
      <c r="M890" s="143"/>
      <c r="T890" s="54"/>
      <c r="AT890" s="18" t="s">
        <v>225</v>
      </c>
      <c r="AU890" s="18" t="s">
        <v>83</v>
      </c>
    </row>
    <row r="891" spans="2:65" s="1" customFormat="1" ht="19.5">
      <c r="B891" s="33"/>
      <c r="D891" s="140" t="s">
        <v>227</v>
      </c>
      <c r="F891" s="144" t="s">
        <v>749</v>
      </c>
      <c r="I891" s="142"/>
      <c r="L891" s="33"/>
      <c r="M891" s="143"/>
      <c r="T891" s="54"/>
      <c r="AT891" s="18" t="s">
        <v>227</v>
      </c>
      <c r="AU891" s="18" t="s">
        <v>83</v>
      </c>
    </row>
    <row r="892" spans="2:65" s="11" customFormat="1" ht="11.25">
      <c r="B892" s="145"/>
      <c r="D892" s="140" t="s">
        <v>229</v>
      </c>
      <c r="E892" s="146" t="s">
        <v>19</v>
      </c>
      <c r="F892" s="147" t="s">
        <v>230</v>
      </c>
      <c r="H892" s="146" t="s">
        <v>19</v>
      </c>
      <c r="I892" s="148"/>
      <c r="L892" s="145"/>
      <c r="M892" s="149"/>
      <c r="T892" s="150"/>
      <c r="AT892" s="146" t="s">
        <v>229</v>
      </c>
      <c r="AU892" s="146" t="s">
        <v>83</v>
      </c>
      <c r="AV892" s="11" t="s">
        <v>83</v>
      </c>
      <c r="AW892" s="11" t="s">
        <v>37</v>
      </c>
      <c r="AX892" s="11" t="s">
        <v>76</v>
      </c>
      <c r="AY892" s="146" t="s">
        <v>218</v>
      </c>
    </row>
    <row r="893" spans="2:65" s="12" customFormat="1" ht="11.25">
      <c r="B893" s="151"/>
      <c r="D893" s="140" t="s">
        <v>229</v>
      </c>
      <c r="E893" s="152" t="s">
        <v>19</v>
      </c>
      <c r="F893" s="153" t="s">
        <v>1352</v>
      </c>
      <c r="H893" s="154">
        <v>35</v>
      </c>
      <c r="I893" s="155"/>
      <c r="L893" s="151"/>
      <c r="M893" s="156"/>
      <c r="T893" s="157"/>
      <c r="AT893" s="152" t="s">
        <v>229</v>
      </c>
      <c r="AU893" s="152" t="s">
        <v>83</v>
      </c>
      <c r="AV893" s="12" t="s">
        <v>85</v>
      </c>
      <c r="AW893" s="12" t="s">
        <v>37</v>
      </c>
      <c r="AX893" s="12" t="s">
        <v>83</v>
      </c>
      <c r="AY893" s="152" t="s">
        <v>218</v>
      </c>
    </row>
    <row r="894" spans="2:65" s="1" customFormat="1" ht="16.5" customHeight="1">
      <c r="B894" s="33"/>
      <c r="C894" s="127" t="s">
        <v>1353</v>
      </c>
      <c r="D894" s="127" t="s">
        <v>219</v>
      </c>
      <c r="E894" s="128" t="s">
        <v>1354</v>
      </c>
      <c r="F894" s="129" t="s">
        <v>752</v>
      </c>
      <c r="G894" s="130" t="s">
        <v>323</v>
      </c>
      <c r="H894" s="131">
        <v>15.257999999999999</v>
      </c>
      <c r="I894" s="132"/>
      <c r="J894" s="133">
        <f>ROUND(I894*H894,2)</f>
        <v>0</v>
      </c>
      <c r="K894" s="129" t="s">
        <v>19</v>
      </c>
      <c r="L894" s="33"/>
      <c r="M894" s="134" t="s">
        <v>19</v>
      </c>
      <c r="N894" s="135" t="s">
        <v>47</v>
      </c>
      <c r="P894" s="136">
        <f>O894*H894</f>
        <v>0</v>
      </c>
      <c r="Q894" s="136">
        <v>0</v>
      </c>
      <c r="R894" s="136">
        <f>Q894*H894</f>
        <v>0</v>
      </c>
      <c r="S894" s="136">
        <v>0</v>
      </c>
      <c r="T894" s="137">
        <f>S894*H894</f>
        <v>0</v>
      </c>
      <c r="AR894" s="138" t="s">
        <v>223</v>
      </c>
      <c r="AT894" s="138" t="s">
        <v>219</v>
      </c>
      <c r="AU894" s="138" t="s">
        <v>83</v>
      </c>
      <c r="AY894" s="18" t="s">
        <v>218</v>
      </c>
      <c r="BE894" s="139">
        <f>IF(N894="základní",J894,0)</f>
        <v>0</v>
      </c>
      <c r="BF894" s="139">
        <f>IF(N894="snížená",J894,0)</f>
        <v>0</v>
      </c>
      <c r="BG894" s="139">
        <f>IF(N894="zákl. přenesená",J894,0)</f>
        <v>0</v>
      </c>
      <c r="BH894" s="139">
        <f>IF(N894="sníž. přenesená",J894,0)</f>
        <v>0</v>
      </c>
      <c r="BI894" s="139">
        <f>IF(N894="nulová",J894,0)</f>
        <v>0</v>
      </c>
      <c r="BJ894" s="18" t="s">
        <v>83</v>
      </c>
      <c r="BK894" s="139">
        <f>ROUND(I894*H894,2)</f>
        <v>0</v>
      </c>
      <c r="BL894" s="18" t="s">
        <v>223</v>
      </c>
      <c r="BM894" s="138" t="s">
        <v>1355</v>
      </c>
    </row>
    <row r="895" spans="2:65" s="1" customFormat="1" ht="29.25">
      <c r="B895" s="33"/>
      <c r="D895" s="140" t="s">
        <v>225</v>
      </c>
      <c r="F895" s="141" t="s">
        <v>754</v>
      </c>
      <c r="I895" s="142"/>
      <c r="L895" s="33"/>
      <c r="M895" s="143"/>
      <c r="T895" s="54"/>
      <c r="AT895" s="18" t="s">
        <v>225</v>
      </c>
      <c r="AU895" s="18" t="s">
        <v>83</v>
      </c>
    </row>
    <row r="896" spans="2:65" s="1" customFormat="1" ht="19.5">
      <c r="B896" s="33"/>
      <c r="D896" s="140" t="s">
        <v>227</v>
      </c>
      <c r="F896" s="144" t="s">
        <v>755</v>
      </c>
      <c r="I896" s="142"/>
      <c r="L896" s="33"/>
      <c r="M896" s="143"/>
      <c r="T896" s="54"/>
      <c r="AT896" s="18" t="s">
        <v>227</v>
      </c>
      <c r="AU896" s="18" t="s">
        <v>83</v>
      </c>
    </row>
    <row r="897" spans="2:65" s="11" customFormat="1" ht="11.25">
      <c r="B897" s="145"/>
      <c r="D897" s="140" t="s">
        <v>229</v>
      </c>
      <c r="E897" s="146" t="s">
        <v>19</v>
      </c>
      <c r="F897" s="147" t="s">
        <v>230</v>
      </c>
      <c r="H897" s="146" t="s">
        <v>19</v>
      </c>
      <c r="I897" s="148"/>
      <c r="L897" s="145"/>
      <c r="M897" s="149"/>
      <c r="T897" s="150"/>
      <c r="AT897" s="146" t="s">
        <v>229</v>
      </c>
      <c r="AU897" s="146" t="s">
        <v>83</v>
      </c>
      <c r="AV897" s="11" t="s">
        <v>83</v>
      </c>
      <c r="AW897" s="11" t="s">
        <v>37</v>
      </c>
      <c r="AX897" s="11" t="s">
        <v>76</v>
      </c>
      <c r="AY897" s="146" t="s">
        <v>218</v>
      </c>
    </row>
    <row r="898" spans="2:65" s="12" customFormat="1" ht="11.25">
      <c r="B898" s="151"/>
      <c r="D898" s="140" t="s">
        <v>229</v>
      </c>
      <c r="E898" s="152" t="s">
        <v>542</v>
      </c>
      <c r="F898" s="153" t="s">
        <v>1356</v>
      </c>
      <c r="H898" s="154">
        <v>15.257999999999999</v>
      </c>
      <c r="I898" s="155"/>
      <c r="L898" s="151"/>
      <c r="M898" s="156"/>
      <c r="T898" s="157"/>
      <c r="AT898" s="152" t="s">
        <v>229</v>
      </c>
      <c r="AU898" s="152" t="s">
        <v>83</v>
      </c>
      <c r="AV898" s="12" t="s">
        <v>85</v>
      </c>
      <c r="AW898" s="12" t="s">
        <v>37</v>
      </c>
      <c r="AX898" s="12" t="s">
        <v>83</v>
      </c>
      <c r="AY898" s="152" t="s">
        <v>218</v>
      </c>
    </row>
    <row r="899" spans="2:65" s="1" customFormat="1" ht="16.5" customHeight="1">
      <c r="B899" s="33"/>
      <c r="C899" s="127" t="s">
        <v>1357</v>
      </c>
      <c r="D899" s="127" t="s">
        <v>219</v>
      </c>
      <c r="E899" s="128" t="s">
        <v>1358</v>
      </c>
      <c r="F899" s="129" t="s">
        <v>758</v>
      </c>
      <c r="G899" s="130" t="s">
        <v>323</v>
      </c>
      <c r="H899" s="131">
        <v>-15.257999999999999</v>
      </c>
      <c r="I899" s="132"/>
      <c r="J899" s="133">
        <f>ROUND(I899*H899,2)</f>
        <v>0</v>
      </c>
      <c r="K899" s="129" t="s">
        <v>19</v>
      </c>
      <c r="L899" s="33"/>
      <c r="M899" s="134" t="s">
        <v>19</v>
      </c>
      <c r="N899" s="135" t="s">
        <v>47</v>
      </c>
      <c r="P899" s="136">
        <f>O899*H899</f>
        <v>0</v>
      </c>
      <c r="Q899" s="136">
        <v>0</v>
      </c>
      <c r="R899" s="136">
        <f>Q899*H899</f>
        <v>0</v>
      </c>
      <c r="S899" s="136">
        <v>0</v>
      </c>
      <c r="T899" s="137">
        <f>S899*H899</f>
        <v>0</v>
      </c>
      <c r="AR899" s="138" t="s">
        <v>223</v>
      </c>
      <c r="AT899" s="138" t="s">
        <v>219</v>
      </c>
      <c r="AU899" s="138" t="s">
        <v>83</v>
      </c>
      <c r="AY899" s="18" t="s">
        <v>218</v>
      </c>
      <c r="BE899" s="139">
        <f>IF(N899="základní",J899,0)</f>
        <v>0</v>
      </c>
      <c r="BF899" s="139">
        <f>IF(N899="snížená",J899,0)</f>
        <v>0</v>
      </c>
      <c r="BG899" s="139">
        <f>IF(N899="zákl. přenesená",J899,0)</f>
        <v>0</v>
      </c>
      <c r="BH899" s="139">
        <f>IF(N899="sníž. přenesená",J899,0)</f>
        <v>0</v>
      </c>
      <c r="BI899" s="139">
        <f>IF(N899="nulová",J899,0)</f>
        <v>0</v>
      </c>
      <c r="BJ899" s="18" t="s">
        <v>83</v>
      </c>
      <c r="BK899" s="139">
        <f>ROUND(I899*H899,2)</f>
        <v>0</v>
      </c>
      <c r="BL899" s="18" t="s">
        <v>223</v>
      </c>
      <c r="BM899" s="138" t="s">
        <v>1359</v>
      </c>
    </row>
    <row r="900" spans="2:65" s="1" customFormat="1" ht="11.25">
      <c r="B900" s="33"/>
      <c r="D900" s="140" t="s">
        <v>225</v>
      </c>
      <c r="F900" s="141" t="s">
        <v>758</v>
      </c>
      <c r="I900" s="142"/>
      <c r="L900" s="33"/>
      <c r="M900" s="143"/>
      <c r="T900" s="54"/>
      <c r="AT900" s="18" t="s">
        <v>225</v>
      </c>
      <c r="AU900" s="18" t="s">
        <v>83</v>
      </c>
    </row>
    <row r="901" spans="2:65" s="1" customFormat="1" ht="29.25">
      <c r="B901" s="33"/>
      <c r="D901" s="140" t="s">
        <v>227</v>
      </c>
      <c r="F901" s="144" t="s">
        <v>760</v>
      </c>
      <c r="I901" s="142"/>
      <c r="L901" s="33"/>
      <c r="M901" s="143"/>
      <c r="T901" s="54"/>
      <c r="AT901" s="18" t="s">
        <v>227</v>
      </c>
      <c r="AU901" s="18" t="s">
        <v>83</v>
      </c>
    </row>
    <row r="902" spans="2:65" s="12" customFormat="1" ht="11.25">
      <c r="B902" s="151"/>
      <c r="D902" s="140" t="s">
        <v>229</v>
      </c>
      <c r="E902" s="152" t="s">
        <v>19</v>
      </c>
      <c r="F902" s="153" t="s">
        <v>1360</v>
      </c>
      <c r="H902" s="154">
        <v>-15.257999999999999</v>
      </c>
      <c r="I902" s="155"/>
      <c r="L902" s="151"/>
      <c r="M902" s="156"/>
      <c r="T902" s="157"/>
      <c r="AT902" s="152" t="s">
        <v>229</v>
      </c>
      <c r="AU902" s="152" t="s">
        <v>83</v>
      </c>
      <c r="AV902" s="12" t="s">
        <v>85</v>
      </c>
      <c r="AW902" s="12" t="s">
        <v>37</v>
      </c>
      <c r="AX902" s="12" t="s">
        <v>83</v>
      </c>
      <c r="AY902" s="152" t="s">
        <v>218</v>
      </c>
    </row>
    <row r="903" spans="2:65" s="1" customFormat="1" ht="16.5" customHeight="1">
      <c r="B903" s="33"/>
      <c r="C903" s="127" t="s">
        <v>1361</v>
      </c>
      <c r="D903" s="127" t="s">
        <v>219</v>
      </c>
      <c r="E903" s="128" t="s">
        <v>1362</v>
      </c>
      <c r="F903" s="129" t="s">
        <v>1238</v>
      </c>
      <c r="G903" s="130" t="s">
        <v>222</v>
      </c>
      <c r="H903" s="131">
        <v>14.4</v>
      </c>
      <c r="I903" s="132"/>
      <c r="J903" s="133">
        <f>ROUND(I903*H903,2)</f>
        <v>0</v>
      </c>
      <c r="K903" s="129" t="s">
        <v>19</v>
      </c>
      <c r="L903" s="33"/>
      <c r="M903" s="134" t="s">
        <v>19</v>
      </c>
      <c r="N903" s="135" t="s">
        <v>47</v>
      </c>
      <c r="P903" s="136">
        <f>O903*H903</f>
        <v>0</v>
      </c>
      <c r="Q903" s="136">
        <v>0</v>
      </c>
      <c r="R903" s="136">
        <f>Q903*H903</f>
        <v>0</v>
      </c>
      <c r="S903" s="136">
        <v>0</v>
      </c>
      <c r="T903" s="137">
        <f>S903*H903</f>
        <v>0</v>
      </c>
      <c r="AR903" s="138" t="s">
        <v>223</v>
      </c>
      <c r="AT903" s="138" t="s">
        <v>219</v>
      </c>
      <c r="AU903" s="138" t="s">
        <v>83</v>
      </c>
      <c r="AY903" s="18" t="s">
        <v>218</v>
      </c>
      <c r="BE903" s="139">
        <f>IF(N903="základní",J903,0)</f>
        <v>0</v>
      </c>
      <c r="BF903" s="139">
        <f>IF(N903="snížená",J903,0)</f>
        <v>0</v>
      </c>
      <c r="BG903" s="139">
        <f>IF(N903="zákl. přenesená",J903,0)</f>
        <v>0</v>
      </c>
      <c r="BH903" s="139">
        <f>IF(N903="sníž. přenesená",J903,0)</f>
        <v>0</v>
      </c>
      <c r="BI903" s="139">
        <f>IF(N903="nulová",J903,0)</f>
        <v>0</v>
      </c>
      <c r="BJ903" s="18" t="s">
        <v>83</v>
      </c>
      <c r="BK903" s="139">
        <f>ROUND(I903*H903,2)</f>
        <v>0</v>
      </c>
      <c r="BL903" s="18" t="s">
        <v>223</v>
      </c>
      <c r="BM903" s="138" t="s">
        <v>1363</v>
      </c>
    </row>
    <row r="904" spans="2:65" s="1" customFormat="1" ht="11.25">
      <c r="B904" s="33"/>
      <c r="D904" s="140" t="s">
        <v>225</v>
      </c>
      <c r="F904" s="141" t="s">
        <v>1238</v>
      </c>
      <c r="I904" s="142"/>
      <c r="L904" s="33"/>
      <c r="M904" s="143"/>
      <c r="T904" s="54"/>
      <c r="AT904" s="18" t="s">
        <v>225</v>
      </c>
      <c r="AU904" s="18" t="s">
        <v>83</v>
      </c>
    </row>
    <row r="905" spans="2:65" s="1" customFormat="1" ht="19.5">
      <c r="B905" s="33"/>
      <c r="D905" s="140" t="s">
        <v>227</v>
      </c>
      <c r="F905" s="144" t="s">
        <v>1240</v>
      </c>
      <c r="I905" s="142"/>
      <c r="L905" s="33"/>
      <c r="M905" s="143"/>
      <c r="T905" s="54"/>
      <c r="AT905" s="18" t="s">
        <v>227</v>
      </c>
      <c r="AU905" s="18" t="s">
        <v>83</v>
      </c>
    </row>
    <row r="906" spans="2:65" s="11" customFormat="1" ht="11.25">
      <c r="B906" s="145"/>
      <c r="D906" s="140" t="s">
        <v>229</v>
      </c>
      <c r="E906" s="146" t="s">
        <v>19</v>
      </c>
      <c r="F906" s="147" t="s">
        <v>230</v>
      </c>
      <c r="H906" s="146" t="s">
        <v>19</v>
      </c>
      <c r="I906" s="148"/>
      <c r="L906" s="145"/>
      <c r="M906" s="149"/>
      <c r="T906" s="150"/>
      <c r="AT906" s="146" t="s">
        <v>229</v>
      </c>
      <c r="AU906" s="146" t="s">
        <v>83</v>
      </c>
      <c r="AV906" s="11" t="s">
        <v>83</v>
      </c>
      <c r="AW906" s="11" t="s">
        <v>37</v>
      </c>
      <c r="AX906" s="11" t="s">
        <v>76</v>
      </c>
      <c r="AY906" s="146" t="s">
        <v>218</v>
      </c>
    </row>
    <row r="907" spans="2:65" s="12" customFormat="1" ht="11.25">
      <c r="B907" s="151"/>
      <c r="D907" s="140" t="s">
        <v>229</v>
      </c>
      <c r="E907" s="152" t="s">
        <v>19</v>
      </c>
      <c r="F907" s="153" t="s">
        <v>1364</v>
      </c>
      <c r="H907" s="154">
        <v>14.4</v>
      </c>
      <c r="I907" s="155"/>
      <c r="L907" s="151"/>
      <c r="M907" s="156"/>
      <c r="T907" s="157"/>
      <c r="AT907" s="152" t="s">
        <v>229</v>
      </c>
      <c r="AU907" s="152" t="s">
        <v>83</v>
      </c>
      <c r="AV907" s="12" t="s">
        <v>85</v>
      </c>
      <c r="AW907" s="12" t="s">
        <v>37</v>
      </c>
      <c r="AX907" s="12" t="s">
        <v>83</v>
      </c>
      <c r="AY907" s="152" t="s">
        <v>218</v>
      </c>
    </row>
    <row r="908" spans="2:65" s="1" customFormat="1" ht="16.5" customHeight="1">
      <c r="B908" s="33"/>
      <c r="C908" s="127" t="s">
        <v>1365</v>
      </c>
      <c r="D908" s="127" t="s">
        <v>219</v>
      </c>
      <c r="E908" s="128" t="s">
        <v>1366</v>
      </c>
      <c r="F908" s="129" t="s">
        <v>1244</v>
      </c>
      <c r="G908" s="130" t="s">
        <v>222</v>
      </c>
      <c r="H908" s="131">
        <v>14.4</v>
      </c>
      <c r="I908" s="132"/>
      <c r="J908" s="133">
        <f>ROUND(I908*H908,2)</f>
        <v>0</v>
      </c>
      <c r="K908" s="129" t="s">
        <v>19</v>
      </c>
      <c r="L908" s="33"/>
      <c r="M908" s="134" t="s">
        <v>19</v>
      </c>
      <c r="N908" s="135" t="s">
        <v>47</v>
      </c>
      <c r="P908" s="136">
        <f>O908*H908</f>
        <v>0</v>
      </c>
      <c r="Q908" s="136">
        <v>0</v>
      </c>
      <c r="R908" s="136">
        <f>Q908*H908</f>
        <v>0</v>
      </c>
      <c r="S908" s="136">
        <v>0</v>
      </c>
      <c r="T908" s="137">
        <f>S908*H908</f>
        <v>0</v>
      </c>
      <c r="AR908" s="138" t="s">
        <v>223</v>
      </c>
      <c r="AT908" s="138" t="s">
        <v>219</v>
      </c>
      <c r="AU908" s="138" t="s">
        <v>83</v>
      </c>
      <c r="AY908" s="18" t="s">
        <v>218</v>
      </c>
      <c r="BE908" s="139">
        <f>IF(N908="základní",J908,0)</f>
        <v>0</v>
      </c>
      <c r="BF908" s="139">
        <f>IF(N908="snížená",J908,0)</f>
        <v>0</v>
      </c>
      <c r="BG908" s="139">
        <f>IF(N908="zákl. přenesená",J908,0)</f>
        <v>0</v>
      </c>
      <c r="BH908" s="139">
        <f>IF(N908="sníž. přenesená",J908,0)</f>
        <v>0</v>
      </c>
      <c r="BI908" s="139">
        <f>IF(N908="nulová",J908,0)</f>
        <v>0</v>
      </c>
      <c r="BJ908" s="18" t="s">
        <v>83</v>
      </c>
      <c r="BK908" s="139">
        <f>ROUND(I908*H908,2)</f>
        <v>0</v>
      </c>
      <c r="BL908" s="18" t="s">
        <v>223</v>
      </c>
      <c r="BM908" s="138" t="s">
        <v>1367</v>
      </c>
    </row>
    <row r="909" spans="2:65" s="1" customFormat="1" ht="11.25">
      <c r="B909" s="33"/>
      <c r="D909" s="140" t="s">
        <v>225</v>
      </c>
      <c r="F909" s="141" t="s">
        <v>1244</v>
      </c>
      <c r="I909" s="142"/>
      <c r="L909" s="33"/>
      <c r="M909" s="143"/>
      <c r="T909" s="54"/>
      <c r="AT909" s="18" t="s">
        <v>225</v>
      </c>
      <c r="AU909" s="18" t="s">
        <v>83</v>
      </c>
    </row>
    <row r="910" spans="2:65" s="1" customFormat="1" ht="19.5">
      <c r="B910" s="33"/>
      <c r="D910" s="140" t="s">
        <v>227</v>
      </c>
      <c r="F910" s="144" t="s">
        <v>1246</v>
      </c>
      <c r="I910" s="142"/>
      <c r="L910" s="33"/>
      <c r="M910" s="143"/>
      <c r="T910" s="54"/>
      <c r="AT910" s="18" t="s">
        <v>227</v>
      </c>
      <c r="AU910" s="18" t="s">
        <v>83</v>
      </c>
    </row>
    <row r="911" spans="2:65" s="11" customFormat="1" ht="11.25">
      <c r="B911" s="145"/>
      <c r="D911" s="140" t="s">
        <v>229</v>
      </c>
      <c r="E911" s="146" t="s">
        <v>19</v>
      </c>
      <c r="F911" s="147" t="s">
        <v>230</v>
      </c>
      <c r="H911" s="146" t="s">
        <v>19</v>
      </c>
      <c r="I911" s="148"/>
      <c r="L911" s="145"/>
      <c r="M911" s="149"/>
      <c r="T911" s="150"/>
      <c r="AT911" s="146" t="s">
        <v>229</v>
      </c>
      <c r="AU911" s="146" t="s">
        <v>83</v>
      </c>
      <c r="AV911" s="11" t="s">
        <v>83</v>
      </c>
      <c r="AW911" s="11" t="s">
        <v>37</v>
      </c>
      <c r="AX911" s="11" t="s">
        <v>76</v>
      </c>
      <c r="AY911" s="146" t="s">
        <v>218</v>
      </c>
    </row>
    <row r="912" spans="2:65" s="12" customFormat="1" ht="11.25">
      <c r="B912" s="151"/>
      <c r="D912" s="140" t="s">
        <v>229</v>
      </c>
      <c r="E912" s="152" t="s">
        <v>19</v>
      </c>
      <c r="F912" s="153" t="s">
        <v>1364</v>
      </c>
      <c r="H912" s="154">
        <v>14.4</v>
      </c>
      <c r="I912" s="155"/>
      <c r="L912" s="151"/>
      <c r="M912" s="156"/>
      <c r="T912" s="157"/>
      <c r="AT912" s="152" t="s">
        <v>229</v>
      </c>
      <c r="AU912" s="152" t="s">
        <v>83</v>
      </c>
      <c r="AV912" s="12" t="s">
        <v>85</v>
      </c>
      <c r="AW912" s="12" t="s">
        <v>37</v>
      </c>
      <c r="AX912" s="12" t="s">
        <v>83</v>
      </c>
      <c r="AY912" s="152" t="s">
        <v>218</v>
      </c>
    </row>
    <row r="913" spans="2:65" s="1" customFormat="1" ht="16.5" customHeight="1">
      <c r="B913" s="33"/>
      <c r="C913" s="127" t="s">
        <v>1368</v>
      </c>
      <c r="D913" s="127" t="s">
        <v>219</v>
      </c>
      <c r="E913" s="128" t="s">
        <v>1369</v>
      </c>
      <c r="F913" s="129" t="s">
        <v>1249</v>
      </c>
      <c r="G913" s="130" t="s">
        <v>222</v>
      </c>
      <c r="H913" s="131">
        <v>125</v>
      </c>
      <c r="I913" s="132"/>
      <c r="J913" s="133">
        <f>ROUND(I913*H913,2)</f>
        <v>0</v>
      </c>
      <c r="K913" s="129" t="s">
        <v>19</v>
      </c>
      <c r="L913" s="33"/>
      <c r="M913" s="134" t="s">
        <v>19</v>
      </c>
      <c r="N913" s="135" t="s">
        <v>47</v>
      </c>
      <c r="P913" s="136">
        <f>O913*H913</f>
        <v>0</v>
      </c>
      <c r="Q913" s="136">
        <v>0</v>
      </c>
      <c r="R913" s="136">
        <f>Q913*H913</f>
        <v>0</v>
      </c>
      <c r="S913" s="136">
        <v>0</v>
      </c>
      <c r="T913" s="137">
        <f>S913*H913</f>
        <v>0</v>
      </c>
      <c r="AR913" s="138" t="s">
        <v>223</v>
      </c>
      <c r="AT913" s="138" t="s">
        <v>219</v>
      </c>
      <c r="AU913" s="138" t="s">
        <v>83</v>
      </c>
      <c r="AY913" s="18" t="s">
        <v>218</v>
      </c>
      <c r="BE913" s="139">
        <f>IF(N913="základní",J913,0)</f>
        <v>0</v>
      </c>
      <c r="BF913" s="139">
        <f>IF(N913="snížená",J913,0)</f>
        <v>0</v>
      </c>
      <c r="BG913" s="139">
        <f>IF(N913="zákl. přenesená",J913,0)</f>
        <v>0</v>
      </c>
      <c r="BH913" s="139">
        <f>IF(N913="sníž. přenesená",J913,0)</f>
        <v>0</v>
      </c>
      <c r="BI913" s="139">
        <f>IF(N913="nulová",J913,0)</f>
        <v>0</v>
      </c>
      <c r="BJ913" s="18" t="s">
        <v>83</v>
      </c>
      <c r="BK913" s="139">
        <f>ROUND(I913*H913,2)</f>
        <v>0</v>
      </c>
      <c r="BL913" s="18" t="s">
        <v>223</v>
      </c>
      <c r="BM913" s="138" t="s">
        <v>1370</v>
      </c>
    </row>
    <row r="914" spans="2:65" s="1" customFormat="1" ht="19.5">
      <c r="B914" s="33"/>
      <c r="D914" s="140" t="s">
        <v>225</v>
      </c>
      <c r="F914" s="141" t="s">
        <v>1251</v>
      </c>
      <c r="I914" s="142"/>
      <c r="L914" s="33"/>
      <c r="M914" s="143"/>
      <c r="T914" s="54"/>
      <c r="AT914" s="18" t="s">
        <v>225</v>
      </c>
      <c r="AU914" s="18" t="s">
        <v>83</v>
      </c>
    </row>
    <row r="915" spans="2:65" s="1" customFormat="1" ht="19.5">
      <c r="B915" s="33"/>
      <c r="D915" s="140" t="s">
        <v>227</v>
      </c>
      <c r="F915" s="144" t="s">
        <v>682</v>
      </c>
      <c r="I915" s="142"/>
      <c r="L915" s="33"/>
      <c r="M915" s="143"/>
      <c r="T915" s="54"/>
      <c r="AT915" s="18" t="s">
        <v>227</v>
      </c>
      <c r="AU915" s="18" t="s">
        <v>83</v>
      </c>
    </row>
    <row r="916" spans="2:65" s="11" customFormat="1" ht="11.25">
      <c r="B916" s="145"/>
      <c r="D916" s="140" t="s">
        <v>229</v>
      </c>
      <c r="E916" s="146" t="s">
        <v>19</v>
      </c>
      <c r="F916" s="147" t="s">
        <v>230</v>
      </c>
      <c r="H916" s="146" t="s">
        <v>19</v>
      </c>
      <c r="I916" s="148"/>
      <c r="L916" s="145"/>
      <c r="M916" s="149"/>
      <c r="T916" s="150"/>
      <c r="AT916" s="146" t="s">
        <v>229</v>
      </c>
      <c r="AU916" s="146" t="s">
        <v>83</v>
      </c>
      <c r="AV916" s="11" t="s">
        <v>83</v>
      </c>
      <c r="AW916" s="11" t="s">
        <v>37</v>
      </c>
      <c r="AX916" s="11" t="s">
        <v>76</v>
      </c>
      <c r="AY916" s="146" t="s">
        <v>218</v>
      </c>
    </row>
    <row r="917" spans="2:65" s="12" customFormat="1" ht="11.25">
      <c r="B917" s="151"/>
      <c r="D917" s="140" t="s">
        <v>229</v>
      </c>
      <c r="E917" s="152" t="s">
        <v>19</v>
      </c>
      <c r="F917" s="153" t="s">
        <v>1371</v>
      </c>
      <c r="H917" s="154">
        <v>125</v>
      </c>
      <c r="I917" s="155"/>
      <c r="L917" s="151"/>
      <c r="M917" s="156"/>
      <c r="T917" s="157"/>
      <c r="AT917" s="152" t="s">
        <v>229</v>
      </c>
      <c r="AU917" s="152" t="s">
        <v>83</v>
      </c>
      <c r="AV917" s="12" t="s">
        <v>85</v>
      </c>
      <c r="AW917" s="12" t="s">
        <v>37</v>
      </c>
      <c r="AX917" s="12" t="s">
        <v>83</v>
      </c>
      <c r="AY917" s="152" t="s">
        <v>218</v>
      </c>
    </row>
    <row r="918" spans="2:65" s="10" customFormat="1" ht="25.9" customHeight="1">
      <c r="B918" s="117"/>
      <c r="D918" s="118" t="s">
        <v>75</v>
      </c>
      <c r="E918" s="119" t="s">
        <v>1372</v>
      </c>
      <c r="F918" s="119" t="s">
        <v>1373</v>
      </c>
      <c r="I918" s="120"/>
      <c r="J918" s="121">
        <f>BK918</f>
        <v>0</v>
      </c>
      <c r="L918" s="117"/>
      <c r="M918" s="122"/>
      <c r="P918" s="123">
        <f>SUM(P919:P924)</f>
        <v>0</v>
      </c>
      <c r="R918" s="123">
        <f>SUM(R919:R924)</f>
        <v>0</v>
      </c>
      <c r="T918" s="124">
        <f>SUM(T919:T924)</f>
        <v>0</v>
      </c>
      <c r="AR918" s="118" t="s">
        <v>83</v>
      </c>
      <c r="AT918" s="125" t="s">
        <v>75</v>
      </c>
      <c r="AU918" s="125" t="s">
        <v>76</v>
      </c>
      <c r="AY918" s="118" t="s">
        <v>218</v>
      </c>
      <c r="BK918" s="126">
        <f>SUM(BK919:BK924)</f>
        <v>0</v>
      </c>
    </row>
    <row r="919" spans="2:65" s="1" customFormat="1" ht="16.5" customHeight="1">
      <c r="B919" s="33"/>
      <c r="C919" s="127" t="s">
        <v>1374</v>
      </c>
      <c r="D919" s="127" t="s">
        <v>219</v>
      </c>
      <c r="E919" s="128" t="s">
        <v>1375</v>
      </c>
      <c r="F919" s="129" t="s">
        <v>1376</v>
      </c>
      <c r="G919" s="130" t="s">
        <v>453</v>
      </c>
      <c r="H919" s="131">
        <v>1</v>
      </c>
      <c r="I919" s="132"/>
      <c r="J919" s="133">
        <f>ROUND(I919*H919,2)</f>
        <v>0</v>
      </c>
      <c r="K919" s="129" t="s">
        <v>19</v>
      </c>
      <c r="L919" s="33"/>
      <c r="M919" s="134" t="s">
        <v>19</v>
      </c>
      <c r="N919" s="135" t="s">
        <v>47</v>
      </c>
      <c r="P919" s="136">
        <f>O919*H919</f>
        <v>0</v>
      </c>
      <c r="Q919" s="136">
        <v>0</v>
      </c>
      <c r="R919" s="136">
        <f>Q919*H919</f>
        <v>0</v>
      </c>
      <c r="S919" s="136">
        <v>0</v>
      </c>
      <c r="T919" s="137">
        <f>S919*H919</f>
        <v>0</v>
      </c>
      <c r="AR919" s="138" t="s">
        <v>223</v>
      </c>
      <c r="AT919" s="138" t="s">
        <v>219</v>
      </c>
      <c r="AU919" s="138" t="s">
        <v>83</v>
      </c>
      <c r="AY919" s="18" t="s">
        <v>218</v>
      </c>
      <c r="BE919" s="139">
        <f>IF(N919="základní",J919,0)</f>
        <v>0</v>
      </c>
      <c r="BF919" s="139">
        <f>IF(N919="snížená",J919,0)</f>
        <v>0</v>
      </c>
      <c r="BG919" s="139">
        <f>IF(N919="zákl. přenesená",J919,0)</f>
        <v>0</v>
      </c>
      <c r="BH919" s="139">
        <f>IF(N919="sníž. přenesená",J919,0)</f>
        <v>0</v>
      </c>
      <c r="BI919" s="139">
        <f>IF(N919="nulová",J919,0)</f>
        <v>0</v>
      </c>
      <c r="BJ919" s="18" t="s">
        <v>83</v>
      </c>
      <c r="BK919" s="139">
        <f>ROUND(I919*H919,2)</f>
        <v>0</v>
      </c>
      <c r="BL919" s="18" t="s">
        <v>223</v>
      </c>
      <c r="BM919" s="138" t="s">
        <v>1377</v>
      </c>
    </row>
    <row r="920" spans="2:65" s="1" customFormat="1" ht="39">
      <c r="B920" s="33"/>
      <c r="D920" s="140" t="s">
        <v>225</v>
      </c>
      <c r="F920" s="141" t="s">
        <v>1378</v>
      </c>
      <c r="I920" s="142"/>
      <c r="L920" s="33"/>
      <c r="M920" s="143"/>
      <c r="T920" s="54"/>
      <c r="AT920" s="18" t="s">
        <v>225</v>
      </c>
      <c r="AU920" s="18" t="s">
        <v>83</v>
      </c>
    </row>
    <row r="921" spans="2:65" s="1" customFormat="1" ht="29.25">
      <c r="B921" s="33"/>
      <c r="D921" s="140" t="s">
        <v>227</v>
      </c>
      <c r="F921" s="144" t="s">
        <v>1379</v>
      </c>
      <c r="I921" s="142"/>
      <c r="L921" s="33"/>
      <c r="M921" s="143"/>
      <c r="T921" s="54"/>
      <c r="AT921" s="18" t="s">
        <v>227</v>
      </c>
      <c r="AU921" s="18" t="s">
        <v>83</v>
      </c>
    </row>
    <row r="922" spans="2:65" s="1" customFormat="1" ht="16.5" customHeight="1">
      <c r="B922" s="33"/>
      <c r="C922" s="127" t="s">
        <v>1380</v>
      </c>
      <c r="D922" s="127" t="s">
        <v>219</v>
      </c>
      <c r="E922" s="128" t="s">
        <v>1381</v>
      </c>
      <c r="F922" s="129" t="s">
        <v>1382</v>
      </c>
      <c r="G922" s="130" t="s">
        <v>453</v>
      </c>
      <c r="H922" s="131">
        <v>1</v>
      </c>
      <c r="I922" s="132"/>
      <c r="J922" s="133">
        <f>ROUND(I922*H922,2)</f>
        <v>0</v>
      </c>
      <c r="K922" s="129" t="s">
        <v>19</v>
      </c>
      <c r="L922" s="33"/>
      <c r="M922" s="134" t="s">
        <v>19</v>
      </c>
      <c r="N922" s="135" t="s">
        <v>47</v>
      </c>
      <c r="P922" s="136">
        <f>O922*H922</f>
        <v>0</v>
      </c>
      <c r="Q922" s="136">
        <v>0</v>
      </c>
      <c r="R922" s="136">
        <f>Q922*H922</f>
        <v>0</v>
      </c>
      <c r="S922" s="136">
        <v>0</v>
      </c>
      <c r="T922" s="137">
        <f>S922*H922</f>
        <v>0</v>
      </c>
      <c r="AR922" s="138" t="s">
        <v>223</v>
      </c>
      <c r="AT922" s="138" t="s">
        <v>219</v>
      </c>
      <c r="AU922" s="138" t="s">
        <v>83</v>
      </c>
      <c r="AY922" s="18" t="s">
        <v>218</v>
      </c>
      <c r="BE922" s="139">
        <f>IF(N922="základní",J922,0)</f>
        <v>0</v>
      </c>
      <c r="BF922" s="139">
        <f>IF(N922="snížená",J922,0)</f>
        <v>0</v>
      </c>
      <c r="BG922" s="139">
        <f>IF(N922="zákl. přenesená",J922,0)</f>
        <v>0</v>
      </c>
      <c r="BH922" s="139">
        <f>IF(N922="sníž. přenesená",J922,0)</f>
        <v>0</v>
      </c>
      <c r="BI922" s="139">
        <f>IF(N922="nulová",J922,0)</f>
        <v>0</v>
      </c>
      <c r="BJ922" s="18" t="s">
        <v>83</v>
      </c>
      <c r="BK922" s="139">
        <f>ROUND(I922*H922,2)</f>
        <v>0</v>
      </c>
      <c r="BL922" s="18" t="s">
        <v>223</v>
      </c>
      <c r="BM922" s="138" t="s">
        <v>1383</v>
      </c>
    </row>
    <row r="923" spans="2:65" s="1" customFormat="1" ht="19.5">
      <c r="B923" s="33"/>
      <c r="D923" s="140" t="s">
        <v>225</v>
      </c>
      <c r="F923" s="141" t="s">
        <v>1384</v>
      </c>
      <c r="I923" s="142"/>
      <c r="L923" s="33"/>
      <c r="M923" s="143"/>
      <c r="T923" s="54"/>
      <c r="AT923" s="18" t="s">
        <v>225</v>
      </c>
      <c r="AU923" s="18" t="s">
        <v>83</v>
      </c>
    </row>
    <row r="924" spans="2:65" s="1" customFormat="1" ht="19.5">
      <c r="B924" s="33"/>
      <c r="D924" s="140" t="s">
        <v>227</v>
      </c>
      <c r="F924" s="144" t="s">
        <v>1385</v>
      </c>
      <c r="I924" s="142"/>
      <c r="L924" s="33"/>
      <c r="M924" s="143"/>
      <c r="T924" s="54"/>
      <c r="AT924" s="18" t="s">
        <v>227</v>
      </c>
      <c r="AU924" s="18" t="s">
        <v>83</v>
      </c>
    </row>
    <row r="925" spans="2:65" s="10" customFormat="1" ht="25.9" customHeight="1">
      <c r="B925" s="117"/>
      <c r="D925" s="118" t="s">
        <v>75</v>
      </c>
      <c r="E925" s="119" t="s">
        <v>1386</v>
      </c>
      <c r="F925" s="119" t="s">
        <v>1387</v>
      </c>
      <c r="I925" s="120"/>
      <c r="J925" s="121">
        <f>BK925</f>
        <v>0</v>
      </c>
      <c r="L925" s="117"/>
      <c r="M925" s="122"/>
      <c r="P925" s="123">
        <f>SUM(P926:P930)</f>
        <v>0</v>
      </c>
      <c r="R925" s="123">
        <f>SUM(R926:R930)</f>
        <v>0</v>
      </c>
      <c r="T925" s="124">
        <f>SUM(T926:T930)</f>
        <v>0</v>
      </c>
      <c r="AR925" s="118" t="s">
        <v>83</v>
      </c>
      <c r="AT925" s="125" t="s">
        <v>75</v>
      </c>
      <c r="AU925" s="125" t="s">
        <v>76</v>
      </c>
      <c r="AY925" s="118" t="s">
        <v>218</v>
      </c>
      <c r="BK925" s="126">
        <f>SUM(BK926:BK930)</f>
        <v>0</v>
      </c>
    </row>
    <row r="926" spans="2:65" s="1" customFormat="1" ht="16.5" customHeight="1">
      <c r="B926" s="33"/>
      <c r="C926" s="127" t="s">
        <v>1388</v>
      </c>
      <c r="D926" s="127" t="s">
        <v>219</v>
      </c>
      <c r="E926" s="128" t="s">
        <v>1389</v>
      </c>
      <c r="F926" s="129" t="s">
        <v>1390</v>
      </c>
      <c r="G926" s="130" t="s">
        <v>167</v>
      </c>
      <c r="H926" s="131">
        <v>193.13300000000001</v>
      </c>
      <c r="I926" s="132"/>
      <c r="J926" s="133">
        <f>ROUND(I926*H926,2)</f>
        <v>0</v>
      </c>
      <c r="K926" s="129" t="s">
        <v>19</v>
      </c>
      <c r="L926" s="33"/>
      <c r="M926" s="134" t="s">
        <v>19</v>
      </c>
      <c r="N926" s="135" t="s">
        <v>47</v>
      </c>
      <c r="P926" s="136">
        <f>O926*H926</f>
        <v>0</v>
      </c>
      <c r="Q926" s="136">
        <v>0</v>
      </c>
      <c r="R926" s="136">
        <f>Q926*H926</f>
        <v>0</v>
      </c>
      <c r="S926" s="136">
        <v>0</v>
      </c>
      <c r="T926" s="137">
        <f>S926*H926</f>
        <v>0</v>
      </c>
      <c r="AR926" s="138" t="s">
        <v>223</v>
      </c>
      <c r="AT926" s="138" t="s">
        <v>219</v>
      </c>
      <c r="AU926" s="138" t="s">
        <v>83</v>
      </c>
      <c r="AY926" s="18" t="s">
        <v>218</v>
      </c>
      <c r="BE926" s="139">
        <f>IF(N926="základní",J926,0)</f>
        <v>0</v>
      </c>
      <c r="BF926" s="139">
        <f>IF(N926="snížená",J926,0)</f>
        <v>0</v>
      </c>
      <c r="BG926" s="139">
        <f>IF(N926="zákl. přenesená",J926,0)</f>
        <v>0</v>
      </c>
      <c r="BH926" s="139">
        <f>IF(N926="sníž. přenesená",J926,0)</f>
        <v>0</v>
      </c>
      <c r="BI926" s="139">
        <f>IF(N926="nulová",J926,0)</f>
        <v>0</v>
      </c>
      <c r="BJ926" s="18" t="s">
        <v>83</v>
      </c>
      <c r="BK926" s="139">
        <f>ROUND(I926*H926,2)</f>
        <v>0</v>
      </c>
      <c r="BL926" s="18" t="s">
        <v>223</v>
      </c>
      <c r="BM926" s="138" t="s">
        <v>1391</v>
      </c>
    </row>
    <row r="927" spans="2:65" s="1" customFormat="1" ht="11.25">
      <c r="B927" s="33"/>
      <c r="D927" s="140" t="s">
        <v>225</v>
      </c>
      <c r="F927" s="141" t="s">
        <v>1390</v>
      </c>
      <c r="I927" s="142"/>
      <c r="L927" s="33"/>
      <c r="M927" s="143"/>
      <c r="T927" s="54"/>
      <c r="AT927" s="18" t="s">
        <v>225</v>
      </c>
      <c r="AU927" s="18" t="s">
        <v>83</v>
      </c>
    </row>
    <row r="928" spans="2:65" s="1" customFormat="1" ht="19.5">
      <c r="B928" s="33"/>
      <c r="D928" s="140" t="s">
        <v>227</v>
      </c>
      <c r="F928" s="144" t="s">
        <v>1392</v>
      </c>
      <c r="I928" s="142"/>
      <c r="L928" s="33"/>
      <c r="M928" s="143"/>
      <c r="T928" s="54"/>
      <c r="AT928" s="18" t="s">
        <v>227</v>
      </c>
      <c r="AU928" s="18" t="s">
        <v>83</v>
      </c>
    </row>
    <row r="929" spans="2:65" s="11" customFormat="1" ht="11.25">
      <c r="B929" s="145"/>
      <c r="D929" s="140" t="s">
        <v>229</v>
      </c>
      <c r="E929" s="146" t="s">
        <v>19</v>
      </c>
      <c r="F929" s="147" t="s">
        <v>230</v>
      </c>
      <c r="H929" s="146" t="s">
        <v>19</v>
      </c>
      <c r="I929" s="148"/>
      <c r="L929" s="145"/>
      <c r="M929" s="149"/>
      <c r="T929" s="150"/>
      <c r="AT929" s="146" t="s">
        <v>229</v>
      </c>
      <c r="AU929" s="146" t="s">
        <v>83</v>
      </c>
      <c r="AV929" s="11" t="s">
        <v>83</v>
      </c>
      <c r="AW929" s="11" t="s">
        <v>37</v>
      </c>
      <c r="AX929" s="11" t="s">
        <v>76</v>
      </c>
      <c r="AY929" s="146" t="s">
        <v>218</v>
      </c>
    </row>
    <row r="930" spans="2:65" s="12" customFormat="1" ht="11.25">
      <c r="B930" s="151"/>
      <c r="D930" s="140" t="s">
        <v>229</v>
      </c>
      <c r="E930" s="152" t="s">
        <v>19</v>
      </c>
      <c r="F930" s="153" t="s">
        <v>1393</v>
      </c>
      <c r="H930" s="154">
        <v>193.13300000000001</v>
      </c>
      <c r="I930" s="155"/>
      <c r="L930" s="151"/>
      <c r="M930" s="156"/>
      <c r="T930" s="157"/>
      <c r="AT930" s="152" t="s">
        <v>229</v>
      </c>
      <c r="AU930" s="152" t="s">
        <v>83</v>
      </c>
      <c r="AV930" s="12" t="s">
        <v>85</v>
      </c>
      <c r="AW930" s="12" t="s">
        <v>37</v>
      </c>
      <c r="AX930" s="12" t="s">
        <v>83</v>
      </c>
      <c r="AY930" s="152" t="s">
        <v>218</v>
      </c>
    </row>
    <row r="931" spans="2:65" s="10" customFormat="1" ht="25.9" customHeight="1">
      <c r="B931" s="117"/>
      <c r="D931" s="118" t="s">
        <v>75</v>
      </c>
      <c r="E931" s="119" t="s">
        <v>1394</v>
      </c>
      <c r="F931" s="119" t="s">
        <v>1395</v>
      </c>
      <c r="I931" s="120"/>
      <c r="J931" s="121">
        <f>BK931</f>
        <v>0</v>
      </c>
      <c r="L931" s="117"/>
      <c r="M931" s="122"/>
      <c r="P931" s="123">
        <f>SUM(P932:P937)</f>
        <v>0</v>
      </c>
      <c r="R931" s="123">
        <f>SUM(R932:R937)</f>
        <v>0</v>
      </c>
      <c r="T931" s="124">
        <f>SUM(T932:T937)</f>
        <v>0</v>
      </c>
      <c r="AR931" s="118" t="s">
        <v>83</v>
      </c>
      <c r="AT931" s="125" t="s">
        <v>75</v>
      </c>
      <c r="AU931" s="125" t="s">
        <v>76</v>
      </c>
      <c r="AY931" s="118" t="s">
        <v>218</v>
      </c>
      <c r="BK931" s="126">
        <f>SUM(BK932:BK937)</f>
        <v>0</v>
      </c>
    </row>
    <row r="932" spans="2:65" s="1" customFormat="1" ht="16.5" customHeight="1">
      <c r="B932" s="33"/>
      <c r="C932" s="127" t="s">
        <v>1396</v>
      </c>
      <c r="D932" s="127" t="s">
        <v>219</v>
      </c>
      <c r="E932" s="128" t="s">
        <v>1397</v>
      </c>
      <c r="F932" s="129" t="s">
        <v>1398</v>
      </c>
      <c r="G932" s="130" t="s">
        <v>376</v>
      </c>
      <c r="H932" s="131">
        <v>2</v>
      </c>
      <c r="I932" s="132"/>
      <c r="J932" s="133">
        <f>ROUND(I932*H932,2)</f>
        <v>0</v>
      </c>
      <c r="K932" s="129" t="s">
        <v>19</v>
      </c>
      <c r="L932" s="33"/>
      <c r="M932" s="134" t="s">
        <v>19</v>
      </c>
      <c r="N932" s="135" t="s">
        <v>47</v>
      </c>
      <c r="P932" s="136">
        <f>O932*H932</f>
        <v>0</v>
      </c>
      <c r="Q932" s="136">
        <v>0</v>
      </c>
      <c r="R932" s="136">
        <f>Q932*H932</f>
        <v>0</v>
      </c>
      <c r="S932" s="136">
        <v>0</v>
      </c>
      <c r="T932" s="137">
        <f>S932*H932</f>
        <v>0</v>
      </c>
      <c r="AR932" s="138" t="s">
        <v>223</v>
      </c>
      <c r="AT932" s="138" t="s">
        <v>219</v>
      </c>
      <c r="AU932" s="138" t="s">
        <v>83</v>
      </c>
      <c r="AY932" s="18" t="s">
        <v>218</v>
      </c>
      <c r="BE932" s="139">
        <f>IF(N932="základní",J932,0)</f>
        <v>0</v>
      </c>
      <c r="BF932" s="139">
        <f>IF(N932="snížená",J932,0)</f>
        <v>0</v>
      </c>
      <c r="BG932" s="139">
        <f>IF(N932="zákl. přenesená",J932,0)</f>
        <v>0</v>
      </c>
      <c r="BH932" s="139">
        <f>IF(N932="sníž. přenesená",J932,0)</f>
        <v>0</v>
      </c>
      <c r="BI932" s="139">
        <f>IF(N932="nulová",J932,0)</f>
        <v>0</v>
      </c>
      <c r="BJ932" s="18" t="s">
        <v>83</v>
      </c>
      <c r="BK932" s="139">
        <f>ROUND(I932*H932,2)</f>
        <v>0</v>
      </c>
      <c r="BL932" s="18" t="s">
        <v>223</v>
      </c>
      <c r="BM932" s="138" t="s">
        <v>1399</v>
      </c>
    </row>
    <row r="933" spans="2:65" s="1" customFormat="1" ht="39">
      <c r="B933" s="33"/>
      <c r="D933" s="140" t="s">
        <v>225</v>
      </c>
      <c r="F933" s="141" t="s">
        <v>1400</v>
      </c>
      <c r="I933" s="142"/>
      <c r="L933" s="33"/>
      <c r="M933" s="143"/>
      <c r="T933" s="54"/>
      <c r="AT933" s="18" t="s">
        <v>225</v>
      </c>
      <c r="AU933" s="18" t="s">
        <v>83</v>
      </c>
    </row>
    <row r="934" spans="2:65" s="1" customFormat="1" ht="19.5">
      <c r="B934" s="33"/>
      <c r="D934" s="140" t="s">
        <v>227</v>
      </c>
      <c r="F934" s="144" t="s">
        <v>1401</v>
      </c>
      <c r="I934" s="142"/>
      <c r="L934" s="33"/>
      <c r="M934" s="143"/>
      <c r="T934" s="54"/>
      <c r="AT934" s="18" t="s">
        <v>227</v>
      </c>
      <c r="AU934" s="18" t="s">
        <v>83</v>
      </c>
    </row>
    <row r="935" spans="2:65" s="12" customFormat="1" ht="11.25">
      <c r="B935" s="151"/>
      <c r="D935" s="140" t="s">
        <v>229</v>
      </c>
      <c r="E935" s="152" t="s">
        <v>19</v>
      </c>
      <c r="F935" s="153" t="s">
        <v>1402</v>
      </c>
      <c r="H935" s="154">
        <v>1</v>
      </c>
      <c r="I935" s="155"/>
      <c r="L935" s="151"/>
      <c r="M935" s="156"/>
      <c r="T935" s="157"/>
      <c r="AT935" s="152" t="s">
        <v>229</v>
      </c>
      <c r="AU935" s="152" t="s">
        <v>83</v>
      </c>
      <c r="AV935" s="12" t="s">
        <v>85</v>
      </c>
      <c r="AW935" s="12" t="s">
        <v>37</v>
      </c>
      <c r="AX935" s="12" t="s">
        <v>76</v>
      </c>
      <c r="AY935" s="152" t="s">
        <v>218</v>
      </c>
    </row>
    <row r="936" spans="2:65" s="12" customFormat="1" ht="11.25">
      <c r="B936" s="151"/>
      <c r="D936" s="140" t="s">
        <v>229</v>
      </c>
      <c r="E936" s="152" t="s">
        <v>19</v>
      </c>
      <c r="F936" s="153" t="s">
        <v>1403</v>
      </c>
      <c r="H936" s="154">
        <v>1</v>
      </c>
      <c r="I936" s="155"/>
      <c r="L936" s="151"/>
      <c r="M936" s="156"/>
      <c r="T936" s="157"/>
      <c r="AT936" s="152" t="s">
        <v>229</v>
      </c>
      <c r="AU936" s="152" t="s">
        <v>83</v>
      </c>
      <c r="AV936" s="12" t="s">
        <v>85</v>
      </c>
      <c r="AW936" s="12" t="s">
        <v>37</v>
      </c>
      <c r="AX936" s="12" t="s">
        <v>76</v>
      </c>
      <c r="AY936" s="152" t="s">
        <v>218</v>
      </c>
    </row>
    <row r="937" spans="2:65" s="13" customFormat="1" ht="11.25">
      <c r="B937" s="158"/>
      <c r="D937" s="140" t="s">
        <v>229</v>
      </c>
      <c r="E937" s="159" t="s">
        <v>19</v>
      </c>
      <c r="F937" s="160" t="s">
        <v>234</v>
      </c>
      <c r="H937" s="161">
        <v>2</v>
      </c>
      <c r="I937" s="162"/>
      <c r="L937" s="158"/>
      <c r="M937" s="163"/>
      <c r="T937" s="164"/>
      <c r="AT937" s="159" t="s">
        <v>229</v>
      </c>
      <c r="AU937" s="159" t="s">
        <v>83</v>
      </c>
      <c r="AV937" s="13" t="s">
        <v>223</v>
      </c>
      <c r="AW937" s="13" t="s">
        <v>37</v>
      </c>
      <c r="AX937" s="13" t="s">
        <v>83</v>
      </c>
      <c r="AY937" s="159" t="s">
        <v>218</v>
      </c>
    </row>
    <row r="938" spans="2:65" s="10" customFormat="1" ht="25.9" customHeight="1">
      <c r="B938" s="117"/>
      <c r="D938" s="118" t="s">
        <v>75</v>
      </c>
      <c r="E938" s="119" t="s">
        <v>1404</v>
      </c>
      <c r="F938" s="119" t="s">
        <v>1405</v>
      </c>
      <c r="I938" s="120"/>
      <c r="J938" s="121">
        <f>BK938</f>
        <v>0</v>
      </c>
      <c r="L938" s="117"/>
      <c r="M938" s="122"/>
      <c r="P938" s="123">
        <f>SUM(P939:P950)</f>
        <v>0</v>
      </c>
      <c r="R938" s="123">
        <f>SUM(R939:R950)</f>
        <v>0</v>
      </c>
      <c r="T938" s="124">
        <f>SUM(T939:T950)</f>
        <v>0</v>
      </c>
      <c r="AR938" s="118" t="s">
        <v>83</v>
      </c>
      <c r="AT938" s="125" t="s">
        <v>75</v>
      </c>
      <c r="AU938" s="125" t="s">
        <v>76</v>
      </c>
      <c r="AY938" s="118" t="s">
        <v>218</v>
      </c>
      <c r="BK938" s="126">
        <f>SUM(BK939:BK950)</f>
        <v>0</v>
      </c>
    </row>
    <row r="939" spans="2:65" s="1" customFormat="1" ht="16.5" customHeight="1">
      <c r="B939" s="33"/>
      <c r="C939" s="127" t="s">
        <v>1406</v>
      </c>
      <c r="D939" s="127" t="s">
        <v>219</v>
      </c>
      <c r="E939" s="128" t="s">
        <v>1407</v>
      </c>
      <c r="F939" s="129" t="s">
        <v>1408</v>
      </c>
      <c r="G939" s="130" t="s">
        <v>222</v>
      </c>
      <c r="H939" s="131">
        <v>0.84</v>
      </c>
      <c r="I939" s="132"/>
      <c r="J939" s="133">
        <f>ROUND(I939*H939,2)</f>
        <v>0</v>
      </c>
      <c r="K939" s="129" t="s">
        <v>19</v>
      </c>
      <c r="L939" s="33"/>
      <c r="M939" s="134" t="s">
        <v>19</v>
      </c>
      <c r="N939" s="135" t="s">
        <v>47</v>
      </c>
      <c r="P939" s="136">
        <f>O939*H939</f>
        <v>0</v>
      </c>
      <c r="Q939" s="136">
        <v>0</v>
      </c>
      <c r="R939" s="136">
        <f>Q939*H939</f>
        <v>0</v>
      </c>
      <c r="S939" s="136">
        <v>0</v>
      </c>
      <c r="T939" s="137">
        <f>S939*H939</f>
        <v>0</v>
      </c>
      <c r="AR939" s="138" t="s">
        <v>223</v>
      </c>
      <c r="AT939" s="138" t="s">
        <v>219</v>
      </c>
      <c r="AU939" s="138" t="s">
        <v>83</v>
      </c>
      <c r="AY939" s="18" t="s">
        <v>218</v>
      </c>
      <c r="BE939" s="139">
        <f>IF(N939="základní",J939,0)</f>
        <v>0</v>
      </c>
      <c r="BF939" s="139">
        <f>IF(N939="snížená",J939,0)</f>
        <v>0</v>
      </c>
      <c r="BG939" s="139">
        <f>IF(N939="zákl. přenesená",J939,0)</f>
        <v>0</v>
      </c>
      <c r="BH939" s="139">
        <f>IF(N939="sníž. přenesená",J939,0)</f>
        <v>0</v>
      </c>
      <c r="BI939" s="139">
        <f>IF(N939="nulová",J939,0)</f>
        <v>0</v>
      </c>
      <c r="BJ939" s="18" t="s">
        <v>83</v>
      </c>
      <c r="BK939" s="139">
        <f>ROUND(I939*H939,2)</f>
        <v>0</v>
      </c>
      <c r="BL939" s="18" t="s">
        <v>223</v>
      </c>
      <c r="BM939" s="138" t="s">
        <v>1409</v>
      </c>
    </row>
    <row r="940" spans="2:65" s="1" customFormat="1" ht="19.5">
      <c r="B940" s="33"/>
      <c r="D940" s="140" t="s">
        <v>225</v>
      </c>
      <c r="F940" s="141" t="s">
        <v>1410</v>
      </c>
      <c r="I940" s="142"/>
      <c r="L940" s="33"/>
      <c r="M940" s="143"/>
      <c r="T940" s="54"/>
      <c r="AT940" s="18" t="s">
        <v>225</v>
      </c>
      <c r="AU940" s="18" t="s">
        <v>83</v>
      </c>
    </row>
    <row r="941" spans="2:65" s="1" customFormat="1" ht="29.25">
      <c r="B941" s="33"/>
      <c r="D941" s="140" t="s">
        <v>227</v>
      </c>
      <c r="F941" s="144" t="s">
        <v>1411</v>
      </c>
      <c r="I941" s="142"/>
      <c r="L941" s="33"/>
      <c r="M941" s="143"/>
      <c r="T941" s="54"/>
      <c r="AT941" s="18" t="s">
        <v>227</v>
      </c>
      <c r="AU941" s="18" t="s">
        <v>83</v>
      </c>
    </row>
    <row r="942" spans="2:65" s="12" customFormat="1" ht="11.25">
      <c r="B942" s="151"/>
      <c r="D942" s="140" t="s">
        <v>229</v>
      </c>
      <c r="E942" s="152" t="s">
        <v>19</v>
      </c>
      <c r="F942" s="153" t="s">
        <v>1412</v>
      </c>
      <c r="H942" s="154">
        <v>0.84</v>
      </c>
      <c r="I942" s="155"/>
      <c r="L942" s="151"/>
      <c r="M942" s="156"/>
      <c r="T942" s="157"/>
      <c r="AT942" s="152" t="s">
        <v>229</v>
      </c>
      <c r="AU942" s="152" t="s">
        <v>83</v>
      </c>
      <c r="AV942" s="12" t="s">
        <v>85</v>
      </c>
      <c r="AW942" s="12" t="s">
        <v>37</v>
      </c>
      <c r="AX942" s="12" t="s">
        <v>83</v>
      </c>
      <c r="AY942" s="152" t="s">
        <v>218</v>
      </c>
    </row>
    <row r="943" spans="2:65" s="1" customFormat="1" ht="16.5" customHeight="1">
      <c r="B943" s="33"/>
      <c r="C943" s="127" t="s">
        <v>1413</v>
      </c>
      <c r="D943" s="127" t="s">
        <v>219</v>
      </c>
      <c r="E943" s="128" t="s">
        <v>1414</v>
      </c>
      <c r="F943" s="129" t="s">
        <v>1415</v>
      </c>
      <c r="G943" s="130" t="s">
        <v>222</v>
      </c>
      <c r="H943" s="131">
        <v>71.244</v>
      </c>
      <c r="I943" s="132"/>
      <c r="J943" s="133">
        <f>ROUND(I943*H943,2)</f>
        <v>0</v>
      </c>
      <c r="K943" s="129" t="s">
        <v>19</v>
      </c>
      <c r="L943" s="33"/>
      <c r="M943" s="134" t="s">
        <v>19</v>
      </c>
      <c r="N943" s="135" t="s">
        <v>47</v>
      </c>
      <c r="P943" s="136">
        <f>O943*H943</f>
        <v>0</v>
      </c>
      <c r="Q943" s="136">
        <v>0</v>
      </c>
      <c r="R943" s="136">
        <f>Q943*H943</f>
        <v>0</v>
      </c>
      <c r="S943" s="136">
        <v>0</v>
      </c>
      <c r="T943" s="137">
        <f>S943*H943</f>
        <v>0</v>
      </c>
      <c r="AR943" s="138" t="s">
        <v>223</v>
      </c>
      <c r="AT943" s="138" t="s">
        <v>219</v>
      </c>
      <c r="AU943" s="138" t="s">
        <v>83</v>
      </c>
      <c r="AY943" s="18" t="s">
        <v>218</v>
      </c>
      <c r="BE943" s="139">
        <f>IF(N943="základní",J943,0)</f>
        <v>0</v>
      </c>
      <c r="BF943" s="139">
        <f>IF(N943="snížená",J943,0)</f>
        <v>0</v>
      </c>
      <c r="BG943" s="139">
        <f>IF(N943="zákl. přenesená",J943,0)</f>
        <v>0</v>
      </c>
      <c r="BH943" s="139">
        <f>IF(N943="sníž. přenesená",J943,0)</f>
        <v>0</v>
      </c>
      <c r="BI943" s="139">
        <f>IF(N943="nulová",J943,0)</f>
        <v>0</v>
      </c>
      <c r="BJ943" s="18" t="s">
        <v>83</v>
      </c>
      <c r="BK943" s="139">
        <f>ROUND(I943*H943,2)</f>
        <v>0</v>
      </c>
      <c r="BL943" s="18" t="s">
        <v>223</v>
      </c>
      <c r="BM943" s="138" t="s">
        <v>1416</v>
      </c>
    </row>
    <row r="944" spans="2:65" s="1" customFormat="1" ht="19.5">
      <c r="B944" s="33"/>
      <c r="D944" s="140" t="s">
        <v>225</v>
      </c>
      <c r="F944" s="141" t="s">
        <v>1417</v>
      </c>
      <c r="I944" s="142"/>
      <c r="L944" s="33"/>
      <c r="M944" s="143"/>
      <c r="T944" s="54"/>
      <c r="AT944" s="18" t="s">
        <v>225</v>
      </c>
      <c r="AU944" s="18" t="s">
        <v>83</v>
      </c>
    </row>
    <row r="945" spans="2:65" s="1" customFormat="1" ht="29.25">
      <c r="B945" s="33"/>
      <c r="D945" s="140" t="s">
        <v>227</v>
      </c>
      <c r="F945" s="144" t="s">
        <v>1411</v>
      </c>
      <c r="I945" s="142"/>
      <c r="L945" s="33"/>
      <c r="M945" s="143"/>
      <c r="T945" s="54"/>
      <c r="AT945" s="18" t="s">
        <v>227</v>
      </c>
      <c r="AU945" s="18" t="s">
        <v>83</v>
      </c>
    </row>
    <row r="946" spans="2:65" s="12" customFormat="1" ht="11.25">
      <c r="B946" s="151"/>
      <c r="D946" s="140" t="s">
        <v>229</v>
      </c>
      <c r="E946" s="152" t="s">
        <v>19</v>
      </c>
      <c r="F946" s="153" t="s">
        <v>1418</v>
      </c>
      <c r="H946" s="154">
        <v>71.244</v>
      </c>
      <c r="I946" s="155"/>
      <c r="L946" s="151"/>
      <c r="M946" s="156"/>
      <c r="T946" s="157"/>
      <c r="AT946" s="152" t="s">
        <v>229</v>
      </c>
      <c r="AU946" s="152" t="s">
        <v>83</v>
      </c>
      <c r="AV946" s="12" t="s">
        <v>85</v>
      </c>
      <c r="AW946" s="12" t="s">
        <v>37</v>
      </c>
      <c r="AX946" s="12" t="s">
        <v>83</v>
      </c>
      <c r="AY946" s="152" t="s">
        <v>218</v>
      </c>
    </row>
    <row r="947" spans="2:65" s="1" customFormat="1" ht="16.5" customHeight="1">
      <c r="B947" s="33"/>
      <c r="C947" s="127" t="s">
        <v>1419</v>
      </c>
      <c r="D947" s="127" t="s">
        <v>219</v>
      </c>
      <c r="E947" s="128" t="s">
        <v>1420</v>
      </c>
      <c r="F947" s="129" t="s">
        <v>1421</v>
      </c>
      <c r="G947" s="130" t="s">
        <v>222</v>
      </c>
      <c r="H947" s="131">
        <v>0.4</v>
      </c>
      <c r="I947" s="132"/>
      <c r="J947" s="133">
        <f>ROUND(I947*H947,2)</f>
        <v>0</v>
      </c>
      <c r="K947" s="129" t="s">
        <v>19</v>
      </c>
      <c r="L947" s="33"/>
      <c r="M947" s="134" t="s">
        <v>19</v>
      </c>
      <c r="N947" s="135" t="s">
        <v>47</v>
      </c>
      <c r="P947" s="136">
        <f>O947*H947</f>
        <v>0</v>
      </c>
      <c r="Q947" s="136">
        <v>0</v>
      </c>
      <c r="R947" s="136">
        <f>Q947*H947</f>
        <v>0</v>
      </c>
      <c r="S947" s="136">
        <v>0</v>
      </c>
      <c r="T947" s="137">
        <f>S947*H947</f>
        <v>0</v>
      </c>
      <c r="AR947" s="138" t="s">
        <v>223</v>
      </c>
      <c r="AT947" s="138" t="s">
        <v>219</v>
      </c>
      <c r="AU947" s="138" t="s">
        <v>83</v>
      </c>
      <c r="AY947" s="18" t="s">
        <v>218</v>
      </c>
      <c r="BE947" s="139">
        <f>IF(N947="základní",J947,0)</f>
        <v>0</v>
      </c>
      <c r="BF947" s="139">
        <f>IF(N947="snížená",J947,0)</f>
        <v>0</v>
      </c>
      <c r="BG947" s="139">
        <f>IF(N947="zákl. přenesená",J947,0)</f>
        <v>0</v>
      </c>
      <c r="BH947" s="139">
        <f>IF(N947="sníž. přenesená",J947,0)</f>
        <v>0</v>
      </c>
      <c r="BI947" s="139">
        <f>IF(N947="nulová",J947,0)</f>
        <v>0</v>
      </c>
      <c r="BJ947" s="18" t="s">
        <v>83</v>
      </c>
      <c r="BK947" s="139">
        <f>ROUND(I947*H947,2)</f>
        <v>0</v>
      </c>
      <c r="BL947" s="18" t="s">
        <v>223</v>
      </c>
      <c r="BM947" s="138" t="s">
        <v>1422</v>
      </c>
    </row>
    <row r="948" spans="2:65" s="1" customFormat="1" ht="19.5">
      <c r="B948" s="33"/>
      <c r="D948" s="140" t="s">
        <v>225</v>
      </c>
      <c r="F948" s="141" t="s">
        <v>1423</v>
      </c>
      <c r="I948" s="142"/>
      <c r="L948" s="33"/>
      <c r="M948" s="143"/>
      <c r="T948" s="54"/>
      <c r="AT948" s="18" t="s">
        <v>225</v>
      </c>
      <c r="AU948" s="18" t="s">
        <v>83</v>
      </c>
    </row>
    <row r="949" spans="2:65" s="1" customFormat="1" ht="29.25">
      <c r="B949" s="33"/>
      <c r="D949" s="140" t="s">
        <v>227</v>
      </c>
      <c r="F949" s="144" t="s">
        <v>1424</v>
      </c>
      <c r="I949" s="142"/>
      <c r="L949" s="33"/>
      <c r="M949" s="143"/>
      <c r="T949" s="54"/>
      <c r="AT949" s="18" t="s">
        <v>227</v>
      </c>
      <c r="AU949" s="18" t="s">
        <v>83</v>
      </c>
    </row>
    <row r="950" spans="2:65" s="12" customFormat="1" ht="11.25">
      <c r="B950" s="151"/>
      <c r="D950" s="140" t="s">
        <v>229</v>
      </c>
      <c r="E950" s="152" t="s">
        <v>19</v>
      </c>
      <c r="F950" s="153" t="s">
        <v>1425</v>
      </c>
      <c r="H950" s="154">
        <v>0.4</v>
      </c>
      <c r="I950" s="155"/>
      <c r="L950" s="151"/>
      <c r="M950" s="169"/>
      <c r="N950" s="170"/>
      <c r="O950" s="170"/>
      <c r="P950" s="170"/>
      <c r="Q950" s="170"/>
      <c r="R950" s="170"/>
      <c r="S950" s="170"/>
      <c r="T950" s="171"/>
      <c r="AT950" s="152" t="s">
        <v>229</v>
      </c>
      <c r="AU950" s="152" t="s">
        <v>83</v>
      </c>
      <c r="AV950" s="12" t="s">
        <v>85</v>
      </c>
      <c r="AW950" s="12" t="s">
        <v>37</v>
      </c>
      <c r="AX950" s="12" t="s">
        <v>83</v>
      </c>
      <c r="AY950" s="152" t="s">
        <v>218</v>
      </c>
    </row>
    <row r="951" spans="2:65" s="1" customFormat="1" ht="6.95" customHeight="1">
      <c r="B951" s="42"/>
      <c r="C951" s="43"/>
      <c r="D951" s="43"/>
      <c r="E951" s="43"/>
      <c r="F951" s="43"/>
      <c r="G951" s="43"/>
      <c r="H951" s="43"/>
      <c r="I951" s="43"/>
      <c r="J951" s="43"/>
      <c r="K951" s="43"/>
      <c r="L951" s="33"/>
    </row>
  </sheetData>
  <sheetProtection algorithmName="SHA-512" hashValue="z6H+6bta6NvWODdmPPUTr0KLJf8f2TnS5yKhSfpGTDAX0QXM7yZREh6gxeR5kIfKhnDId0s6HtV5gQ7DNmL7pg==" saltValue="v784XtUdfNXH/YRUXslsVDlipofVxf7+BZfcTd+ayppL3JY2zp8JEnGwQwa9egUwEm/75FvU6l4OfMjMAq004w==" spinCount="100000" sheet="1" objects="1" scenarios="1" formatColumns="0" formatRows="0" autoFilter="0"/>
  <autoFilter ref="C93:K950" xr:uid="{00000000-0009-0000-0000-00000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188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1428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ROUND(J97,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ROUND((SUM(BE97:BE196)),  2)</f>
        <v>0</v>
      </c>
      <c r="I37" s="95">
        <v>0.21</v>
      </c>
      <c r="J37" s="84">
        <f>ROUND(((SUM(BE97:BE196))*I37),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ROUND((SUM(BF97:BF196)),  2)</f>
        <v>0</v>
      </c>
      <c r="I38" s="95">
        <v>0.15</v>
      </c>
      <c r="J38" s="84">
        <f>ROUND(((SUM(BF97:BF196))*I38),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ROUND((SUM(BG97:BG196)),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ROUND((SUM(BH97:BH196)),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ROUND((SUM(BI97:BI196)),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PS 01 - MVE - Technologická část strojní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J97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1429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8" customFormat="1" ht="24.95" customHeight="1">
      <c r="B69" s="105"/>
      <c r="D69" s="106" t="s">
        <v>1430</v>
      </c>
      <c r="E69" s="107"/>
      <c r="F69" s="107"/>
      <c r="G69" s="107"/>
      <c r="H69" s="107"/>
      <c r="I69" s="107"/>
      <c r="J69" s="108">
        <f>J129</f>
        <v>0</v>
      </c>
      <c r="L69" s="105"/>
    </row>
    <row r="70" spans="2:47" s="8" customFormat="1" ht="24.95" customHeight="1">
      <c r="B70" s="105"/>
      <c r="D70" s="106" t="s">
        <v>1431</v>
      </c>
      <c r="E70" s="107"/>
      <c r="F70" s="107"/>
      <c r="G70" s="107"/>
      <c r="H70" s="107"/>
      <c r="I70" s="107"/>
      <c r="J70" s="108">
        <f>J148</f>
        <v>0</v>
      </c>
      <c r="L70" s="105"/>
    </row>
    <row r="71" spans="2:47" s="8" customFormat="1" ht="24.95" customHeight="1">
      <c r="B71" s="105"/>
      <c r="D71" s="106" t="s">
        <v>1432</v>
      </c>
      <c r="E71" s="107"/>
      <c r="F71" s="107"/>
      <c r="G71" s="107"/>
      <c r="H71" s="107"/>
      <c r="I71" s="107"/>
      <c r="J71" s="108">
        <f>J155</f>
        <v>0</v>
      </c>
      <c r="L71" s="105"/>
    </row>
    <row r="72" spans="2:47" s="8" customFormat="1" ht="24.95" customHeight="1">
      <c r="B72" s="105"/>
      <c r="D72" s="106" t="s">
        <v>1433</v>
      </c>
      <c r="E72" s="107"/>
      <c r="F72" s="107"/>
      <c r="G72" s="107"/>
      <c r="H72" s="107"/>
      <c r="I72" s="107"/>
      <c r="J72" s="108">
        <f>J174</f>
        <v>0</v>
      </c>
      <c r="L72" s="105"/>
    </row>
    <row r="73" spans="2:47" s="8" customFormat="1" ht="24.95" customHeight="1">
      <c r="B73" s="105"/>
      <c r="D73" s="106" t="s">
        <v>1434</v>
      </c>
      <c r="E73" s="107"/>
      <c r="F73" s="107"/>
      <c r="G73" s="107"/>
      <c r="H73" s="107"/>
      <c r="I73" s="107"/>
      <c r="J73" s="108">
        <f>J187</f>
        <v>0</v>
      </c>
      <c r="L73" s="105"/>
    </row>
    <row r="74" spans="2:47" s="1" customFormat="1" ht="21.75" customHeight="1">
      <c r="B74" s="33"/>
      <c r="L74" s="33"/>
    </row>
    <row r="75" spans="2:47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5" customHeight="1">
      <c r="B80" s="33"/>
      <c r="C80" s="22" t="s">
        <v>203</v>
      </c>
      <c r="L80" s="33"/>
    </row>
    <row r="81" spans="2:20" s="1" customFormat="1" ht="6.95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16.5" customHeight="1">
      <c r="B83" s="33"/>
      <c r="E83" s="328" t="str">
        <f>E7</f>
        <v>MVE Klecany II</v>
      </c>
      <c r="F83" s="329"/>
      <c r="G83" s="329"/>
      <c r="H83" s="329"/>
      <c r="L83" s="33"/>
    </row>
    <row r="84" spans="2:20" ht="12" customHeight="1">
      <c r="B84" s="21"/>
      <c r="C84" s="28" t="s">
        <v>185</v>
      </c>
      <c r="L84" s="21"/>
    </row>
    <row r="85" spans="2:20" ht="16.5" customHeight="1">
      <c r="B85" s="21"/>
      <c r="E85" s="328" t="s">
        <v>188</v>
      </c>
      <c r="F85" s="313"/>
      <c r="G85" s="313"/>
      <c r="H85" s="313"/>
      <c r="L85" s="21"/>
    </row>
    <row r="86" spans="2:20" ht="12" customHeight="1">
      <c r="B86" s="21"/>
      <c r="C86" s="28" t="s">
        <v>192</v>
      </c>
      <c r="L86" s="21"/>
    </row>
    <row r="87" spans="2:20" s="1" customFormat="1" ht="16.5" customHeight="1">
      <c r="B87" s="33"/>
      <c r="E87" s="305" t="s">
        <v>1426</v>
      </c>
      <c r="F87" s="330"/>
      <c r="G87" s="330"/>
      <c r="H87" s="330"/>
      <c r="L87" s="33"/>
    </row>
    <row r="88" spans="2:20" s="1" customFormat="1" ht="12" customHeight="1">
      <c r="B88" s="33"/>
      <c r="C88" s="28" t="s">
        <v>1427</v>
      </c>
      <c r="L88" s="33"/>
    </row>
    <row r="89" spans="2:20" s="1" customFormat="1" ht="16.5" customHeight="1">
      <c r="B89" s="33"/>
      <c r="E89" s="294" t="str">
        <f>E13</f>
        <v>PS 01 - MVE - Technologická část strojní</v>
      </c>
      <c r="F89" s="330"/>
      <c r="G89" s="330"/>
      <c r="H89" s="330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Klecany [666033]</v>
      </c>
      <c r="I91" s="28" t="s">
        <v>23</v>
      </c>
      <c r="J91" s="50" t="str">
        <f>IF(J16="","",J16)</f>
        <v>31. 5. 2023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E19</f>
        <v>Povodí Vltavy, státní podnik</v>
      </c>
      <c r="I93" s="28" t="s">
        <v>33</v>
      </c>
      <c r="J93" s="31" t="str">
        <f>E25</f>
        <v>AQUATIS a.s</v>
      </c>
      <c r="L93" s="33"/>
    </row>
    <row r="94" spans="2:20" s="1" customFormat="1" ht="15.2" customHeight="1">
      <c r="B94" s="33"/>
      <c r="C94" s="28" t="s">
        <v>31</v>
      </c>
      <c r="F94" s="26" t="str">
        <f>IF(E22="","",E22)</f>
        <v>Vyplň údaj</v>
      </c>
      <c r="I94" s="28" t="s">
        <v>38</v>
      </c>
      <c r="J94" s="31" t="str">
        <f>E28</f>
        <v xml:space="preserve"> </v>
      </c>
      <c r="L94" s="33"/>
    </row>
    <row r="95" spans="2:20" s="1" customFormat="1" ht="10.35" customHeight="1">
      <c r="B95" s="33"/>
      <c r="L95" s="33"/>
    </row>
    <row r="96" spans="2:20" s="9" customFormat="1" ht="29.25" customHeight="1">
      <c r="B96" s="109"/>
      <c r="C96" s="110" t="s">
        <v>204</v>
      </c>
      <c r="D96" s="111" t="s">
        <v>61</v>
      </c>
      <c r="E96" s="111" t="s">
        <v>57</v>
      </c>
      <c r="F96" s="111" t="s">
        <v>58</v>
      </c>
      <c r="G96" s="111" t="s">
        <v>205</v>
      </c>
      <c r="H96" s="111" t="s">
        <v>206</v>
      </c>
      <c r="I96" s="111" t="s">
        <v>207</v>
      </c>
      <c r="J96" s="111" t="s">
        <v>199</v>
      </c>
      <c r="K96" s="112" t="s">
        <v>208</v>
      </c>
      <c r="L96" s="109"/>
      <c r="M96" s="57" t="s">
        <v>19</v>
      </c>
      <c r="N96" s="58" t="s">
        <v>46</v>
      </c>
      <c r="O96" s="58" t="s">
        <v>209</v>
      </c>
      <c r="P96" s="58" t="s">
        <v>210</v>
      </c>
      <c r="Q96" s="58" t="s">
        <v>211</v>
      </c>
      <c r="R96" s="58" t="s">
        <v>212</v>
      </c>
      <c r="S96" s="58" t="s">
        <v>213</v>
      </c>
      <c r="T96" s="59" t="s">
        <v>214</v>
      </c>
    </row>
    <row r="97" spans="2:65" s="1" customFormat="1" ht="22.9" customHeight="1">
      <c r="B97" s="33"/>
      <c r="C97" s="62" t="s">
        <v>215</v>
      </c>
      <c r="J97" s="113">
        <f>BK97</f>
        <v>0</v>
      </c>
      <c r="L97" s="33"/>
      <c r="M97" s="60"/>
      <c r="N97" s="51"/>
      <c r="O97" s="51"/>
      <c r="P97" s="114">
        <f>P98+P129+P148+P155+P174+P187</f>
        <v>0</v>
      </c>
      <c r="Q97" s="51"/>
      <c r="R97" s="114">
        <f>R98+R129+R148+R155+R174+R187</f>
        <v>0</v>
      </c>
      <c r="S97" s="51"/>
      <c r="T97" s="115">
        <f>T98+T129+T148+T155+T174+T187</f>
        <v>0</v>
      </c>
      <c r="AT97" s="18" t="s">
        <v>75</v>
      </c>
      <c r="AU97" s="18" t="s">
        <v>200</v>
      </c>
      <c r="BK97" s="116">
        <f>BK98+BK129+BK148+BK155+BK174+BK187</f>
        <v>0</v>
      </c>
    </row>
    <row r="98" spans="2:65" s="10" customFormat="1" ht="25.9" customHeight="1">
      <c r="B98" s="117"/>
      <c r="D98" s="118" t="s">
        <v>75</v>
      </c>
      <c r="E98" s="119" t="s">
        <v>1435</v>
      </c>
      <c r="F98" s="119" t="s">
        <v>1436</v>
      </c>
      <c r="I98" s="120"/>
      <c r="J98" s="121">
        <f>BK98</f>
        <v>0</v>
      </c>
      <c r="L98" s="117"/>
      <c r="M98" s="122"/>
      <c r="P98" s="123">
        <f>SUM(P99:P128)</f>
        <v>0</v>
      </c>
      <c r="R98" s="123">
        <f>SUM(R99:R128)</f>
        <v>0</v>
      </c>
      <c r="T98" s="124">
        <f>SUM(T99:T128)</f>
        <v>0</v>
      </c>
      <c r="AR98" s="118" t="s">
        <v>99</v>
      </c>
      <c r="AT98" s="125" t="s">
        <v>75</v>
      </c>
      <c r="AU98" s="125" t="s">
        <v>76</v>
      </c>
      <c r="AY98" s="118" t="s">
        <v>218</v>
      </c>
      <c r="BK98" s="126">
        <f>SUM(BK99:BK128)</f>
        <v>0</v>
      </c>
    </row>
    <row r="99" spans="2:65" s="1" customFormat="1" ht="16.5" customHeight="1">
      <c r="B99" s="33"/>
      <c r="C99" s="127" t="s">
        <v>83</v>
      </c>
      <c r="D99" s="127" t="s">
        <v>219</v>
      </c>
      <c r="E99" s="128" t="s">
        <v>1437</v>
      </c>
      <c r="F99" s="129" t="s">
        <v>1438</v>
      </c>
      <c r="G99" s="130" t="s">
        <v>1439</v>
      </c>
      <c r="H99" s="131">
        <v>1</v>
      </c>
      <c r="I99" s="132"/>
      <c r="J99" s="133">
        <f>ROUND(I99*H99,2)</f>
        <v>0</v>
      </c>
      <c r="K99" s="129" t="s">
        <v>19</v>
      </c>
      <c r="L99" s="33"/>
      <c r="M99" s="134" t="s">
        <v>19</v>
      </c>
      <c r="N99" s="135" t="s">
        <v>47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1031</v>
      </c>
      <c r="AT99" s="138" t="s">
        <v>219</v>
      </c>
      <c r="AU99" s="138" t="s">
        <v>83</v>
      </c>
      <c r="AY99" s="18" t="s">
        <v>218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83</v>
      </c>
      <c r="BK99" s="139">
        <f>ROUND(I99*H99,2)</f>
        <v>0</v>
      </c>
      <c r="BL99" s="18" t="s">
        <v>1031</v>
      </c>
      <c r="BM99" s="138" t="s">
        <v>1440</v>
      </c>
    </row>
    <row r="100" spans="2:65" s="1" customFormat="1" ht="11.25">
      <c r="B100" s="33"/>
      <c r="D100" s="140" t="s">
        <v>225</v>
      </c>
      <c r="F100" s="141" t="s">
        <v>1438</v>
      </c>
      <c r="I100" s="142"/>
      <c r="L100" s="33"/>
      <c r="M100" s="143"/>
      <c r="T100" s="54"/>
      <c r="AT100" s="18" t="s">
        <v>225</v>
      </c>
      <c r="AU100" s="18" t="s">
        <v>83</v>
      </c>
    </row>
    <row r="101" spans="2:65" s="1" customFormat="1" ht="19.5">
      <c r="B101" s="33"/>
      <c r="D101" s="140" t="s">
        <v>227</v>
      </c>
      <c r="F101" s="144" t="s">
        <v>1441</v>
      </c>
      <c r="I101" s="142"/>
      <c r="L101" s="33"/>
      <c r="M101" s="143"/>
      <c r="T101" s="54"/>
      <c r="AT101" s="18" t="s">
        <v>227</v>
      </c>
      <c r="AU101" s="18" t="s">
        <v>83</v>
      </c>
    </row>
    <row r="102" spans="2:65" s="1" customFormat="1" ht="16.5" customHeight="1">
      <c r="B102" s="33"/>
      <c r="C102" s="172" t="s">
        <v>85</v>
      </c>
      <c r="D102" s="172" t="s">
        <v>1442</v>
      </c>
      <c r="E102" s="173" t="s">
        <v>1443</v>
      </c>
      <c r="F102" s="174" t="s">
        <v>1444</v>
      </c>
      <c r="G102" s="175" t="s">
        <v>1439</v>
      </c>
      <c r="H102" s="176">
        <v>1</v>
      </c>
      <c r="I102" s="177"/>
      <c r="J102" s="178">
        <f>ROUND(I102*H102,2)</f>
        <v>0</v>
      </c>
      <c r="K102" s="174" t="s">
        <v>19</v>
      </c>
      <c r="L102" s="179"/>
      <c r="M102" s="180" t="s">
        <v>19</v>
      </c>
      <c r="N102" s="181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1445</v>
      </c>
      <c r="AT102" s="138" t="s">
        <v>1442</v>
      </c>
      <c r="AU102" s="138" t="s">
        <v>83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1031</v>
      </c>
      <c r="BM102" s="138" t="s">
        <v>1446</v>
      </c>
    </row>
    <row r="103" spans="2:65" s="1" customFormat="1" ht="11.25">
      <c r="B103" s="33"/>
      <c r="D103" s="140" t="s">
        <v>225</v>
      </c>
      <c r="F103" s="141" t="s">
        <v>1444</v>
      </c>
      <c r="I103" s="142"/>
      <c r="L103" s="33"/>
      <c r="M103" s="143"/>
      <c r="T103" s="54"/>
      <c r="AT103" s="18" t="s">
        <v>225</v>
      </c>
      <c r="AU103" s="18" t="s">
        <v>83</v>
      </c>
    </row>
    <row r="104" spans="2:65" s="1" customFormat="1" ht="19.5">
      <c r="B104" s="33"/>
      <c r="D104" s="140" t="s">
        <v>227</v>
      </c>
      <c r="F104" s="144" t="s">
        <v>1441</v>
      </c>
      <c r="I104" s="142"/>
      <c r="L104" s="33"/>
      <c r="M104" s="143"/>
      <c r="T104" s="54"/>
      <c r="AT104" s="18" t="s">
        <v>227</v>
      </c>
      <c r="AU104" s="18" t="s">
        <v>83</v>
      </c>
    </row>
    <row r="105" spans="2:65" s="1" customFormat="1" ht="16.5" customHeight="1">
      <c r="B105" s="33"/>
      <c r="C105" s="127" t="s">
        <v>99</v>
      </c>
      <c r="D105" s="127" t="s">
        <v>219</v>
      </c>
      <c r="E105" s="128" t="s">
        <v>1447</v>
      </c>
      <c r="F105" s="129" t="s">
        <v>1448</v>
      </c>
      <c r="G105" s="130" t="s">
        <v>1439</v>
      </c>
      <c r="H105" s="131">
        <v>1</v>
      </c>
      <c r="I105" s="132"/>
      <c r="J105" s="133">
        <f>ROUND(I105*H105,2)</f>
        <v>0</v>
      </c>
      <c r="K105" s="129" t="s">
        <v>19</v>
      </c>
      <c r="L105" s="33"/>
      <c r="M105" s="134" t="s">
        <v>19</v>
      </c>
      <c r="N105" s="135" t="s">
        <v>47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1031</v>
      </c>
      <c r="AT105" s="138" t="s">
        <v>219</v>
      </c>
      <c r="AU105" s="138" t="s">
        <v>83</v>
      </c>
      <c r="AY105" s="18" t="s">
        <v>218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8" t="s">
        <v>83</v>
      </c>
      <c r="BK105" s="139">
        <f>ROUND(I105*H105,2)</f>
        <v>0</v>
      </c>
      <c r="BL105" s="18" t="s">
        <v>1031</v>
      </c>
      <c r="BM105" s="138" t="s">
        <v>1449</v>
      </c>
    </row>
    <row r="106" spans="2:65" s="1" customFormat="1" ht="11.25">
      <c r="B106" s="33"/>
      <c r="D106" s="140" t="s">
        <v>225</v>
      </c>
      <c r="F106" s="141" t="s">
        <v>1448</v>
      </c>
      <c r="I106" s="142"/>
      <c r="L106" s="33"/>
      <c r="M106" s="143"/>
      <c r="T106" s="54"/>
      <c r="AT106" s="18" t="s">
        <v>225</v>
      </c>
      <c r="AU106" s="18" t="s">
        <v>83</v>
      </c>
    </row>
    <row r="107" spans="2:65" s="1" customFormat="1" ht="19.5">
      <c r="B107" s="33"/>
      <c r="D107" s="140" t="s">
        <v>227</v>
      </c>
      <c r="F107" s="144" t="s">
        <v>1441</v>
      </c>
      <c r="I107" s="142"/>
      <c r="L107" s="33"/>
      <c r="M107" s="143"/>
      <c r="T107" s="54"/>
      <c r="AT107" s="18" t="s">
        <v>227</v>
      </c>
      <c r="AU107" s="18" t="s">
        <v>83</v>
      </c>
    </row>
    <row r="108" spans="2:65" s="1" customFormat="1" ht="16.5" customHeight="1">
      <c r="B108" s="33"/>
      <c r="C108" s="172" t="s">
        <v>223</v>
      </c>
      <c r="D108" s="172" t="s">
        <v>1442</v>
      </c>
      <c r="E108" s="173" t="s">
        <v>1450</v>
      </c>
      <c r="F108" s="174" t="s">
        <v>1451</v>
      </c>
      <c r="G108" s="175" t="s">
        <v>1439</v>
      </c>
      <c r="H108" s="176">
        <v>1</v>
      </c>
      <c r="I108" s="177"/>
      <c r="J108" s="178">
        <f>ROUND(I108*H108,2)</f>
        <v>0</v>
      </c>
      <c r="K108" s="174" t="s">
        <v>19</v>
      </c>
      <c r="L108" s="179"/>
      <c r="M108" s="180" t="s">
        <v>19</v>
      </c>
      <c r="N108" s="181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1445</v>
      </c>
      <c r="AT108" s="138" t="s">
        <v>1442</v>
      </c>
      <c r="AU108" s="138" t="s">
        <v>83</v>
      </c>
      <c r="AY108" s="18" t="s">
        <v>218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83</v>
      </c>
      <c r="BK108" s="139">
        <f>ROUND(I108*H108,2)</f>
        <v>0</v>
      </c>
      <c r="BL108" s="18" t="s">
        <v>1031</v>
      </c>
      <c r="BM108" s="138" t="s">
        <v>1452</v>
      </c>
    </row>
    <row r="109" spans="2:65" s="1" customFormat="1" ht="11.25">
      <c r="B109" s="33"/>
      <c r="D109" s="140" t="s">
        <v>225</v>
      </c>
      <c r="F109" s="141" t="s">
        <v>1451</v>
      </c>
      <c r="I109" s="142"/>
      <c r="L109" s="33"/>
      <c r="M109" s="143"/>
      <c r="T109" s="54"/>
      <c r="AT109" s="18" t="s">
        <v>225</v>
      </c>
      <c r="AU109" s="18" t="s">
        <v>83</v>
      </c>
    </row>
    <row r="110" spans="2:65" s="1" customFormat="1" ht="19.5">
      <c r="B110" s="33"/>
      <c r="D110" s="140" t="s">
        <v>227</v>
      </c>
      <c r="F110" s="144" t="s">
        <v>1441</v>
      </c>
      <c r="I110" s="142"/>
      <c r="L110" s="33"/>
      <c r="M110" s="143"/>
      <c r="T110" s="54"/>
      <c r="AT110" s="18" t="s">
        <v>227</v>
      </c>
      <c r="AU110" s="18" t="s">
        <v>83</v>
      </c>
    </row>
    <row r="111" spans="2:65" s="1" customFormat="1" ht="16.5" customHeight="1">
      <c r="B111" s="33"/>
      <c r="C111" s="127" t="s">
        <v>257</v>
      </c>
      <c r="D111" s="127" t="s">
        <v>219</v>
      </c>
      <c r="E111" s="128" t="s">
        <v>1453</v>
      </c>
      <c r="F111" s="129" t="s">
        <v>1454</v>
      </c>
      <c r="G111" s="130" t="s">
        <v>1439</v>
      </c>
      <c r="H111" s="131">
        <v>1</v>
      </c>
      <c r="I111" s="132"/>
      <c r="J111" s="133">
        <f>ROUND(I111*H111,2)</f>
        <v>0</v>
      </c>
      <c r="K111" s="129" t="s">
        <v>19</v>
      </c>
      <c r="L111" s="33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1031</v>
      </c>
      <c r="AT111" s="138" t="s">
        <v>219</v>
      </c>
      <c r="AU111" s="138" t="s">
        <v>83</v>
      </c>
      <c r="AY111" s="18" t="s">
        <v>218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8" t="s">
        <v>83</v>
      </c>
      <c r="BK111" s="139">
        <f>ROUND(I111*H111,2)</f>
        <v>0</v>
      </c>
      <c r="BL111" s="18" t="s">
        <v>1031</v>
      </c>
      <c r="BM111" s="138" t="s">
        <v>1455</v>
      </c>
    </row>
    <row r="112" spans="2:65" s="1" customFormat="1" ht="11.25">
      <c r="B112" s="33"/>
      <c r="D112" s="140" t="s">
        <v>225</v>
      </c>
      <c r="F112" s="141" t="s">
        <v>1454</v>
      </c>
      <c r="I112" s="142"/>
      <c r="L112" s="33"/>
      <c r="M112" s="143"/>
      <c r="T112" s="54"/>
      <c r="AT112" s="18" t="s">
        <v>225</v>
      </c>
      <c r="AU112" s="18" t="s">
        <v>83</v>
      </c>
    </row>
    <row r="113" spans="2:65" s="1" customFormat="1" ht="19.5">
      <c r="B113" s="33"/>
      <c r="D113" s="140" t="s">
        <v>227</v>
      </c>
      <c r="F113" s="144" t="s">
        <v>1441</v>
      </c>
      <c r="I113" s="142"/>
      <c r="L113" s="33"/>
      <c r="M113" s="143"/>
      <c r="T113" s="54"/>
      <c r="AT113" s="18" t="s">
        <v>227</v>
      </c>
      <c r="AU113" s="18" t="s">
        <v>83</v>
      </c>
    </row>
    <row r="114" spans="2:65" s="1" customFormat="1" ht="16.5" customHeight="1">
      <c r="B114" s="33"/>
      <c r="C114" s="172" t="s">
        <v>263</v>
      </c>
      <c r="D114" s="172" t="s">
        <v>1442</v>
      </c>
      <c r="E114" s="173" t="s">
        <v>1456</v>
      </c>
      <c r="F114" s="174" t="s">
        <v>1457</v>
      </c>
      <c r="G114" s="175" t="s">
        <v>1439</v>
      </c>
      <c r="H114" s="176">
        <v>1</v>
      </c>
      <c r="I114" s="177"/>
      <c r="J114" s="178">
        <f>ROUND(I114*H114,2)</f>
        <v>0</v>
      </c>
      <c r="K114" s="174" t="s">
        <v>19</v>
      </c>
      <c r="L114" s="179"/>
      <c r="M114" s="180" t="s">
        <v>19</v>
      </c>
      <c r="N114" s="181" t="s">
        <v>47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1445</v>
      </c>
      <c r="AT114" s="138" t="s">
        <v>1442</v>
      </c>
      <c r="AU114" s="138" t="s">
        <v>83</v>
      </c>
      <c r="AY114" s="18" t="s">
        <v>218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83</v>
      </c>
      <c r="BK114" s="139">
        <f>ROUND(I114*H114,2)</f>
        <v>0</v>
      </c>
      <c r="BL114" s="18" t="s">
        <v>1031</v>
      </c>
      <c r="BM114" s="138" t="s">
        <v>1458</v>
      </c>
    </row>
    <row r="115" spans="2:65" s="1" customFormat="1" ht="11.25">
      <c r="B115" s="33"/>
      <c r="D115" s="140" t="s">
        <v>225</v>
      </c>
      <c r="F115" s="141" t="s">
        <v>1457</v>
      </c>
      <c r="I115" s="142"/>
      <c r="L115" s="33"/>
      <c r="M115" s="143"/>
      <c r="T115" s="54"/>
      <c r="AT115" s="18" t="s">
        <v>225</v>
      </c>
      <c r="AU115" s="18" t="s">
        <v>83</v>
      </c>
    </row>
    <row r="116" spans="2:65" s="1" customFormat="1" ht="19.5">
      <c r="B116" s="33"/>
      <c r="D116" s="140" t="s">
        <v>227</v>
      </c>
      <c r="F116" s="144" t="s">
        <v>1441</v>
      </c>
      <c r="I116" s="142"/>
      <c r="L116" s="33"/>
      <c r="M116" s="143"/>
      <c r="T116" s="54"/>
      <c r="AT116" s="18" t="s">
        <v>227</v>
      </c>
      <c r="AU116" s="18" t="s">
        <v>83</v>
      </c>
    </row>
    <row r="117" spans="2:65" s="1" customFormat="1" ht="16.5" customHeight="1">
      <c r="B117" s="33"/>
      <c r="C117" s="127" t="s">
        <v>271</v>
      </c>
      <c r="D117" s="127" t="s">
        <v>219</v>
      </c>
      <c r="E117" s="128" t="s">
        <v>1459</v>
      </c>
      <c r="F117" s="129" t="s">
        <v>1460</v>
      </c>
      <c r="G117" s="130" t="s">
        <v>1439</v>
      </c>
      <c r="H117" s="131">
        <v>1</v>
      </c>
      <c r="I117" s="132"/>
      <c r="J117" s="133">
        <f>ROUND(I117*H117,2)</f>
        <v>0</v>
      </c>
      <c r="K117" s="129" t="s">
        <v>19</v>
      </c>
      <c r="L117" s="33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1031</v>
      </c>
      <c r="AT117" s="138" t="s">
        <v>219</v>
      </c>
      <c r="AU117" s="138" t="s">
        <v>83</v>
      </c>
      <c r="AY117" s="18" t="s">
        <v>218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83</v>
      </c>
      <c r="BK117" s="139">
        <f>ROUND(I117*H117,2)</f>
        <v>0</v>
      </c>
      <c r="BL117" s="18" t="s">
        <v>1031</v>
      </c>
      <c r="BM117" s="138" t="s">
        <v>1461</v>
      </c>
    </row>
    <row r="118" spans="2:65" s="1" customFormat="1" ht="11.25">
      <c r="B118" s="33"/>
      <c r="D118" s="140" t="s">
        <v>225</v>
      </c>
      <c r="F118" s="141" t="s">
        <v>1460</v>
      </c>
      <c r="I118" s="142"/>
      <c r="L118" s="33"/>
      <c r="M118" s="143"/>
      <c r="T118" s="54"/>
      <c r="AT118" s="18" t="s">
        <v>225</v>
      </c>
      <c r="AU118" s="18" t="s">
        <v>83</v>
      </c>
    </row>
    <row r="119" spans="2:65" s="1" customFormat="1" ht="19.5">
      <c r="B119" s="33"/>
      <c r="D119" s="140" t="s">
        <v>227</v>
      </c>
      <c r="F119" s="144" t="s">
        <v>1441</v>
      </c>
      <c r="I119" s="142"/>
      <c r="L119" s="33"/>
      <c r="M119" s="143"/>
      <c r="T119" s="54"/>
      <c r="AT119" s="18" t="s">
        <v>227</v>
      </c>
      <c r="AU119" s="18" t="s">
        <v>83</v>
      </c>
    </row>
    <row r="120" spans="2:65" s="1" customFormat="1" ht="16.5" customHeight="1">
      <c r="B120" s="33"/>
      <c r="C120" s="172" t="s">
        <v>278</v>
      </c>
      <c r="D120" s="172" t="s">
        <v>1442</v>
      </c>
      <c r="E120" s="173" t="s">
        <v>1462</v>
      </c>
      <c r="F120" s="174" t="s">
        <v>1463</v>
      </c>
      <c r="G120" s="175" t="s">
        <v>1439</v>
      </c>
      <c r="H120" s="176">
        <v>1</v>
      </c>
      <c r="I120" s="177"/>
      <c r="J120" s="178">
        <f>ROUND(I120*H120,2)</f>
        <v>0</v>
      </c>
      <c r="K120" s="174" t="s">
        <v>19</v>
      </c>
      <c r="L120" s="179"/>
      <c r="M120" s="180" t="s">
        <v>19</v>
      </c>
      <c r="N120" s="181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1445</v>
      </c>
      <c r="AT120" s="138" t="s">
        <v>1442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1031</v>
      </c>
      <c r="BM120" s="138" t="s">
        <v>1464</v>
      </c>
    </row>
    <row r="121" spans="2:65" s="1" customFormat="1" ht="11.25">
      <c r="B121" s="33"/>
      <c r="D121" s="140" t="s">
        <v>225</v>
      </c>
      <c r="F121" s="141" t="s">
        <v>1463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19.5">
      <c r="B122" s="33"/>
      <c r="D122" s="140" t="s">
        <v>227</v>
      </c>
      <c r="F122" s="144" t="s">
        <v>1441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" customFormat="1" ht="16.5" customHeight="1">
      <c r="B123" s="33"/>
      <c r="C123" s="127" t="s">
        <v>286</v>
      </c>
      <c r="D123" s="127" t="s">
        <v>219</v>
      </c>
      <c r="E123" s="128" t="s">
        <v>1465</v>
      </c>
      <c r="F123" s="129" t="s">
        <v>1466</v>
      </c>
      <c r="G123" s="130" t="s">
        <v>1439</v>
      </c>
      <c r="H123" s="131">
        <v>1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1031</v>
      </c>
      <c r="AT123" s="138" t="s">
        <v>219</v>
      </c>
      <c r="AU123" s="138" t="s">
        <v>83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1031</v>
      </c>
      <c r="BM123" s="138" t="s">
        <v>1467</v>
      </c>
    </row>
    <row r="124" spans="2:65" s="1" customFormat="1" ht="11.25">
      <c r="B124" s="33"/>
      <c r="D124" s="140" t="s">
        <v>225</v>
      </c>
      <c r="F124" s="141" t="s">
        <v>1466</v>
      </c>
      <c r="I124" s="142"/>
      <c r="L124" s="33"/>
      <c r="M124" s="143"/>
      <c r="T124" s="54"/>
      <c r="AT124" s="18" t="s">
        <v>225</v>
      </c>
      <c r="AU124" s="18" t="s">
        <v>83</v>
      </c>
    </row>
    <row r="125" spans="2:65" s="1" customFormat="1" ht="19.5">
      <c r="B125" s="33"/>
      <c r="D125" s="140" t="s">
        <v>227</v>
      </c>
      <c r="F125" s="144" t="s">
        <v>1441</v>
      </c>
      <c r="I125" s="142"/>
      <c r="L125" s="33"/>
      <c r="M125" s="143"/>
      <c r="T125" s="54"/>
      <c r="AT125" s="18" t="s">
        <v>227</v>
      </c>
      <c r="AU125" s="18" t="s">
        <v>83</v>
      </c>
    </row>
    <row r="126" spans="2:65" s="1" customFormat="1" ht="16.5" customHeight="1">
      <c r="B126" s="33"/>
      <c r="C126" s="172" t="s">
        <v>292</v>
      </c>
      <c r="D126" s="172" t="s">
        <v>1442</v>
      </c>
      <c r="E126" s="173" t="s">
        <v>1468</v>
      </c>
      <c r="F126" s="174" t="s">
        <v>1469</v>
      </c>
      <c r="G126" s="175" t="s">
        <v>1439</v>
      </c>
      <c r="H126" s="176">
        <v>1</v>
      </c>
      <c r="I126" s="177"/>
      <c r="J126" s="178">
        <f>ROUND(I126*H126,2)</f>
        <v>0</v>
      </c>
      <c r="K126" s="174" t="s">
        <v>19</v>
      </c>
      <c r="L126" s="179"/>
      <c r="M126" s="180" t="s">
        <v>19</v>
      </c>
      <c r="N126" s="181" t="s">
        <v>47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1445</v>
      </c>
      <c r="AT126" s="138" t="s">
        <v>1442</v>
      </c>
      <c r="AU126" s="138" t="s">
        <v>83</v>
      </c>
      <c r="AY126" s="18" t="s">
        <v>218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83</v>
      </c>
      <c r="BK126" s="139">
        <f>ROUND(I126*H126,2)</f>
        <v>0</v>
      </c>
      <c r="BL126" s="18" t="s">
        <v>1031</v>
      </c>
      <c r="BM126" s="138" t="s">
        <v>1470</v>
      </c>
    </row>
    <row r="127" spans="2:65" s="1" customFormat="1" ht="11.25">
      <c r="B127" s="33"/>
      <c r="D127" s="140" t="s">
        <v>225</v>
      </c>
      <c r="F127" s="141" t="s">
        <v>1469</v>
      </c>
      <c r="I127" s="142"/>
      <c r="L127" s="33"/>
      <c r="M127" s="143"/>
      <c r="T127" s="54"/>
      <c r="AT127" s="18" t="s">
        <v>225</v>
      </c>
      <c r="AU127" s="18" t="s">
        <v>83</v>
      </c>
    </row>
    <row r="128" spans="2:65" s="1" customFormat="1" ht="19.5">
      <c r="B128" s="33"/>
      <c r="D128" s="140" t="s">
        <v>227</v>
      </c>
      <c r="F128" s="144" t="s">
        <v>1441</v>
      </c>
      <c r="I128" s="142"/>
      <c r="L128" s="33"/>
      <c r="M128" s="143"/>
      <c r="T128" s="54"/>
      <c r="AT128" s="18" t="s">
        <v>227</v>
      </c>
      <c r="AU128" s="18" t="s">
        <v>83</v>
      </c>
    </row>
    <row r="129" spans="2:65" s="10" customFormat="1" ht="25.9" customHeight="1">
      <c r="B129" s="117"/>
      <c r="D129" s="118" t="s">
        <v>75</v>
      </c>
      <c r="E129" s="119" t="s">
        <v>1471</v>
      </c>
      <c r="F129" s="119" t="s">
        <v>1472</v>
      </c>
      <c r="I129" s="120"/>
      <c r="J129" s="121">
        <f>BK129</f>
        <v>0</v>
      </c>
      <c r="L129" s="117"/>
      <c r="M129" s="122"/>
      <c r="P129" s="123">
        <f>SUM(P130:P147)</f>
        <v>0</v>
      </c>
      <c r="R129" s="123">
        <f>SUM(R130:R147)</f>
        <v>0</v>
      </c>
      <c r="T129" s="124">
        <f>SUM(T130:T147)</f>
        <v>0</v>
      </c>
      <c r="AR129" s="118" t="s">
        <v>99</v>
      </c>
      <c r="AT129" s="125" t="s">
        <v>75</v>
      </c>
      <c r="AU129" s="125" t="s">
        <v>76</v>
      </c>
      <c r="AY129" s="118" t="s">
        <v>218</v>
      </c>
      <c r="BK129" s="126">
        <f>SUM(BK130:BK147)</f>
        <v>0</v>
      </c>
    </row>
    <row r="130" spans="2:65" s="1" customFormat="1" ht="16.5" customHeight="1">
      <c r="B130" s="33"/>
      <c r="C130" s="127" t="s">
        <v>299</v>
      </c>
      <c r="D130" s="127" t="s">
        <v>219</v>
      </c>
      <c r="E130" s="128" t="s">
        <v>1473</v>
      </c>
      <c r="F130" s="129" t="s">
        <v>1474</v>
      </c>
      <c r="G130" s="130" t="s">
        <v>1439</v>
      </c>
      <c r="H130" s="131">
        <v>1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1031</v>
      </c>
      <c r="AT130" s="138" t="s">
        <v>219</v>
      </c>
      <c r="AU130" s="138" t="s">
        <v>83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1031</v>
      </c>
      <c r="BM130" s="138" t="s">
        <v>1475</v>
      </c>
    </row>
    <row r="131" spans="2:65" s="1" customFormat="1" ht="11.25">
      <c r="B131" s="33"/>
      <c r="D131" s="140" t="s">
        <v>225</v>
      </c>
      <c r="F131" s="141" t="s">
        <v>1474</v>
      </c>
      <c r="I131" s="142"/>
      <c r="L131" s="33"/>
      <c r="M131" s="143"/>
      <c r="T131" s="54"/>
      <c r="AT131" s="18" t="s">
        <v>225</v>
      </c>
      <c r="AU131" s="18" t="s">
        <v>83</v>
      </c>
    </row>
    <row r="132" spans="2:65" s="1" customFormat="1" ht="19.5">
      <c r="B132" s="33"/>
      <c r="D132" s="140" t="s">
        <v>227</v>
      </c>
      <c r="F132" s="144" t="s">
        <v>1441</v>
      </c>
      <c r="I132" s="142"/>
      <c r="L132" s="33"/>
      <c r="M132" s="143"/>
      <c r="T132" s="54"/>
      <c r="AT132" s="18" t="s">
        <v>227</v>
      </c>
      <c r="AU132" s="18" t="s">
        <v>83</v>
      </c>
    </row>
    <row r="133" spans="2:65" s="1" customFormat="1" ht="16.5" customHeight="1">
      <c r="B133" s="33"/>
      <c r="C133" s="172" t="s">
        <v>306</v>
      </c>
      <c r="D133" s="172" t="s">
        <v>1442</v>
      </c>
      <c r="E133" s="173" t="s">
        <v>1476</v>
      </c>
      <c r="F133" s="174" t="s">
        <v>1477</v>
      </c>
      <c r="G133" s="175" t="s">
        <v>1439</v>
      </c>
      <c r="H133" s="176">
        <v>1</v>
      </c>
      <c r="I133" s="177"/>
      <c r="J133" s="178">
        <f>ROUND(I133*H133,2)</f>
        <v>0</v>
      </c>
      <c r="K133" s="174" t="s">
        <v>19</v>
      </c>
      <c r="L133" s="179"/>
      <c r="M133" s="180" t="s">
        <v>19</v>
      </c>
      <c r="N133" s="181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1445</v>
      </c>
      <c r="AT133" s="138" t="s">
        <v>1442</v>
      </c>
      <c r="AU133" s="138" t="s">
        <v>83</v>
      </c>
      <c r="AY133" s="18" t="s">
        <v>218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83</v>
      </c>
      <c r="BK133" s="139">
        <f>ROUND(I133*H133,2)</f>
        <v>0</v>
      </c>
      <c r="BL133" s="18" t="s">
        <v>1031</v>
      </c>
      <c r="BM133" s="138" t="s">
        <v>1478</v>
      </c>
    </row>
    <row r="134" spans="2:65" s="1" customFormat="1" ht="11.25">
      <c r="B134" s="33"/>
      <c r="D134" s="140" t="s">
        <v>225</v>
      </c>
      <c r="F134" s="141" t="s">
        <v>1477</v>
      </c>
      <c r="I134" s="142"/>
      <c r="L134" s="33"/>
      <c r="M134" s="143"/>
      <c r="T134" s="54"/>
      <c r="AT134" s="18" t="s">
        <v>225</v>
      </c>
      <c r="AU134" s="18" t="s">
        <v>83</v>
      </c>
    </row>
    <row r="135" spans="2:65" s="1" customFormat="1" ht="19.5">
      <c r="B135" s="33"/>
      <c r="D135" s="140" t="s">
        <v>227</v>
      </c>
      <c r="F135" s="144" t="s">
        <v>1441</v>
      </c>
      <c r="I135" s="142"/>
      <c r="L135" s="33"/>
      <c r="M135" s="143"/>
      <c r="T135" s="54"/>
      <c r="AT135" s="18" t="s">
        <v>227</v>
      </c>
      <c r="AU135" s="18" t="s">
        <v>83</v>
      </c>
    </row>
    <row r="136" spans="2:65" s="1" customFormat="1" ht="16.5" customHeight="1">
      <c r="B136" s="33"/>
      <c r="C136" s="127" t="s">
        <v>313</v>
      </c>
      <c r="D136" s="127" t="s">
        <v>219</v>
      </c>
      <c r="E136" s="128" t="s">
        <v>1479</v>
      </c>
      <c r="F136" s="129" t="s">
        <v>1480</v>
      </c>
      <c r="G136" s="130" t="s">
        <v>1439</v>
      </c>
      <c r="H136" s="131">
        <v>1</v>
      </c>
      <c r="I136" s="132"/>
      <c r="J136" s="133">
        <f>ROUND(I136*H136,2)</f>
        <v>0</v>
      </c>
      <c r="K136" s="129" t="s">
        <v>19</v>
      </c>
      <c r="L136" s="33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1031</v>
      </c>
      <c r="AT136" s="138" t="s">
        <v>219</v>
      </c>
      <c r="AU136" s="138" t="s">
        <v>83</v>
      </c>
      <c r="AY136" s="18" t="s">
        <v>218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83</v>
      </c>
      <c r="BK136" s="139">
        <f>ROUND(I136*H136,2)</f>
        <v>0</v>
      </c>
      <c r="BL136" s="18" t="s">
        <v>1031</v>
      </c>
      <c r="BM136" s="138" t="s">
        <v>1481</v>
      </c>
    </row>
    <row r="137" spans="2:65" s="1" customFormat="1" ht="11.25">
      <c r="B137" s="33"/>
      <c r="D137" s="140" t="s">
        <v>225</v>
      </c>
      <c r="F137" s="141" t="s">
        <v>1480</v>
      </c>
      <c r="I137" s="142"/>
      <c r="L137" s="33"/>
      <c r="M137" s="143"/>
      <c r="T137" s="54"/>
      <c r="AT137" s="18" t="s">
        <v>225</v>
      </c>
      <c r="AU137" s="18" t="s">
        <v>83</v>
      </c>
    </row>
    <row r="138" spans="2:65" s="1" customFormat="1" ht="19.5">
      <c r="B138" s="33"/>
      <c r="D138" s="140" t="s">
        <v>227</v>
      </c>
      <c r="F138" s="144" t="s">
        <v>1441</v>
      </c>
      <c r="I138" s="142"/>
      <c r="L138" s="33"/>
      <c r="M138" s="143"/>
      <c r="T138" s="54"/>
      <c r="AT138" s="18" t="s">
        <v>227</v>
      </c>
      <c r="AU138" s="18" t="s">
        <v>83</v>
      </c>
    </row>
    <row r="139" spans="2:65" s="1" customFormat="1" ht="16.5" customHeight="1">
      <c r="B139" s="33"/>
      <c r="C139" s="172" t="s">
        <v>320</v>
      </c>
      <c r="D139" s="172" t="s">
        <v>1442</v>
      </c>
      <c r="E139" s="173" t="s">
        <v>1482</v>
      </c>
      <c r="F139" s="174" t="s">
        <v>1483</v>
      </c>
      <c r="G139" s="175" t="s">
        <v>1439</v>
      </c>
      <c r="H139" s="176">
        <v>1</v>
      </c>
      <c r="I139" s="177"/>
      <c r="J139" s="178">
        <f>ROUND(I139*H139,2)</f>
        <v>0</v>
      </c>
      <c r="K139" s="174" t="s">
        <v>19</v>
      </c>
      <c r="L139" s="179"/>
      <c r="M139" s="180" t="s">
        <v>19</v>
      </c>
      <c r="N139" s="181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1445</v>
      </c>
      <c r="AT139" s="138" t="s">
        <v>1442</v>
      </c>
      <c r="AU139" s="138" t="s">
        <v>83</v>
      </c>
      <c r="AY139" s="18" t="s">
        <v>218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83</v>
      </c>
      <c r="BK139" s="139">
        <f>ROUND(I139*H139,2)</f>
        <v>0</v>
      </c>
      <c r="BL139" s="18" t="s">
        <v>1031</v>
      </c>
      <c r="BM139" s="138" t="s">
        <v>1484</v>
      </c>
    </row>
    <row r="140" spans="2:65" s="1" customFormat="1" ht="11.25">
      <c r="B140" s="33"/>
      <c r="D140" s="140" t="s">
        <v>225</v>
      </c>
      <c r="F140" s="141" t="s">
        <v>1483</v>
      </c>
      <c r="I140" s="142"/>
      <c r="L140" s="33"/>
      <c r="M140" s="143"/>
      <c r="T140" s="54"/>
      <c r="AT140" s="18" t="s">
        <v>225</v>
      </c>
      <c r="AU140" s="18" t="s">
        <v>83</v>
      </c>
    </row>
    <row r="141" spans="2:65" s="1" customFormat="1" ht="19.5">
      <c r="B141" s="33"/>
      <c r="D141" s="140" t="s">
        <v>227</v>
      </c>
      <c r="F141" s="144" t="s">
        <v>1441</v>
      </c>
      <c r="I141" s="142"/>
      <c r="L141" s="33"/>
      <c r="M141" s="143"/>
      <c r="T141" s="54"/>
      <c r="AT141" s="18" t="s">
        <v>227</v>
      </c>
      <c r="AU141" s="18" t="s">
        <v>83</v>
      </c>
    </row>
    <row r="142" spans="2:65" s="1" customFormat="1" ht="16.5" customHeight="1">
      <c r="B142" s="33"/>
      <c r="C142" s="127" t="s">
        <v>8</v>
      </c>
      <c r="D142" s="127" t="s">
        <v>219</v>
      </c>
      <c r="E142" s="128" t="s">
        <v>1485</v>
      </c>
      <c r="F142" s="129" t="s">
        <v>1486</v>
      </c>
      <c r="G142" s="130" t="s">
        <v>1439</v>
      </c>
      <c r="H142" s="131">
        <v>1</v>
      </c>
      <c r="I142" s="132"/>
      <c r="J142" s="133">
        <f>ROUND(I142*H142,2)</f>
        <v>0</v>
      </c>
      <c r="K142" s="129" t="s">
        <v>19</v>
      </c>
      <c r="L142" s="33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1031</v>
      </c>
      <c r="AT142" s="138" t="s">
        <v>219</v>
      </c>
      <c r="AU142" s="138" t="s">
        <v>83</v>
      </c>
      <c r="AY142" s="18" t="s">
        <v>218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83</v>
      </c>
      <c r="BK142" s="139">
        <f>ROUND(I142*H142,2)</f>
        <v>0</v>
      </c>
      <c r="BL142" s="18" t="s">
        <v>1031</v>
      </c>
      <c r="BM142" s="138" t="s">
        <v>1487</v>
      </c>
    </row>
    <row r="143" spans="2:65" s="1" customFormat="1" ht="11.25">
      <c r="B143" s="33"/>
      <c r="D143" s="140" t="s">
        <v>225</v>
      </c>
      <c r="F143" s="141" t="s">
        <v>1486</v>
      </c>
      <c r="I143" s="142"/>
      <c r="L143" s="33"/>
      <c r="M143" s="143"/>
      <c r="T143" s="54"/>
      <c r="AT143" s="18" t="s">
        <v>225</v>
      </c>
      <c r="AU143" s="18" t="s">
        <v>83</v>
      </c>
    </row>
    <row r="144" spans="2:65" s="1" customFormat="1" ht="19.5">
      <c r="B144" s="33"/>
      <c r="D144" s="140" t="s">
        <v>227</v>
      </c>
      <c r="F144" s="144" t="s">
        <v>1441</v>
      </c>
      <c r="I144" s="142"/>
      <c r="L144" s="33"/>
      <c r="M144" s="143"/>
      <c r="T144" s="54"/>
      <c r="AT144" s="18" t="s">
        <v>227</v>
      </c>
      <c r="AU144" s="18" t="s">
        <v>83</v>
      </c>
    </row>
    <row r="145" spans="2:65" s="1" customFormat="1" ht="16.5" customHeight="1">
      <c r="B145" s="33"/>
      <c r="C145" s="172" t="s">
        <v>336</v>
      </c>
      <c r="D145" s="172" t="s">
        <v>1442</v>
      </c>
      <c r="E145" s="173" t="s">
        <v>1488</v>
      </c>
      <c r="F145" s="174" t="s">
        <v>1489</v>
      </c>
      <c r="G145" s="175" t="s">
        <v>1439</v>
      </c>
      <c r="H145" s="176">
        <v>1</v>
      </c>
      <c r="I145" s="177"/>
      <c r="J145" s="178">
        <f>ROUND(I145*H145,2)</f>
        <v>0</v>
      </c>
      <c r="K145" s="174" t="s">
        <v>19</v>
      </c>
      <c r="L145" s="179"/>
      <c r="M145" s="180" t="s">
        <v>19</v>
      </c>
      <c r="N145" s="181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1445</v>
      </c>
      <c r="AT145" s="138" t="s">
        <v>1442</v>
      </c>
      <c r="AU145" s="138" t="s">
        <v>83</v>
      </c>
      <c r="AY145" s="18" t="s">
        <v>218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83</v>
      </c>
      <c r="BK145" s="139">
        <f>ROUND(I145*H145,2)</f>
        <v>0</v>
      </c>
      <c r="BL145" s="18" t="s">
        <v>1031</v>
      </c>
      <c r="BM145" s="138" t="s">
        <v>1490</v>
      </c>
    </row>
    <row r="146" spans="2:65" s="1" customFormat="1" ht="11.25">
      <c r="B146" s="33"/>
      <c r="D146" s="140" t="s">
        <v>225</v>
      </c>
      <c r="F146" s="141" t="s">
        <v>1489</v>
      </c>
      <c r="I146" s="142"/>
      <c r="L146" s="33"/>
      <c r="M146" s="143"/>
      <c r="T146" s="54"/>
      <c r="AT146" s="18" t="s">
        <v>225</v>
      </c>
      <c r="AU146" s="18" t="s">
        <v>83</v>
      </c>
    </row>
    <row r="147" spans="2:65" s="1" customFormat="1" ht="19.5">
      <c r="B147" s="33"/>
      <c r="D147" s="140" t="s">
        <v>227</v>
      </c>
      <c r="F147" s="144" t="s">
        <v>1441</v>
      </c>
      <c r="I147" s="142"/>
      <c r="L147" s="33"/>
      <c r="M147" s="143"/>
      <c r="T147" s="54"/>
      <c r="AT147" s="18" t="s">
        <v>227</v>
      </c>
      <c r="AU147" s="18" t="s">
        <v>83</v>
      </c>
    </row>
    <row r="148" spans="2:65" s="10" customFormat="1" ht="25.9" customHeight="1">
      <c r="B148" s="117"/>
      <c r="D148" s="118" t="s">
        <v>75</v>
      </c>
      <c r="E148" s="119" t="s">
        <v>1491</v>
      </c>
      <c r="F148" s="119" t="s">
        <v>1492</v>
      </c>
      <c r="I148" s="120"/>
      <c r="J148" s="121">
        <f>BK148</f>
        <v>0</v>
      </c>
      <c r="L148" s="117"/>
      <c r="M148" s="122"/>
      <c r="P148" s="123">
        <f>SUM(P149:P154)</f>
        <v>0</v>
      </c>
      <c r="R148" s="123">
        <f>SUM(R149:R154)</f>
        <v>0</v>
      </c>
      <c r="T148" s="124">
        <f>SUM(T149:T154)</f>
        <v>0</v>
      </c>
      <c r="AR148" s="118" t="s">
        <v>99</v>
      </c>
      <c r="AT148" s="125" t="s">
        <v>75</v>
      </c>
      <c r="AU148" s="125" t="s">
        <v>76</v>
      </c>
      <c r="AY148" s="118" t="s">
        <v>218</v>
      </c>
      <c r="BK148" s="126">
        <f>SUM(BK149:BK154)</f>
        <v>0</v>
      </c>
    </row>
    <row r="149" spans="2:65" s="1" customFormat="1" ht="16.5" customHeight="1">
      <c r="B149" s="33"/>
      <c r="C149" s="127" t="s">
        <v>351</v>
      </c>
      <c r="D149" s="127" t="s">
        <v>219</v>
      </c>
      <c r="E149" s="128" t="s">
        <v>1493</v>
      </c>
      <c r="F149" s="129" t="s">
        <v>1494</v>
      </c>
      <c r="G149" s="130" t="s">
        <v>1439</v>
      </c>
      <c r="H149" s="131">
        <v>1</v>
      </c>
      <c r="I149" s="132"/>
      <c r="J149" s="133">
        <f>ROUND(I149*H149,2)</f>
        <v>0</v>
      </c>
      <c r="K149" s="129" t="s">
        <v>19</v>
      </c>
      <c r="L149" s="33"/>
      <c r="M149" s="134" t="s">
        <v>19</v>
      </c>
      <c r="N149" s="13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1031</v>
      </c>
      <c r="AT149" s="138" t="s">
        <v>219</v>
      </c>
      <c r="AU149" s="138" t="s">
        <v>83</v>
      </c>
      <c r="AY149" s="18" t="s">
        <v>218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8" t="s">
        <v>83</v>
      </c>
      <c r="BK149" s="139">
        <f>ROUND(I149*H149,2)</f>
        <v>0</v>
      </c>
      <c r="BL149" s="18" t="s">
        <v>1031</v>
      </c>
      <c r="BM149" s="138" t="s">
        <v>1495</v>
      </c>
    </row>
    <row r="150" spans="2:65" s="1" customFormat="1" ht="11.25">
      <c r="B150" s="33"/>
      <c r="D150" s="140" t="s">
        <v>225</v>
      </c>
      <c r="F150" s="141" t="s">
        <v>1494</v>
      </c>
      <c r="I150" s="142"/>
      <c r="L150" s="33"/>
      <c r="M150" s="143"/>
      <c r="T150" s="54"/>
      <c r="AT150" s="18" t="s">
        <v>225</v>
      </c>
      <c r="AU150" s="18" t="s">
        <v>83</v>
      </c>
    </row>
    <row r="151" spans="2:65" s="1" customFormat="1" ht="19.5">
      <c r="B151" s="33"/>
      <c r="D151" s="140" t="s">
        <v>227</v>
      </c>
      <c r="F151" s="144" t="s">
        <v>1441</v>
      </c>
      <c r="I151" s="142"/>
      <c r="L151" s="33"/>
      <c r="M151" s="143"/>
      <c r="T151" s="54"/>
      <c r="AT151" s="18" t="s">
        <v>227</v>
      </c>
      <c r="AU151" s="18" t="s">
        <v>83</v>
      </c>
    </row>
    <row r="152" spans="2:65" s="1" customFormat="1" ht="16.5" customHeight="1">
      <c r="B152" s="33"/>
      <c r="C152" s="172" t="s">
        <v>373</v>
      </c>
      <c r="D152" s="172" t="s">
        <v>1442</v>
      </c>
      <c r="E152" s="173" t="s">
        <v>1496</v>
      </c>
      <c r="F152" s="174" t="s">
        <v>1497</v>
      </c>
      <c r="G152" s="175" t="s">
        <v>1439</v>
      </c>
      <c r="H152" s="176">
        <v>1</v>
      </c>
      <c r="I152" s="177"/>
      <c r="J152" s="178">
        <f>ROUND(I152*H152,2)</f>
        <v>0</v>
      </c>
      <c r="K152" s="174" t="s">
        <v>19</v>
      </c>
      <c r="L152" s="179"/>
      <c r="M152" s="180" t="s">
        <v>19</v>
      </c>
      <c r="N152" s="181" t="s">
        <v>47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1445</v>
      </c>
      <c r="AT152" s="138" t="s">
        <v>1442</v>
      </c>
      <c r="AU152" s="138" t="s">
        <v>83</v>
      </c>
      <c r="AY152" s="18" t="s">
        <v>218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8" t="s">
        <v>83</v>
      </c>
      <c r="BK152" s="139">
        <f>ROUND(I152*H152,2)</f>
        <v>0</v>
      </c>
      <c r="BL152" s="18" t="s">
        <v>1031</v>
      </c>
      <c r="BM152" s="138" t="s">
        <v>1498</v>
      </c>
    </row>
    <row r="153" spans="2:65" s="1" customFormat="1" ht="11.25">
      <c r="B153" s="33"/>
      <c r="D153" s="140" t="s">
        <v>225</v>
      </c>
      <c r="F153" s="141" t="s">
        <v>1497</v>
      </c>
      <c r="I153" s="142"/>
      <c r="L153" s="33"/>
      <c r="M153" s="143"/>
      <c r="T153" s="54"/>
      <c r="AT153" s="18" t="s">
        <v>225</v>
      </c>
      <c r="AU153" s="18" t="s">
        <v>83</v>
      </c>
    </row>
    <row r="154" spans="2:65" s="1" customFormat="1" ht="19.5">
      <c r="B154" s="33"/>
      <c r="D154" s="140" t="s">
        <v>227</v>
      </c>
      <c r="F154" s="144" t="s">
        <v>1441</v>
      </c>
      <c r="I154" s="142"/>
      <c r="L154" s="33"/>
      <c r="M154" s="143"/>
      <c r="T154" s="54"/>
      <c r="AT154" s="18" t="s">
        <v>227</v>
      </c>
      <c r="AU154" s="18" t="s">
        <v>83</v>
      </c>
    </row>
    <row r="155" spans="2:65" s="10" customFormat="1" ht="25.9" customHeight="1">
      <c r="B155" s="117"/>
      <c r="D155" s="118" t="s">
        <v>75</v>
      </c>
      <c r="E155" s="119" t="s">
        <v>1499</v>
      </c>
      <c r="F155" s="119" t="s">
        <v>1500</v>
      </c>
      <c r="I155" s="120"/>
      <c r="J155" s="121">
        <f>BK155</f>
        <v>0</v>
      </c>
      <c r="L155" s="117"/>
      <c r="M155" s="122"/>
      <c r="P155" s="123">
        <f>SUM(P156:P173)</f>
        <v>0</v>
      </c>
      <c r="R155" s="123">
        <f>SUM(R156:R173)</f>
        <v>0</v>
      </c>
      <c r="T155" s="124">
        <f>SUM(T156:T173)</f>
        <v>0</v>
      </c>
      <c r="AR155" s="118" t="s">
        <v>99</v>
      </c>
      <c r="AT155" s="125" t="s">
        <v>75</v>
      </c>
      <c r="AU155" s="125" t="s">
        <v>76</v>
      </c>
      <c r="AY155" s="118" t="s">
        <v>218</v>
      </c>
      <c r="BK155" s="126">
        <f>SUM(BK156:BK173)</f>
        <v>0</v>
      </c>
    </row>
    <row r="156" spans="2:65" s="1" customFormat="1" ht="16.5" customHeight="1">
      <c r="B156" s="33"/>
      <c r="C156" s="127" t="s">
        <v>380</v>
      </c>
      <c r="D156" s="127" t="s">
        <v>219</v>
      </c>
      <c r="E156" s="128" t="s">
        <v>1501</v>
      </c>
      <c r="F156" s="129" t="s">
        <v>1502</v>
      </c>
      <c r="G156" s="130" t="s">
        <v>1439</v>
      </c>
      <c r="H156" s="131">
        <v>1</v>
      </c>
      <c r="I156" s="132"/>
      <c r="J156" s="133">
        <f>ROUND(I156*H156,2)</f>
        <v>0</v>
      </c>
      <c r="K156" s="129" t="s">
        <v>19</v>
      </c>
      <c r="L156" s="33"/>
      <c r="M156" s="134" t="s">
        <v>19</v>
      </c>
      <c r="N156" s="135" t="s">
        <v>47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1031</v>
      </c>
      <c r="AT156" s="138" t="s">
        <v>219</v>
      </c>
      <c r="AU156" s="138" t="s">
        <v>83</v>
      </c>
      <c r="AY156" s="18" t="s">
        <v>218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83</v>
      </c>
      <c r="BK156" s="139">
        <f>ROUND(I156*H156,2)</f>
        <v>0</v>
      </c>
      <c r="BL156" s="18" t="s">
        <v>1031</v>
      </c>
      <c r="BM156" s="138" t="s">
        <v>1503</v>
      </c>
    </row>
    <row r="157" spans="2:65" s="1" customFormat="1" ht="11.25">
      <c r="B157" s="33"/>
      <c r="D157" s="140" t="s">
        <v>225</v>
      </c>
      <c r="F157" s="141" t="s">
        <v>1502</v>
      </c>
      <c r="I157" s="142"/>
      <c r="L157" s="33"/>
      <c r="M157" s="143"/>
      <c r="T157" s="54"/>
      <c r="AT157" s="18" t="s">
        <v>225</v>
      </c>
      <c r="AU157" s="18" t="s">
        <v>83</v>
      </c>
    </row>
    <row r="158" spans="2:65" s="1" customFormat="1" ht="19.5">
      <c r="B158" s="33"/>
      <c r="D158" s="140" t="s">
        <v>227</v>
      </c>
      <c r="F158" s="144" t="s">
        <v>1441</v>
      </c>
      <c r="I158" s="142"/>
      <c r="L158" s="33"/>
      <c r="M158" s="143"/>
      <c r="T158" s="54"/>
      <c r="AT158" s="18" t="s">
        <v>227</v>
      </c>
      <c r="AU158" s="18" t="s">
        <v>83</v>
      </c>
    </row>
    <row r="159" spans="2:65" s="1" customFormat="1" ht="16.5" customHeight="1">
      <c r="B159" s="33"/>
      <c r="C159" s="172" t="s">
        <v>387</v>
      </c>
      <c r="D159" s="172" t="s">
        <v>1442</v>
      </c>
      <c r="E159" s="173" t="s">
        <v>1504</v>
      </c>
      <c r="F159" s="174" t="s">
        <v>1505</v>
      </c>
      <c r="G159" s="175" t="s">
        <v>1439</v>
      </c>
      <c r="H159" s="176">
        <v>1</v>
      </c>
      <c r="I159" s="177"/>
      <c r="J159" s="178">
        <f>ROUND(I159*H159,2)</f>
        <v>0</v>
      </c>
      <c r="K159" s="174" t="s">
        <v>19</v>
      </c>
      <c r="L159" s="179"/>
      <c r="M159" s="180" t="s">
        <v>19</v>
      </c>
      <c r="N159" s="181" t="s">
        <v>47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1445</v>
      </c>
      <c r="AT159" s="138" t="s">
        <v>1442</v>
      </c>
      <c r="AU159" s="138" t="s">
        <v>83</v>
      </c>
      <c r="AY159" s="18" t="s">
        <v>218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83</v>
      </c>
      <c r="BK159" s="139">
        <f>ROUND(I159*H159,2)</f>
        <v>0</v>
      </c>
      <c r="BL159" s="18" t="s">
        <v>1031</v>
      </c>
      <c r="BM159" s="138" t="s">
        <v>1506</v>
      </c>
    </row>
    <row r="160" spans="2:65" s="1" customFormat="1" ht="11.25">
      <c r="B160" s="33"/>
      <c r="D160" s="140" t="s">
        <v>225</v>
      </c>
      <c r="F160" s="141" t="s">
        <v>1505</v>
      </c>
      <c r="I160" s="142"/>
      <c r="L160" s="33"/>
      <c r="M160" s="143"/>
      <c r="T160" s="54"/>
      <c r="AT160" s="18" t="s">
        <v>225</v>
      </c>
      <c r="AU160" s="18" t="s">
        <v>83</v>
      </c>
    </row>
    <row r="161" spans="2:65" s="1" customFormat="1" ht="19.5">
      <c r="B161" s="33"/>
      <c r="D161" s="140" t="s">
        <v>227</v>
      </c>
      <c r="F161" s="144" t="s">
        <v>1441</v>
      </c>
      <c r="I161" s="142"/>
      <c r="L161" s="33"/>
      <c r="M161" s="143"/>
      <c r="T161" s="54"/>
      <c r="AT161" s="18" t="s">
        <v>227</v>
      </c>
      <c r="AU161" s="18" t="s">
        <v>83</v>
      </c>
    </row>
    <row r="162" spans="2:65" s="1" customFormat="1" ht="16.5" customHeight="1">
      <c r="B162" s="33"/>
      <c r="C162" s="127" t="s">
        <v>7</v>
      </c>
      <c r="D162" s="127" t="s">
        <v>219</v>
      </c>
      <c r="E162" s="128" t="s">
        <v>1507</v>
      </c>
      <c r="F162" s="129" t="s">
        <v>1508</v>
      </c>
      <c r="G162" s="130" t="s">
        <v>1439</v>
      </c>
      <c r="H162" s="131">
        <v>1</v>
      </c>
      <c r="I162" s="132"/>
      <c r="J162" s="133">
        <f>ROUND(I162*H162,2)</f>
        <v>0</v>
      </c>
      <c r="K162" s="129" t="s">
        <v>19</v>
      </c>
      <c r="L162" s="33"/>
      <c r="M162" s="134" t="s">
        <v>19</v>
      </c>
      <c r="N162" s="135" t="s">
        <v>47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1031</v>
      </c>
      <c r="AT162" s="138" t="s">
        <v>219</v>
      </c>
      <c r="AU162" s="138" t="s">
        <v>83</v>
      </c>
      <c r="AY162" s="18" t="s">
        <v>218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83</v>
      </c>
      <c r="BK162" s="139">
        <f>ROUND(I162*H162,2)</f>
        <v>0</v>
      </c>
      <c r="BL162" s="18" t="s">
        <v>1031</v>
      </c>
      <c r="BM162" s="138" t="s">
        <v>1509</v>
      </c>
    </row>
    <row r="163" spans="2:65" s="1" customFormat="1" ht="11.25">
      <c r="B163" s="33"/>
      <c r="D163" s="140" t="s">
        <v>225</v>
      </c>
      <c r="F163" s="141" t="s">
        <v>1508</v>
      </c>
      <c r="I163" s="142"/>
      <c r="L163" s="33"/>
      <c r="M163" s="143"/>
      <c r="T163" s="54"/>
      <c r="AT163" s="18" t="s">
        <v>225</v>
      </c>
      <c r="AU163" s="18" t="s">
        <v>83</v>
      </c>
    </row>
    <row r="164" spans="2:65" s="1" customFormat="1" ht="19.5">
      <c r="B164" s="33"/>
      <c r="D164" s="140" t="s">
        <v>227</v>
      </c>
      <c r="F164" s="144" t="s">
        <v>1441</v>
      </c>
      <c r="I164" s="142"/>
      <c r="L164" s="33"/>
      <c r="M164" s="143"/>
      <c r="T164" s="54"/>
      <c r="AT164" s="18" t="s">
        <v>227</v>
      </c>
      <c r="AU164" s="18" t="s">
        <v>83</v>
      </c>
    </row>
    <row r="165" spans="2:65" s="1" customFormat="1" ht="16.5" customHeight="1">
      <c r="B165" s="33"/>
      <c r="C165" s="172" t="s">
        <v>401</v>
      </c>
      <c r="D165" s="172" t="s">
        <v>1442</v>
      </c>
      <c r="E165" s="173" t="s">
        <v>1510</v>
      </c>
      <c r="F165" s="174" t="s">
        <v>1511</v>
      </c>
      <c r="G165" s="175" t="s">
        <v>1439</v>
      </c>
      <c r="H165" s="176">
        <v>1</v>
      </c>
      <c r="I165" s="177"/>
      <c r="J165" s="178">
        <f>ROUND(I165*H165,2)</f>
        <v>0</v>
      </c>
      <c r="K165" s="174" t="s">
        <v>19</v>
      </c>
      <c r="L165" s="179"/>
      <c r="M165" s="180" t="s">
        <v>19</v>
      </c>
      <c r="N165" s="181" t="s">
        <v>47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1445</v>
      </c>
      <c r="AT165" s="138" t="s">
        <v>1442</v>
      </c>
      <c r="AU165" s="138" t="s">
        <v>83</v>
      </c>
      <c r="AY165" s="18" t="s">
        <v>218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8" t="s">
        <v>83</v>
      </c>
      <c r="BK165" s="139">
        <f>ROUND(I165*H165,2)</f>
        <v>0</v>
      </c>
      <c r="BL165" s="18" t="s">
        <v>1031</v>
      </c>
      <c r="BM165" s="138" t="s">
        <v>1512</v>
      </c>
    </row>
    <row r="166" spans="2:65" s="1" customFormat="1" ht="11.25">
      <c r="B166" s="33"/>
      <c r="D166" s="140" t="s">
        <v>225</v>
      </c>
      <c r="F166" s="141" t="s">
        <v>1511</v>
      </c>
      <c r="I166" s="142"/>
      <c r="L166" s="33"/>
      <c r="M166" s="143"/>
      <c r="T166" s="54"/>
      <c r="AT166" s="18" t="s">
        <v>225</v>
      </c>
      <c r="AU166" s="18" t="s">
        <v>83</v>
      </c>
    </row>
    <row r="167" spans="2:65" s="1" customFormat="1" ht="19.5">
      <c r="B167" s="33"/>
      <c r="D167" s="140" t="s">
        <v>227</v>
      </c>
      <c r="F167" s="144" t="s">
        <v>1441</v>
      </c>
      <c r="I167" s="142"/>
      <c r="L167" s="33"/>
      <c r="M167" s="143"/>
      <c r="T167" s="54"/>
      <c r="AT167" s="18" t="s">
        <v>227</v>
      </c>
      <c r="AU167" s="18" t="s">
        <v>83</v>
      </c>
    </row>
    <row r="168" spans="2:65" s="1" customFormat="1" ht="16.5" customHeight="1">
      <c r="B168" s="33"/>
      <c r="C168" s="127" t="s">
        <v>406</v>
      </c>
      <c r="D168" s="127" t="s">
        <v>219</v>
      </c>
      <c r="E168" s="128" t="s">
        <v>1513</v>
      </c>
      <c r="F168" s="129" t="s">
        <v>1514</v>
      </c>
      <c r="G168" s="130" t="s">
        <v>1439</v>
      </c>
      <c r="H168" s="131">
        <v>1</v>
      </c>
      <c r="I168" s="132"/>
      <c r="J168" s="133">
        <f>ROUND(I168*H168,2)</f>
        <v>0</v>
      </c>
      <c r="K168" s="129" t="s">
        <v>19</v>
      </c>
      <c r="L168" s="33"/>
      <c r="M168" s="134" t="s">
        <v>19</v>
      </c>
      <c r="N168" s="135" t="s">
        <v>47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1031</v>
      </c>
      <c r="AT168" s="138" t="s">
        <v>219</v>
      </c>
      <c r="AU168" s="138" t="s">
        <v>83</v>
      </c>
      <c r="AY168" s="18" t="s">
        <v>218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8" t="s">
        <v>83</v>
      </c>
      <c r="BK168" s="139">
        <f>ROUND(I168*H168,2)</f>
        <v>0</v>
      </c>
      <c r="BL168" s="18" t="s">
        <v>1031</v>
      </c>
      <c r="BM168" s="138" t="s">
        <v>1515</v>
      </c>
    </row>
    <row r="169" spans="2:65" s="1" customFormat="1" ht="11.25">
      <c r="B169" s="33"/>
      <c r="D169" s="140" t="s">
        <v>225</v>
      </c>
      <c r="F169" s="141" t="s">
        <v>1514</v>
      </c>
      <c r="I169" s="142"/>
      <c r="L169" s="33"/>
      <c r="M169" s="143"/>
      <c r="T169" s="54"/>
      <c r="AT169" s="18" t="s">
        <v>225</v>
      </c>
      <c r="AU169" s="18" t="s">
        <v>83</v>
      </c>
    </row>
    <row r="170" spans="2:65" s="1" customFormat="1" ht="19.5">
      <c r="B170" s="33"/>
      <c r="D170" s="140" t="s">
        <v>227</v>
      </c>
      <c r="F170" s="144" t="s">
        <v>1441</v>
      </c>
      <c r="I170" s="142"/>
      <c r="L170" s="33"/>
      <c r="M170" s="143"/>
      <c r="T170" s="54"/>
      <c r="AT170" s="18" t="s">
        <v>227</v>
      </c>
      <c r="AU170" s="18" t="s">
        <v>83</v>
      </c>
    </row>
    <row r="171" spans="2:65" s="1" customFormat="1" ht="16.5" customHeight="1">
      <c r="B171" s="33"/>
      <c r="C171" s="172" t="s">
        <v>412</v>
      </c>
      <c r="D171" s="172" t="s">
        <v>1442</v>
      </c>
      <c r="E171" s="173" t="s">
        <v>1516</v>
      </c>
      <c r="F171" s="174" t="s">
        <v>1517</v>
      </c>
      <c r="G171" s="175" t="s">
        <v>1439</v>
      </c>
      <c r="H171" s="176">
        <v>1</v>
      </c>
      <c r="I171" s="177"/>
      <c r="J171" s="178">
        <f>ROUND(I171*H171,2)</f>
        <v>0</v>
      </c>
      <c r="K171" s="174" t="s">
        <v>19</v>
      </c>
      <c r="L171" s="179"/>
      <c r="M171" s="180" t="s">
        <v>19</v>
      </c>
      <c r="N171" s="181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1445</v>
      </c>
      <c r="AT171" s="138" t="s">
        <v>1442</v>
      </c>
      <c r="AU171" s="138" t="s">
        <v>83</v>
      </c>
      <c r="AY171" s="18" t="s">
        <v>218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83</v>
      </c>
      <c r="BK171" s="139">
        <f>ROUND(I171*H171,2)</f>
        <v>0</v>
      </c>
      <c r="BL171" s="18" t="s">
        <v>1031</v>
      </c>
      <c r="BM171" s="138" t="s">
        <v>1518</v>
      </c>
    </row>
    <row r="172" spans="2:65" s="1" customFormat="1" ht="11.25">
      <c r="B172" s="33"/>
      <c r="D172" s="140" t="s">
        <v>225</v>
      </c>
      <c r="F172" s="141" t="s">
        <v>1517</v>
      </c>
      <c r="I172" s="142"/>
      <c r="L172" s="33"/>
      <c r="M172" s="143"/>
      <c r="T172" s="54"/>
      <c r="AT172" s="18" t="s">
        <v>225</v>
      </c>
      <c r="AU172" s="18" t="s">
        <v>83</v>
      </c>
    </row>
    <row r="173" spans="2:65" s="1" customFormat="1" ht="19.5">
      <c r="B173" s="33"/>
      <c r="D173" s="140" t="s">
        <v>227</v>
      </c>
      <c r="F173" s="144" t="s">
        <v>1441</v>
      </c>
      <c r="I173" s="142"/>
      <c r="L173" s="33"/>
      <c r="M173" s="143"/>
      <c r="T173" s="54"/>
      <c r="AT173" s="18" t="s">
        <v>227</v>
      </c>
      <c r="AU173" s="18" t="s">
        <v>83</v>
      </c>
    </row>
    <row r="174" spans="2:65" s="10" customFormat="1" ht="25.9" customHeight="1">
      <c r="B174" s="117"/>
      <c r="D174" s="118" t="s">
        <v>75</v>
      </c>
      <c r="E174" s="119" t="s">
        <v>1519</v>
      </c>
      <c r="F174" s="119" t="s">
        <v>1520</v>
      </c>
      <c r="I174" s="120"/>
      <c r="J174" s="121">
        <f>BK174</f>
        <v>0</v>
      </c>
      <c r="L174" s="117"/>
      <c r="M174" s="122"/>
      <c r="P174" s="123">
        <f>SUM(P175:P186)</f>
        <v>0</v>
      </c>
      <c r="R174" s="123">
        <f>SUM(R175:R186)</f>
        <v>0</v>
      </c>
      <c r="T174" s="124">
        <f>SUM(T175:T186)</f>
        <v>0</v>
      </c>
      <c r="AR174" s="118" t="s">
        <v>99</v>
      </c>
      <c r="AT174" s="125" t="s">
        <v>75</v>
      </c>
      <c r="AU174" s="125" t="s">
        <v>76</v>
      </c>
      <c r="AY174" s="118" t="s">
        <v>218</v>
      </c>
      <c r="BK174" s="126">
        <f>SUM(BK175:BK186)</f>
        <v>0</v>
      </c>
    </row>
    <row r="175" spans="2:65" s="1" customFormat="1" ht="16.5" customHeight="1">
      <c r="B175" s="33"/>
      <c r="C175" s="127" t="s">
        <v>420</v>
      </c>
      <c r="D175" s="127" t="s">
        <v>219</v>
      </c>
      <c r="E175" s="128" t="s">
        <v>1521</v>
      </c>
      <c r="F175" s="129" t="s">
        <v>1522</v>
      </c>
      <c r="G175" s="130" t="s">
        <v>1439</v>
      </c>
      <c r="H175" s="131">
        <v>1</v>
      </c>
      <c r="I175" s="132"/>
      <c r="J175" s="133">
        <f>ROUND(I175*H175,2)</f>
        <v>0</v>
      </c>
      <c r="K175" s="129" t="s">
        <v>19</v>
      </c>
      <c r="L175" s="33"/>
      <c r="M175" s="134" t="s">
        <v>19</v>
      </c>
      <c r="N175" s="135" t="s">
        <v>47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1031</v>
      </c>
      <c r="AT175" s="138" t="s">
        <v>219</v>
      </c>
      <c r="AU175" s="138" t="s">
        <v>83</v>
      </c>
      <c r="AY175" s="18" t="s">
        <v>218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83</v>
      </c>
      <c r="BK175" s="139">
        <f>ROUND(I175*H175,2)</f>
        <v>0</v>
      </c>
      <c r="BL175" s="18" t="s">
        <v>1031</v>
      </c>
      <c r="BM175" s="138" t="s">
        <v>1523</v>
      </c>
    </row>
    <row r="176" spans="2:65" s="1" customFormat="1" ht="11.25">
      <c r="B176" s="33"/>
      <c r="D176" s="140" t="s">
        <v>225</v>
      </c>
      <c r="F176" s="141" t="s">
        <v>1522</v>
      </c>
      <c r="I176" s="142"/>
      <c r="L176" s="33"/>
      <c r="M176" s="143"/>
      <c r="T176" s="54"/>
      <c r="AT176" s="18" t="s">
        <v>225</v>
      </c>
      <c r="AU176" s="18" t="s">
        <v>83</v>
      </c>
    </row>
    <row r="177" spans="2:65" s="1" customFormat="1" ht="19.5">
      <c r="B177" s="33"/>
      <c r="D177" s="140" t="s">
        <v>227</v>
      </c>
      <c r="F177" s="144" t="s">
        <v>1441</v>
      </c>
      <c r="I177" s="142"/>
      <c r="L177" s="33"/>
      <c r="M177" s="143"/>
      <c r="T177" s="54"/>
      <c r="AT177" s="18" t="s">
        <v>227</v>
      </c>
      <c r="AU177" s="18" t="s">
        <v>83</v>
      </c>
    </row>
    <row r="178" spans="2:65" s="1" customFormat="1" ht="16.5" customHeight="1">
      <c r="B178" s="33"/>
      <c r="C178" s="172" t="s">
        <v>428</v>
      </c>
      <c r="D178" s="172" t="s">
        <v>1442</v>
      </c>
      <c r="E178" s="173" t="s">
        <v>1524</v>
      </c>
      <c r="F178" s="174" t="s">
        <v>1525</v>
      </c>
      <c r="G178" s="175" t="s">
        <v>1439</v>
      </c>
      <c r="H178" s="176">
        <v>1</v>
      </c>
      <c r="I178" s="177"/>
      <c r="J178" s="178">
        <f>ROUND(I178*H178,2)</f>
        <v>0</v>
      </c>
      <c r="K178" s="174" t="s">
        <v>19</v>
      </c>
      <c r="L178" s="179"/>
      <c r="M178" s="180" t="s">
        <v>19</v>
      </c>
      <c r="N178" s="181" t="s">
        <v>47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1445</v>
      </c>
      <c r="AT178" s="138" t="s">
        <v>1442</v>
      </c>
      <c r="AU178" s="138" t="s">
        <v>83</v>
      </c>
      <c r="AY178" s="18" t="s">
        <v>218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8" t="s">
        <v>83</v>
      </c>
      <c r="BK178" s="139">
        <f>ROUND(I178*H178,2)</f>
        <v>0</v>
      </c>
      <c r="BL178" s="18" t="s">
        <v>1031</v>
      </c>
      <c r="BM178" s="138" t="s">
        <v>1526</v>
      </c>
    </row>
    <row r="179" spans="2:65" s="1" customFormat="1" ht="11.25">
      <c r="B179" s="33"/>
      <c r="D179" s="140" t="s">
        <v>225</v>
      </c>
      <c r="F179" s="141" t="s">
        <v>1525</v>
      </c>
      <c r="I179" s="142"/>
      <c r="L179" s="33"/>
      <c r="M179" s="143"/>
      <c r="T179" s="54"/>
      <c r="AT179" s="18" t="s">
        <v>225</v>
      </c>
      <c r="AU179" s="18" t="s">
        <v>83</v>
      </c>
    </row>
    <row r="180" spans="2:65" s="1" customFormat="1" ht="19.5">
      <c r="B180" s="33"/>
      <c r="D180" s="140" t="s">
        <v>227</v>
      </c>
      <c r="F180" s="144" t="s">
        <v>1441</v>
      </c>
      <c r="I180" s="142"/>
      <c r="L180" s="33"/>
      <c r="M180" s="143"/>
      <c r="T180" s="54"/>
      <c r="AT180" s="18" t="s">
        <v>227</v>
      </c>
      <c r="AU180" s="18" t="s">
        <v>83</v>
      </c>
    </row>
    <row r="181" spans="2:65" s="1" customFormat="1" ht="16.5" customHeight="1">
      <c r="B181" s="33"/>
      <c r="C181" s="127" t="s">
        <v>437</v>
      </c>
      <c r="D181" s="127" t="s">
        <v>219</v>
      </c>
      <c r="E181" s="128" t="s">
        <v>1527</v>
      </c>
      <c r="F181" s="129" t="s">
        <v>1528</v>
      </c>
      <c r="G181" s="130" t="s">
        <v>1439</v>
      </c>
      <c r="H181" s="131">
        <v>1</v>
      </c>
      <c r="I181" s="132"/>
      <c r="J181" s="133">
        <f>ROUND(I181*H181,2)</f>
        <v>0</v>
      </c>
      <c r="K181" s="129" t="s">
        <v>19</v>
      </c>
      <c r="L181" s="33"/>
      <c r="M181" s="134" t="s">
        <v>19</v>
      </c>
      <c r="N181" s="135" t="s">
        <v>47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1031</v>
      </c>
      <c r="AT181" s="138" t="s">
        <v>219</v>
      </c>
      <c r="AU181" s="138" t="s">
        <v>83</v>
      </c>
      <c r="AY181" s="18" t="s">
        <v>218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8" t="s">
        <v>83</v>
      </c>
      <c r="BK181" s="139">
        <f>ROUND(I181*H181,2)</f>
        <v>0</v>
      </c>
      <c r="BL181" s="18" t="s">
        <v>1031</v>
      </c>
      <c r="BM181" s="138" t="s">
        <v>1529</v>
      </c>
    </row>
    <row r="182" spans="2:65" s="1" customFormat="1" ht="11.25">
      <c r="B182" s="33"/>
      <c r="D182" s="140" t="s">
        <v>225</v>
      </c>
      <c r="F182" s="141" t="s">
        <v>1528</v>
      </c>
      <c r="I182" s="142"/>
      <c r="L182" s="33"/>
      <c r="M182" s="143"/>
      <c r="T182" s="54"/>
      <c r="AT182" s="18" t="s">
        <v>225</v>
      </c>
      <c r="AU182" s="18" t="s">
        <v>83</v>
      </c>
    </row>
    <row r="183" spans="2:65" s="1" customFormat="1" ht="19.5">
      <c r="B183" s="33"/>
      <c r="D183" s="140" t="s">
        <v>227</v>
      </c>
      <c r="F183" s="144" t="s">
        <v>1441</v>
      </c>
      <c r="I183" s="142"/>
      <c r="L183" s="33"/>
      <c r="M183" s="143"/>
      <c r="T183" s="54"/>
      <c r="AT183" s="18" t="s">
        <v>227</v>
      </c>
      <c r="AU183" s="18" t="s">
        <v>83</v>
      </c>
    </row>
    <row r="184" spans="2:65" s="1" customFormat="1" ht="16.5" customHeight="1">
      <c r="B184" s="33"/>
      <c r="C184" s="172" t="s">
        <v>444</v>
      </c>
      <c r="D184" s="172" t="s">
        <v>1442</v>
      </c>
      <c r="E184" s="173" t="s">
        <v>1530</v>
      </c>
      <c r="F184" s="174" t="s">
        <v>1531</v>
      </c>
      <c r="G184" s="175" t="s">
        <v>1439</v>
      </c>
      <c r="H184" s="176">
        <v>1</v>
      </c>
      <c r="I184" s="177"/>
      <c r="J184" s="178">
        <f>ROUND(I184*H184,2)</f>
        <v>0</v>
      </c>
      <c r="K184" s="174" t="s">
        <v>19</v>
      </c>
      <c r="L184" s="179"/>
      <c r="M184" s="180" t="s">
        <v>19</v>
      </c>
      <c r="N184" s="181" t="s">
        <v>47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1445</v>
      </c>
      <c r="AT184" s="138" t="s">
        <v>1442</v>
      </c>
      <c r="AU184" s="138" t="s">
        <v>83</v>
      </c>
      <c r="AY184" s="18" t="s">
        <v>218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8" t="s">
        <v>83</v>
      </c>
      <c r="BK184" s="139">
        <f>ROUND(I184*H184,2)</f>
        <v>0</v>
      </c>
      <c r="BL184" s="18" t="s">
        <v>1031</v>
      </c>
      <c r="BM184" s="138" t="s">
        <v>1532</v>
      </c>
    </row>
    <row r="185" spans="2:65" s="1" customFormat="1" ht="11.25">
      <c r="B185" s="33"/>
      <c r="D185" s="140" t="s">
        <v>225</v>
      </c>
      <c r="F185" s="141" t="s">
        <v>1531</v>
      </c>
      <c r="I185" s="142"/>
      <c r="L185" s="33"/>
      <c r="M185" s="143"/>
      <c r="T185" s="54"/>
      <c r="AT185" s="18" t="s">
        <v>225</v>
      </c>
      <c r="AU185" s="18" t="s">
        <v>83</v>
      </c>
    </row>
    <row r="186" spans="2:65" s="1" customFormat="1" ht="19.5">
      <c r="B186" s="33"/>
      <c r="D186" s="140" t="s">
        <v>227</v>
      </c>
      <c r="F186" s="144" t="s">
        <v>1441</v>
      </c>
      <c r="I186" s="142"/>
      <c r="L186" s="33"/>
      <c r="M186" s="143"/>
      <c r="T186" s="54"/>
      <c r="AT186" s="18" t="s">
        <v>227</v>
      </c>
      <c r="AU186" s="18" t="s">
        <v>83</v>
      </c>
    </row>
    <row r="187" spans="2:65" s="10" customFormat="1" ht="25.9" customHeight="1">
      <c r="B187" s="117"/>
      <c r="D187" s="118" t="s">
        <v>75</v>
      </c>
      <c r="E187" s="119" t="s">
        <v>1533</v>
      </c>
      <c r="F187" s="119" t="s">
        <v>1534</v>
      </c>
      <c r="I187" s="120"/>
      <c r="J187" s="121">
        <f>BK187</f>
        <v>0</v>
      </c>
      <c r="L187" s="117"/>
      <c r="M187" s="122"/>
      <c r="P187" s="123">
        <f>SUM(P188:P196)</f>
        <v>0</v>
      </c>
      <c r="R187" s="123">
        <f>SUM(R188:R196)</f>
        <v>0</v>
      </c>
      <c r="T187" s="124">
        <f>SUM(T188:T196)</f>
        <v>0</v>
      </c>
      <c r="AR187" s="118" t="s">
        <v>99</v>
      </c>
      <c r="AT187" s="125" t="s">
        <v>75</v>
      </c>
      <c r="AU187" s="125" t="s">
        <v>76</v>
      </c>
      <c r="AY187" s="118" t="s">
        <v>218</v>
      </c>
      <c r="BK187" s="126">
        <f>SUM(BK188:BK196)</f>
        <v>0</v>
      </c>
    </row>
    <row r="188" spans="2:65" s="1" customFormat="1" ht="16.5" customHeight="1">
      <c r="B188" s="33"/>
      <c r="C188" s="127" t="s">
        <v>450</v>
      </c>
      <c r="D188" s="127" t="s">
        <v>219</v>
      </c>
      <c r="E188" s="128" t="s">
        <v>1535</v>
      </c>
      <c r="F188" s="129" t="s">
        <v>1536</v>
      </c>
      <c r="G188" s="130" t="s">
        <v>453</v>
      </c>
      <c r="H188" s="131">
        <v>1</v>
      </c>
      <c r="I188" s="132"/>
      <c r="J188" s="133">
        <f>ROUND(I188*H188,2)</f>
        <v>0</v>
      </c>
      <c r="K188" s="129" t="s">
        <v>19</v>
      </c>
      <c r="L188" s="33"/>
      <c r="M188" s="134" t="s">
        <v>19</v>
      </c>
      <c r="N188" s="135" t="s">
        <v>47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1031</v>
      </c>
      <c r="AT188" s="138" t="s">
        <v>219</v>
      </c>
      <c r="AU188" s="138" t="s">
        <v>83</v>
      </c>
      <c r="AY188" s="18" t="s">
        <v>218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83</v>
      </c>
      <c r="BK188" s="139">
        <f>ROUND(I188*H188,2)</f>
        <v>0</v>
      </c>
      <c r="BL188" s="18" t="s">
        <v>1031</v>
      </c>
      <c r="BM188" s="138" t="s">
        <v>1537</v>
      </c>
    </row>
    <row r="189" spans="2:65" s="1" customFormat="1" ht="11.25">
      <c r="B189" s="33"/>
      <c r="D189" s="140" t="s">
        <v>225</v>
      </c>
      <c r="F189" s="141" t="s">
        <v>1536</v>
      </c>
      <c r="I189" s="142"/>
      <c r="L189" s="33"/>
      <c r="M189" s="143"/>
      <c r="T189" s="54"/>
      <c r="AT189" s="18" t="s">
        <v>225</v>
      </c>
      <c r="AU189" s="18" t="s">
        <v>83</v>
      </c>
    </row>
    <row r="190" spans="2:65" s="1" customFormat="1" ht="19.5">
      <c r="B190" s="33"/>
      <c r="D190" s="140" t="s">
        <v>227</v>
      </c>
      <c r="F190" s="144" t="s">
        <v>1441</v>
      </c>
      <c r="I190" s="142"/>
      <c r="L190" s="33"/>
      <c r="M190" s="143"/>
      <c r="T190" s="54"/>
      <c r="AT190" s="18" t="s">
        <v>227</v>
      </c>
      <c r="AU190" s="18" t="s">
        <v>83</v>
      </c>
    </row>
    <row r="191" spans="2:65" s="1" customFormat="1" ht="16.5" customHeight="1">
      <c r="B191" s="33"/>
      <c r="C191" s="127" t="s">
        <v>459</v>
      </c>
      <c r="D191" s="127" t="s">
        <v>219</v>
      </c>
      <c r="E191" s="128" t="s">
        <v>1538</v>
      </c>
      <c r="F191" s="129" t="s">
        <v>1539</v>
      </c>
      <c r="G191" s="130" t="s">
        <v>453</v>
      </c>
      <c r="H191" s="131">
        <v>1</v>
      </c>
      <c r="I191" s="132"/>
      <c r="J191" s="133">
        <f>ROUND(I191*H191,2)</f>
        <v>0</v>
      </c>
      <c r="K191" s="129" t="s">
        <v>19</v>
      </c>
      <c r="L191" s="33"/>
      <c r="M191" s="134" t="s">
        <v>19</v>
      </c>
      <c r="N191" s="135" t="s">
        <v>47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83</v>
      </c>
      <c r="AT191" s="138" t="s">
        <v>219</v>
      </c>
      <c r="AU191" s="138" t="s">
        <v>83</v>
      </c>
      <c r="AY191" s="18" t="s">
        <v>218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8" t="s">
        <v>83</v>
      </c>
      <c r="BK191" s="139">
        <f>ROUND(I191*H191,2)</f>
        <v>0</v>
      </c>
      <c r="BL191" s="18" t="s">
        <v>83</v>
      </c>
      <c r="BM191" s="138" t="s">
        <v>1540</v>
      </c>
    </row>
    <row r="192" spans="2:65" s="1" customFormat="1" ht="11.25">
      <c r="B192" s="33"/>
      <c r="D192" s="140" t="s">
        <v>225</v>
      </c>
      <c r="F192" s="141" t="s">
        <v>1539</v>
      </c>
      <c r="I192" s="142"/>
      <c r="L192" s="33"/>
      <c r="M192" s="143"/>
      <c r="T192" s="54"/>
      <c r="AT192" s="18" t="s">
        <v>225</v>
      </c>
      <c r="AU192" s="18" t="s">
        <v>83</v>
      </c>
    </row>
    <row r="193" spans="2:65" s="1" customFormat="1" ht="19.5">
      <c r="B193" s="33"/>
      <c r="D193" s="140" t="s">
        <v>227</v>
      </c>
      <c r="F193" s="144" t="s">
        <v>1441</v>
      </c>
      <c r="I193" s="142"/>
      <c r="L193" s="33"/>
      <c r="M193" s="143"/>
      <c r="T193" s="54"/>
      <c r="AT193" s="18" t="s">
        <v>227</v>
      </c>
      <c r="AU193" s="18" t="s">
        <v>83</v>
      </c>
    </row>
    <row r="194" spans="2:65" s="1" customFormat="1" ht="24.2" customHeight="1">
      <c r="B194" s="33"/>
      <c r="C194" s="127" t="s">
        <v>465</v>
      </c>
      <c r="D194" s="127" t="s">
        <v>219</v>
      </c>
      <c r="E194" s="128" t="s">
        <v>1541</v>
      </c>
      <c r="F194" s="129" t="s">
        <v>1542</v>
      </c>
      <c r="G194" s="130" t="s">
        <v>453</v>
      </c>
      <c r="H194" s="131">
        <v>1</v>
      </c>
      <c r="I194" s="132"/>
      <c r="J194" s="133">
        <f>ROUND(I194*H194,2)</f>
        <v>0</v>
      </c>
      <c r="K194" s="129" t="s">
        <v>19</v>
      </c>
      <c r="L194" s="33"/>
      <c r="M194" s="134" t="s">
        <v>19</v>
      </c>
      <c r="N194" s="135" t="s">
        <v>47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83</v>
      </c>
      <c r="AT194" s="138" t="s">
        <v>219</v>
      </c>
      <c r="AU194" s="138" t="s">
        <v>83</v>
      </c>
      <c r="AY194" s="18" t="s">
        <v>218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8" t="s">
        <v>83</v>
      </c>
      <c r="BK194" s="139">
        <f>ROUND(I194*H194,2)</f>
        <v>0</v>
      </c>
      <c r="BL194" s="18" t="s">
        <v>83</v>
      </c>
      <c r="BM194" s="138" t="s">
        <v>1543</v>
      </c>
    </row>
    <row r="195" spans="2:65" s="1" customFormat="1" ht="11.25">
      <c r="B195" s="33"/>
      <c r="D195" s="140" t="s">
        <v>225</v>
      </c>
      <c r="F195" s="141" t="s">
        <v>1542</v>
      </c>
      <c r="I195" s="142"/>
      <c r="L195" s="33"/>
      <c r="M195" s="143"/>
      <c r="T195" s="54"/>
      <c r="AT195" s="18" t="s">
        <v>225</v>
      </c>
      <c r="AU195" s="18" t="s">
        <v>83</v>
      </c>
    </row>
    <row r="196" spans="2:65" s="1" customFormat="1" ht="19.5">
      <c r="B196" s="33"/>
      <c r="D196" s="140" t="s">
        <v>227</v>
      </c>
      <c r="F196" s="144" t="s">
        <v>1441</v>
      </c>
      <c r="I196" s="142"/>
      <c r="L196" s="33"/>
      <c r="M196" s="182"/>
      <c r="N196" s="183"/>
      <c r="O196" s="183"/>
      <c r="P196" s="183"/>
      <c r="Q196" s="183"/>
      <c r="R196" s="183"/>
      <c r="S196" s="183"/>
      <c r="T196" s="184"/>
      <c r="AT196" s="18" t="s">
        <v>227</v>
      </c>
      <c r="AU196" s="18" t="s">
        <v>83</v>
      </c>
    </row>
    <row r="197" spans="2:65" s="1" customFormat="1" ht="6.95" customHeight="1">
      <c r="B197" s="42"/>
      <c r="C197" s="43"/>
      <c r="D197" s="43"/>
      <c r="E197" s="43"/>
      <c r="F197" s="43"/>
      <c r="G197" s="43"/>
      <c r="H197" s="43"/>
      <c r="I197" s="43"/>
      <c r="J197" s="43"/>
      <c r="K197" s="43"/>
      <c r="L197" s="33"/>
    </row>
  </sheetData>
  <sheetProtection algorithmName="SHA-512" hashValue="WdaA3k4b735+KUGTBC3uY5qAxlIMGl6jebwMF0sU2wlPt+1ATt1ksv3AKTOCpV2KWBx1KFEZIdSGDQ2tijY7Jw==" saltValue="ebFfGW3f790Ru0md4YElTuMcRXQa7co3msx1WgtSnWDqxwFC+9CRqadtZ8QJ7+AiQi60DzM6Q8oaYR+hZ7Ht1Q==" spinCount="100000" sheet="1" objects="1" scenarios="1" formatColumns="0" formatRows="0" autoFilter="0"/>
  <autoFilter ref="C96:K196" xr:uid="{00000000-0009-0000-0000-000003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188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1544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ROUND(J96,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ROUND((SUM(BE96:BE242)),  2)</f>
        <v>0</v>
      </c>
      <c r="I37" s="95">
        <v>0.21</v>
      </c>
      <c r="J37" s="84">
        <f>ROUND(((SUM(BE96:BE242))*I37),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ROUND((SUM(BF96:BF242)),  2)</f>
        <v>0</v>
      </c>
      <c r="I38" s="95">
        <v>0.15</v>
      </c>
      <c r="J38" s="84">
        <f>ROUND(((SUM(BF96:BF242))*I38),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ROUND((SUM(BG96:BG242)),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ROUND((SUM(BH96:BH242)),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ROUND((SUM(BI96:BI242)),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PS 02 - MVE - Technologická část elektro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J96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1545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14" customFormat="1" ht="19.899999999999999" customHeight="1">
      <c r="B69" s="185"/>
      <c r="D69" s="186" t="s">
        <v>1546</v>
      </c>
      <c r="E69" s="187"/>
      <c r="F69" s="187"/>
      <c r="G69" s="187"/>
      <c r="H69" s="187"/>
      <c r="I69" s="187"/>
      <c r="J69" s="188">
        <f>J98</f>
        <v>0</v>
      </c>
      <c r="L69" s="185"/>
    </row>
    <row r="70" spans="2:47" s="14" customFormat="1" ht="19.899999999999999" customHeight="1">
      <c r="B70" s="185"/>
      <c r="D70" s="186" t="s">
        <v>1547</v>
      </c>
      <c r="E70" s="187"/>
      <c r="F70" s="187"/>
      <c r="G70" s="187"/>
      <c r="H70" s="187"/>
      <c r="I70" s="187"/>
      <c r="J70" s="188">
        <f>J129</f>
        <v>0</v>
      </c>
      <c r="L70" s="185"/>
    </row>
    <row r="71" spans="2:47" s="14" customFormat="1" ht="19.899999999999999" customHeight="1">
      <c r="B71" s="185"/>
      <c r="D71" s="186" t="s">
        <v>1548</v>
      </c>
      <c r="E71" s="187"/>
      <c r="F71" s="187"/>
      <c r="G71" s="187"/>
      <c r="H71" s="187"/>
      <c r="I71" s="187"/>
      <c r="J71" s="188">
        <f>J181</f>
        <v>0</v>
      </c>
      <c r="L71" s="185"/>
    </row>
    <row r="72" spans="2:47" s="14" customFormat="1" ht="19.899999999999999" customHeight="1">
      <c r="B72" s="185"/>
      <c r="D72" s="186" t="s">
        <v>1549</v>
      </c>
      <c r="E72" s="187"/>
      <c r="F72" s="187"/>
      <c r="G72" s="187"/>
      <c r="H72" s="187"/>
      <c r="I72" s="187"/>
      <c r="J72" s="188">
        <f>J212</f>
        <v>0</v>
      </c>
      <c r="L72" s="185"/>
    </row>
    <row r="73" spans="2:47" s="1" customFormat="1" ht="21.75" customHeight="1">
      <c r="B73" s="33"/>
      <c r="L73" s="33"/>
    </row>
    <row r="74" spans="2:47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>
      <c r="B79" s="33"/>
      <c r="C79" s="22" t="s">
        <v>203</v>
      </c>
      <c r="L79" s="33"/>
    </row>
    <row r="80" spans="2:47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16.5" customHeight="1">
      <c r="B82" s="33"/>
      <c r="E82" s="328" t="str">
        <f>E7</f>
        <v>MVE Klecany II</v>
      </c>
      <c r="F82" s="329"/>
      <c r="G82" s="329"/>
      <c r="H82" s="329"/>
      <c r="L82" s="33"/>
    </row>
    <row r="83" spans="2:63" ht="12" customHeight="1">
      <c r="B83" s="21"/>
      <c r="C83" s="28" t="s">
        <v>185</v>
      </c>
      <c r="L83" s="21"/>
    </row>
    <row r="84" spans="2:63" ht="16.5" customHeight="1">
      <c r="B84" s="21"/>
      <c r="E84" s="328" t="s">
        <v>188</v>
      </c>
      <c r="F84" s="313"/>
      <c r="G84" s="313"/>
      <c r="H84" s="313"/>
      <c r="L84" s="21"/>
    </row>
    <row r="85" spans="2:63" ht="12" customHeight="1">
      <c r="B85" s="21"/>
      <c r="C85" s="28" t="s">
        <v>192</v>
      </c>
      <c r="L85" s="21"/>
    </row>
    <row r="86" spans="2:63" s="1" customFormat="1" ht="16.5" customHeight="1">
      <c r="B86" s="33"/>
      <c r="E86" s="305" t="s">
        <v>1426</v>
      </c>
      <c r="F86" s="330"/>
      <c r="G86" s="330"/>
      <c r="H86" s="330"/>
      <c r="L86" s="33"/>
    </row>
    <row r="87" spans="2:63" s="1" customFormat="1" ht="12" customHeight="1">
      <c r="B87" s="33"/>
      <c r="C87" s="28" t="s">
        <v>1427</v>
      </c>
      <c r="L87" s="33"/>
    </row>
    <row r="88" spans="2:63" s="1" customFormat="1" ht="16.5" customHeight="1">
      <c r="B88" s="33"/>
      <c r="E88" s="294" t="str">
        <f>E13</f>
        <v>PS 02 - MVE - Technologická část elektro</v>
      </c>
      <c r="F88" s="330"/>
      <c r="G88" s="330"/>
      <c r="H88" s="330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F16</f>
        <v>Klecany [666033]</v>
      </c>
      <c r="I90" s="28" t="s">
        <v>23</v>
      </c>
      <c r="J90" s="50" t="str">
        <f>IF(J16="","",J16)</f>
        <v>31. 5. 2023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E19</f>
        <v>Povodí Vltavy, státní podnik</v>
      </c>
      <c r="I92" s="28" t="s">
        <v>33</v>
      </c>
      <c r="J92" s="31" t="str">
        <f>E25</f>
        <v>AQUATIS a.s</v>
      </c>
      <c r="L92" s="33"/>
    </row>
    <row r="93" spans="2:63" s="1" customFormat="1" ht="15.2" customHeight="1">
      <c r="B93" s="33"/>
      <c r="C93" s="28" t="s">
        <v>31</v>
      </c>
      <c r="F93" s="26" t="str">
        <f>IF(E22="","",E22)</f>
        <v>Vyplň údaj</v>
      </c>
      <c r="I93" s="28" t="s">
        <v>38</v>
      </c>
      <c r="J93" s="31" t="str">
        <f>E28</f>
        <v xml:space="preserve"> </v>
      </c>
      <c r="L93" s="33"/>
    </row>
    <row r="94" spans="2:63" s="1" customFormat="1" ht="10.35" customHeight="1">
      <c r="B94" s="33"/>
      <c r="L94" s="33"/>
    </row>
    <row r="95" spans="2:63" s="9" customFormat="1" ht="29.25" customHeight="1">
      <c r="B95" s="109"/>
      <c r="C95" s="110" t="s">
        <v>204</v>
      </c>
      <c r="D95" s="111" t="s">
        <v>61</v>
      </c>
      <c r="E95" s="111" t="s">
        <v>57</v>
      </c>
      <c r="F95" s="111" t="s">
        <v>58</v>
      </c>
      <c r="G95" s="111" t="s">
        <v>205</v>
      </c>
      <c r="H95" s="111" t="s">
        <v>206</v>
      </c>
      <c r="I95" s="111" t="s">
        <v>207</v>
      </c>
      <c r="J95" s="111" t="s">
        <v>199</v>
      </c>
      <c r="K95" s="112" t="s">
        <v>208</v>
      </c>
      <c r="L95" s="109"/>
      <c r="M95" s="57" t="s">
        <v>19</v>
      </c>
      <c r="N95" s="58" t="s">
        <v>46</v>
      </c>
      <c r="O95" s="58" t="s">
        <v>209</v>
      </c>
      <c r="P95" s="58" t="s">
        <v>210</v>
      </c>
      <c r="Q95" s="58" t="s">
        <v>211</v>
      </c>
      <c r="R95" s="58" t="s">
        <v>212</v>
      </c>
      <c r="S95" s="58" t="s">
        <v>213</v>
      </c>
      <c r="T95" s="59" t="s">
        <v>214</v>
      </c>
    </row>
    <row r="96" spans="2:63" s="1" customFormat="1" ht="22.9" customHeight="1">
      <c r="B96" s="33"/>
      <c r="C96" s="62" t="s">
        <v>215</v>
      </c>
      <c r="J96" s="113">
        <f>BK96</f>
        <v>0</v>
      </c>
      <c r="L96" s="33"/>
      <c r="M96" s="60"/>
      <c r="N96" s="51"/>
      <c r="O96" s="51"/>
      <c r="P96" s="114">
        <f>P97</f>
        <v>0</v>
      </c>
      <c r="Q96" s="51"/>
      <c r="R96" s="114">
        <f>R97</f>
        <v>0</v>
      </c>
      <c r="S96" s="51"/>
      <c r="T96" s="115">
        <f>T97</f>
        <v>0</v>
      </c>
      <c r="AT96" s="18" t="s">
        <v>75</v>
      </c>
      <c r="AU96" s="18" t="s">
        <v>200</v>
      </c>
      <c r="BK96" s="116">
        <f>BK97</f>
        <v>0</v>
      </c>
    </row>
    <row r="97" spans="2:65" s="10" customFormat="1" ht="25.9" customHeight="1">
      <c r="B97" s="117"/>
      <c r="D97" s="118" t="s">
        <v>75</v>
      </c>
      <c r="E97" s="119" t="s">
        <v>1550</v>
      </c>
      <c r="F97" s="119" t="s">
        <v>1405</v>
      </c>
      <c r="I97" s="120"/>
      <c r="J97" s="121">
        <f>BK97</f>
        <v>0</v>
      </c>
      <c r="L97" s="117"/>
      <c r="M97" s="122"/>
      <c r="P97" s="123">
        <f>P98+P129+P181+P212</f>
        <v>0</v>
      </c>
      <c r="R97" s="123">
        <f>R98+R129+R181+R212</f>
        <v>0</v>
      </c>
      <c r="T97" s="124">
        <f>T98+T129+T181+T212</f>
        <v>0</v>
      </c>
      <c r="AR97" s="118" t="s">
        <v>223</v>
      </c>
      <c r="AT97" s="125" t="s">
        <v>75</v>
      </c>
      <c r="AU97" s="125" t="s">
        <v>76</v>
      </c>
      <c r="AY97" s="118" t="s">
        <v>218</v>
      </c>
      <c r="BK97" s="126">
        <f>BK98+BK129+BK181+BK212</f>
        <v>0</v>
      </c>
    </row>
    <row r="98" spans="2:65" s="10" customFormat="1" ht="22.9" customHeight="1">
      <c r="B98" s="117"/>
      <c r="D98" s="118" t="s">
        <v>75</v>
      </c>
      <c r="E98" s="189" t="s">
        <v>1551</v>
      </c>
      <c r="F98" s="189" t="s">
        <v>1552</v>
      </c>
      <c r="I98" s="120"/>
      <c r="J98" s="190">
        <f>BK98</f>
        <v>0</v>
      </c>
      <c r="L98" s="117"/>
      <c r="M98" s="122"/>
      <c r="P98" s="123">
        <f>SUM(P99:P128)</f>
        <v>0</v>
      </c>
      <c r="R98" s="123">
        <f>SUM(R99:R128)</f>
        <v>0</v>
      </c>
      <c r="T98" s="124">
        <f>SUM(T99:T128)</f>
        <v>0</v>
      </c>
      <c r="AR98" s="118" t="s">
        <v>223</v>
      </c>
      <c r="AT98" s="125" t="s">
        <v>75</v>
      </c>
      <c r="AU98" s="125" t="s">
        <v>83</v>
      </c>
      <c r="AY98" s="118" t="s">
        <v>218</v>
      </c>
      <c r="BK98" s="126">
        <f>SUM(BK99:BK128)</f>
        <v>0</v>
      </c>
    </row>
    <row r="99" spans="2:65" s="1" customFormat="1" ht="16.5" customHeight="1">
      <c r="B99" s="33"/>
      <c r="C99" s="127" t="s">
        <v>83</v>
      </c>
      <c r="D99" s="127" t="s">
        <v>219</v>
      </c>
      <c r="E99" s="128" t="s">
        <v>1553</v>
      </c>
      <c r="F99" s="129" t="s">
        <v>1554</v>
      </c>
      <c r="G99" s="130" t="s">
        <v>1555</v>
      </c>
      <c r="H99" s="131">
        <v>1</v>
      </c>
      <c r="I99" s="132"/>
      <c r="J99" s="133">
        <f>ROUND(I99*H99,2)</f>
        <v>0</v>
      </c>
      <c r="K99" s="129" t="s">
        <v>19</v>
      </c>
      <c r="L99" s="33"/>
      <c r="M99" s="134" t="s">
        <v>19</v>
      </c>
      <c r="N99" s="135" t="s">
        <v>47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1556</v>
      </c>
      <c r="AT99" s="138" t="s">
        <v>219</v>
      </c>
      <c r="AU99" s="138" t="s">
        <v>85</v>
      </c>
      <c r="AY99" s="18" t="s">
        <v>218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83</v>
      </c>
      <c r="BK99" s="139">
        <f>ROUND(I99*H99,2)</f>
        <v>0</v>
      </c>
      <c r="BL99" s="18" t="s">
        <v>1556</v>
      </c>
      <c r="BM99" s="138" t="s">
        <v>1557</v>
      </c>
    </row>
    <row r="100" spans="2:65" s="1" customFormat="1" ht="11.25">
      <c r="B100" s="33"/>
      <c r="D100" s="140" t="s">
        <v>225</v>
      </c>
      <c r="F100" s="141" t="s">
        <v>1554</v>
      </c>
      <c r="I100" s="142"/>
      <c r="L100" s="33"/>
      <c r="M100" s="143"/>
      <c r="T100" s="54"/>
      <c r="AT100" s="18" t="s">
        <v>225</v>
      </c>
      <c r="AU100" s="18" t="s">
        <v>85</v>
      </c>
    </row>
    <row r="101" spans="2:65" s="1" customFormat="1" ht="19.5">
      <c r="B101" s="33"/>
      <c r="D101" s="140" t="s">
        <v>227</v>
      </c>
      <c r="F101" s="144" t="s">
        <v>1558</v>
      </c>
      <c r="I101" s="142"/>
      <c r="L101" s="33"/>
      <c r="M101" s="143"/>
      <c r="T101" s="54"/>
      <c r="AT101" s="18" t="s">
        <v>227</v>
      </c>
      <c r="AU101" s="18" t="s">
        <v>85</v>
      </c>
    </row>
    <row r="102" spans="2:65" s="1" customFormat="1" ht="16.5" customHeight="1">
      <c r="B102" s="33"/>
      <c r="C102" s="127" t="s">
        <v>85</v>
      </c>
      <c r="D102" s="127" t="s">
        <v>219</v>
      </c>
      <c r="E102" s="128" t="s">
        <v>1559</v>
      </c>
      <c r="F102" s="129" t="s">
        <v>1560</v>
      </c>
      <c r="G102" s="130" t="s">
        <v>1555</v>
      </c>
      <c r="H102" s="131">
        <v>1</v>
      </c>
      <c r="I102" s="132"/>
      <c r="J102" s="133">
        <f>ROUND(I102*H102,2)</f>
        <v>0</v>
      </c>
      <c r="K102" s="129" t="s">
        <v>19</v>
      </c>
      <c r="L102" s="33"/>
      <c r="M102" s="134" t="s">
        <v>19</v>
      </c>
      <c r="N102" s="135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1556</v>
      </c>
      <c r="AT102" s="138" t="s">
        <v>219</v>
      </c>
      <c r="AU102" s="138" t="s">
        <v>85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1556</v>
      </c>
      <c r="BM102" s="138" t="s">
        <v>1561</v>
      </c>
    </row>
    <row r="103" spans="2:65" s="1" customFormat="1" ht="11.25">
      <c r="B103" s="33"/>
      <c r="D103" s="140" t="s">
        <v>225</v>
      </c>
      <c r="F103" s="141" t="s">
        <v>1560</v>
      </c>
      <c r="I103" s="142"/>
      <c r="L103" s="33"/>
      <c r="M103" s="143"/>
      <c r="T103" s="54"/>
      <c r="AT103" s="18" t="s">
        <v>225</v>
      </c>
      <c r="AU103" s="18" t="s">
        <v>85</v>
      </c>
    </row>
    <row r="104" spans="2:65" s="1" customFormat="1" ht="19.5">
      <c r="B104" s="33"/>
      <c r="D104" s="140" t="s">
        <v>227</v>
      </c>
      <c r="F104" s="144" t="s">
        <v>1558</v>
      </c>
      <c r="I104" s="142"/>
      <c r="L104" s="33"/>
      <c r="M104" s="143"/>
      <c r="T104" s="54"/>
      <c r="AT104" s="18" t="s">
        <v>227</v>
      </c>
      <c r="AU104" s="18" t="s">
        <v>85</v>
      </c>
    </row>
    <row r="105" spans="2:65" s="1" customFormat="1" ht="16.5" customHeight="1">
      <c r="B105" s="33"/>
      <c r="C105" s="127" t="s">
        <v>99</v>
      </c>
      <c r="D105" s="127" t="s">
        <v>219</v>
      </c>
      <c r="E105" s="128" t="s">
        <v>1562</v>
      </c>
      <c r="F105" s="129" t="s">
        <v>1563</v>
      </c>
      <c r="G105" s="130" t="s">
        <v>1555</v>
      </c>
      <c r="H105" s="131">
        <v>1</v>
      </c>
      <c r="I105" s="132"/>
      <c r="J105" s="133">
        <f>ROUND(I105*H105,2)</f>
        <v>0</v>
      </c>
      <c r="K105" s="129" t="s">
        <v>19</v>
      </c>
      <c r="L105" s="33"/>
      <c r="M105" s="134" t="s">
        <v>19</v>
      </c>
      <c r="N105" s="135" t="s">
        <v>47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1556</v>
      </c>
      <c r="AT105" s="138" t="s">
        <v>219</v>
      </c>
      <c r="AU105" s="138" t="s">
        <v>85</v>
      </c>
      <c r="AY105" s="18" t="s">
        <v>218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8" t="s">
        <v>83</v>
      </c>
      <c r="BK105" s="139">
        <f>ROUND(I105*H105,2)</f>
        <v>0</v>
      </c>
      <c r="BL105" s="18" t="s">
        <v>1556</v>
      </c>
      <c r="BM105" s="138" t="s">
        <v>1564</v>
      </c>
    </row>
    <row r="106" spans="2:65" s="1" customFormat="1" ht="11.25">
      <c r="B106" s="33"/>
      <c r="D106" s="140" t="s">
        <v>225</v>
      </c>
      <c r="F106" s="141" t="s">
        <v>1563</v>
      </c>
      <c r="I106" s="142"/>
      <c r="L106" s="33"/>
      <c r="M106" s="143"/>
      <c r="T106" s="54"/>
      <c r="AT106" s="18" t="s">
        <v>225</v>
      </c>
      <c r="AU106" s="18" t="s">
        <v>85</v>
      </c>
    </row>
    <row r="107" spans="2:65" s="1" customFormat="1" ht="19.5">
      <c r="B107" s="33"/>
      <c r="D107" s="140" t="s">
        <v>227</v>
      </c>
      <c r="F107" s="144" t="s">
        <v>1558</v>
      </c>
      <c r="I107" s="142"/>
      <c r="L107" s="33"/>
      <c r="M107" s="143"/>
      <c r="T107" s="54"/>
      <c r="AT107" s="18" t="s">
        <v>227</v>
      </c>
      <c r="AU107" s="18" t="s">
        <v>85</v>
      </c>
    </row>
    <row r="108" spans="2:65" s="1" customFormat="1" ht="16.5" customHeight="1">
      <c r="B108" s="33"/>
      <c r="C108" s="127" t="s">
        <v>223</v>
      </c>
      <c r="D108" s="127" t="s">
        <v>219</v>
      </c>
      <c r="E108" s="128" t="s">
        <v>1565</v>
      </c>
      <c r="F108" s="129" t="s">
        <v>1566</v>
      </c>
      <c r="G108" s="130" t="s">
        <v>1555</v>
      </c>
      <c r="H108" s="131">
        <v>1</v>
      </c>
      <c r="I108" s="132"/>
      <c r="J108" s="133">
        <f>ROUND(I108*H108,2)</f>
        <v>0</v>
      </c>
      <c r="K108" s="129" t="s">
        <v>19</v>
      </c>
      <c r="L108" s="33"/>
      <c r="M108" s="134" t="s">
        <v>19</v>
      </c>
      <c r="N108" s="135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1556</v>
      </c>
      <c r="AT108" s="138" t="s">
        <v>219</v>
      </c>
      <c r="AU108" s="138" t="s">
        <v>85</v>
      </c>
      <c r="AY108" s="18" t="s">
        <v>218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83</v>
      </c>
      <c r="BK108" s="139">
        <f>ROUND(I108*H108,2)</f>
        <v>0</v>
      </c>
      <c r="BL108" s="18" t="s">
        <v>1556</v>
      </c>
      <c r="BM108" s="138" t="s">
        <v>1567</v>
      </c>
    </row>
    <row r="109" spans="2:65" s="1" customFormat="1" ht="11.25">
      <c r="B109" s="33"/>
      <c r="D109" s="140" t="s">
        <v>225</v>
      </c>
      <c r="F109" s="141" t="s">
        <v>1566</v>
      </c>
      <c r="I109" s="142"/>
      <c r="L109" s="33"/>
      <c r="M109" s="143"/>
      <c r="T109" s="54"/>
      <c r="AT109" s="18" t="s">
        <v>225</v>
      </c>
      <c r="AU109" s="18" t="s">
        <v>85</v>
      </c>
    </row>
    <row r="110" spans="2:65" s="1" customFormat="1" ht="19.5">
      <c r="B110" s="33"/>
      <c r="D110" s="140" t="s">
        <v>227</v>
      </c>
      <c r="F110" s="144" t="s">
        <v>1558</v>
      </c>
      <c r="I110" s="142"/>
      <c r="L110" s="33"/>
      <c r="M110" s="143"/>
      <c r="T110" s="54"/>
      <c r="AT110" s="18" t="s">
        <v>227</v>
      </c>
      <c r="AU110" s="18" t="s">
        <v>85</v>
      </c>
    </row>
    <row r="111" spans="2:65" s="1" customFormat="1" ht="16.5" customHeight="1">
      <c r="B111" s="33"/>
      <c r="C111" s="127" t="s">
        <v>257</v>
      </c>
      <c r="D111" s="127" t="s">
        <v>219</v>
      </c>
      <c r="E111" s="128" t="s">
        <v>1568</v>
      </c>
      <c r="F111" s="129" t="s">
        <v>1569</v>
      </c>
      <c r="G111" s="130" t="s">
        <v>1555</v>
      </c>
      <c r="H111" s="131">
        <v>1</v>
      </c>
      <c r="I111" s="132"/>
      <c r="J111" s="133">
        <f>ROUND(I111*H111,2)</f>
        <v>0</v>
      </c>
      <c r="K111" s="129" t="s">
        <v>19</v>
      </c>
      <c r="L111" s="33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1556</v>
      </c>
      <c r="AT111" s="138" t="s">
        <v>219</v>
      </c>
      <c r="AU111" s="138" t="s">
        <v>85</v>
      </c>
      <c r="AY111" s="18" t="s">
        <v>218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8" t="s">
        <v>83</v>
      </c>
      <c r="BK111" s="139">
        <f>ROUND(I111*H111,2)</f>
        <v>0</v>
      </c>
      <c r="BL111" s="18" t="s">
        <v>1556</v>
      </c>
      <c r="BM111" s="138" t="s">
        <v>1570</v>
      </c>
    </row>
    <row r="112" spans="2:65" s="1" customFormat="1" ht="11.25">
      <c r="B112" s="33"/>
      <c r="D112" s="140" t="s">
        <v>225</v>
      </c>
      <c r="F112" s="141" t="s">
        <v>1569</v>
      </c>
      <c r="I112" s="142"/>
      <c r="L112" s="33"/>
      <c r="M112" s="143"/>
      <c r="T112" s="54"/>
      <c r="AT112" s="18" t="s">
        <v>225</v>
      </c>
      <c r="AU112" s="18" t="s">
        <v>85</v>
      </c>
    </row>
    <row r="113" spans="2:65" s="1" customFormat="1" ht="19.5">
      <c r="B113" s="33"/>
      <c r="D113" s="140" t="s">
        <v>227</v>
      </c>
      <c r="F113" s="144" t="s">
        <v>1558</v>
      </c>
      <c r="I113" s="142"/>
      <c r="L113" s="33"/>
      <c r="M113" s="143"/>
      <c r="T113" s="54"/>
      <c r="AT113" s="18" t="s">
        <v>227</v>
      </c>
      <c r="AU113" s="18" t="s">
        <v>85</v>
      </c>
    </row>
    <row r="114" spans="2:65" s="1" customFormat="1" ht="16.5" customHeight="1">
      <c r="B114" s="33"/>
      <c r="C114" s="127" t="s">
        <v>263</v>
      </c>
      <c r="D114" s="127" t="s">
        <v>219</v>
      </c>
      <c r="E114" s="128" t="s">
        <v>1571</v>
      </c>
      <c r="F114" s="129" t="s">
        <v>1572</v>
      </c>
      <c r="G114" s="130" t="s">
        <v>1555</v>
      </c>
      <c r="H114" s="131">
        <v>1</v>
      </c>
      <c r="I114" s="132"/>
      <c r="J114" s="133">
        <f>ROUND(I114*H114,2)</f>
        <v>0</v>
      </c>
      <c r="K114" s="129" t="s">
        <v>19</v>
      </c>
      <c r="L114" s="33"/>
      <c r="M114" s="134" t="s">
        <v>19</v>
      </c>
      <c r="N114" s="135" t="s">
        <v>47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1556</v>
      </c>
      <c r="AT114" s="138" t="s">
        <v>219</v>
      </c>
      <c r="AU114" s="138" t="s">
        <v>85</v>
      </c>
      <c r="AY114" s="18" t="s">
        <v>218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83</v>
      </c>
      <c r="BK114" s="139">
        <f>ROUND(I114*H114,2)</f>
        <v>0</v>
      </c>
      <c r="BL114" s="18" t="s">
        <v>1556</v>
      </c>
      <c r="BM114" s="138" t="s">
        <v>1573</v>
      </c>
    </row>
    <row r="115" spans="2:65" s="1" customFormat="1" ht="11.25">
      <c r="B115" s="33"/>
      <c r="D115" s="140" t="s">
        <v>225</v>
      </c>
      <c r="F115" s="141" t="s">
        <v>1572</v>
      </c>
      <c r="I115" s="142"/>
      <c r="L115" s="33"/>
      <c r="M115" s="143"/>
      <c r="T115" s="54"/>
      <c r="AT115" s="18" t="s">
        <v>225</v>
      </c>
      <c r="AU115" s="18" t="s">
        <v>85</v>
      </c>
    </row>
    <row r="116" spans="2:65" s="1" customFormat="1" ht="19.5">
      <c r="B116" s="33"/>
      <c r="D116" s="140" t="s">
        <v>227</v>
      </c>
      <c r="F116" s="144" t="s">
        <v>1558</v>
      </c>
      <c r="I116" s="142"/>
      <c r="L116" s="33"/>
      <c r="M116" s="143"/>
      <c r="T116" s="54"/>
      <c r="AT116" s="18" t="s">
        <v>227</v>
      </c>
      <c r="AU116" s="18" t="s">
        <v>85</v>
      </c>
    </row>
    <row r="117" spans="2:65" s="1" customFormat="1" ht="16.5" customHeight="1">
      <c r="B117" s="33"/>
      <c r="C117" s="127" t="s">
        <v>271</v>
      </c>
      <c r="D117" s="127" t="s">
        <v>219</v>
      </c>
      <c r="E117" s="128" t="s">
        <v>1574</v>
      </c>
      <c r="F117" s="129" t="s">
        <v>1575</v>
      </c>
      <c r="G117" s="130" t="s">
        <v>1555</v>
      </c>
      <c r="H117" s="131">
        <v>1</v>
      </c>
      <c r="I117" s="132"/>
      <c r="J117" s="133">
        <f>ROUND(I117*H117,2)</f>
        <v>0</v>
      </c>
      <c r="K117" s="129" t="s">
        <v>19</v>
      </c>
      <c r="L117" s="33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1556</v>
      </c>
      <c r="AT117" s="138" t="s">
        <v>219</v>
      </c>
      <c r="AU117" s="138" t="s">
        <v>85</v>
      </c>
      <c r="AY117" s="18" t="s">
        <v>218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83</v>
      </c>
      <c r="BK117" s="139">
        <f>ROUND(I117*H117,2)</f>
        <v>0</v>
      </c>
      <c r="BL117" s="18" t="s">
        <v>1556</v>
      </c>
      <c r="BM117" s="138" t="s">
        <v>1576</v>
      </c>
    </row>
    <row r="118" spans="2:65" s="1" customFormat="1" ht="11.25">
      <c r="B118" s="33"/>
      <c r="D118" s="140" t="s">
        <v>225</v>
      </c>
      <c r="F118" s="141" t="s">
        <v>1575</v>
      </c>
      <c r="I118" s="142"/>
      <c r="L118" s="33"/>
      <c r="M118" s="143"/>
      <c r="T118" s="54"/>
      <c r="AT118" s="18" t="s">
        <v>225</v>
      </c>
      <c r="AU118" s="18" t="s">
        <v>85</v>
      </c>
    </row>
    <row r="119" spans="2:65" s="1" customFormat="1" ht="19.5">
      <c r="B119" s="33"/>
      <c r="D119" s="140" t="s">
        <v>227</v>
      </c>
      <c r="F119" s="144" t="s">
        <v>1558</v>
      </c>
      <c r="I119" s="142"/>
      <c r="L119" s="33"/>
      <c r="M119" s="143"/>
      <c r="T119" s="54"/>
      <c r="AT119" s="18" t="s">
        <v>227</v>
      </c>
      <c r="AU119" s="18" t="s">
        <v>85</v>
      </c>
    </row>
    <row r="120" spans="2:65" s="1" customFormat="1" ht="16.5" customHeight="1">
      <c r="B120" s="33"/>
      <c r="C120" s="127" t="s">
        <v>278</v>
      </c>
      <c r="D120" s="127" t="s">
        <v>219</v>
      </c>
      <c r="E120" s="128" t="s">
        <v>1577</v>
      </c>
      <c r="F120" s="129" t="s">
        <v>1578</v>
      </c>
      <c r="G120" s="130" t="s">
        <v>1555</v>
      </c>
      <c r="H120" s="131">
        <v>1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1556</v>
      </c>
      <c r="AT120" s="138" t="s">
        <v>219</v>
      </c>
      <c r="AU120" s="138" t="s">
        <v>85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1556</v>
      </c>
      <c r="BM120" s="138" t="s">
        <v>1579</v>
      </c>
    </row>
    <row r="121" spans="2:65" s="1" customFormat="1" ht="11.25">
      <c r="B121" s="33"/>
      <c r="D121" s="140" t="s">
        <v>225</v>
      </c>
      <c r="F121" s="141" t="s">
        <v>1578</v>
      </c>
      <c r="I121" s="142"/>
      <c r="L121" s="33"/>
      <c r="M121" s="143"/>
      <c r="T121" s="54"/>
      <c r="AT121" s="18" t="s">
        <v>225</v>
      </c>
      <c r="AU121" s="18" t="s">
        <v>85</v>
      </c>
    </row>
    <row r="122" spans="2:65" s="1" customFormat="1" ht="19.5">
      <c r="B122" s="33"/>
      <c r="D122" s="140" t="s">
        <v>227</v>
      </c>
      <c r="F122" s="144" t="s">
        <v>1558</v>
      </c>
      <c r="I122" s="142"/>
      <c r="L122" s="33"/>
      <c r="M122" s="143"/>
      <c r="T122" s="54"/>
      <c r="AT122" s="18" t="s">
        <v>227</v>
      </c>
      <c r="AU122" s="18" t="s">
        <v>85</v>
      </c>
    </row>
    <row r="123" spans="2:65" s="1" customFormat="1" ht="16.5" customHeight="1">
      <c r="B123" s="33"/>
      <c r="C123" s="127" t="s">
        <v>286</v>
      </c>
      <c r="D123" s="127" t="s">
        <v>219</v>
      </c>
      <c r="E123" s="128" t="s">
        <v>1580</v>
      </c>
      <c r="F123" s="129" t="s">
        <v>1581</v>
      </c>
      <c r="G123" s="130" t="s">
        <v>1555</v>
      </c>
      <c r="H123" s="131">
        <v>1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1556</v>
      </c>
      <c r="AT123" s="138" t="s">
        <v>219</v>
      </c>
      <c r="AU123" s="138" t="s">
        <v>85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1556</v>
      </c>
      <c r="BM123" s="138" t="s">
        <v>1582</v>
      </c>
    </row>
    <row r="124" spans="2:65" s="1" customFormat="1" ht="11.25">
      <c r="B124" s="33"/>
      <c r="D124" s="140" t="s">
        <v>225</v>
      </c>
      <c r="F124" s="141" t="s">
        <v>1581</v>
      </c>
      <c r="I124" s="142"/>
      <c r="L124" s="33"/>
      <c r="M124" s="143"/>
      <c r="T124" s="54"/>
      <c r="AT124" s="18" t="s">
        <v>225</v>
      </c>
      <c r="AU124" s="18" t="s">
        <v>85</v>
      </c>
    </row>
    <row r="125" spans="2:65" s="1" customFormat="1" ht="19.5">
      <c r="B125" s="33"/>
      <c r="D125" s="140" t="s">
        <v>227</v>
      </c>
      <c r="F125" s="144" t="s">
        <v>1558</v>
      </c>
      <c r="I125" s="142"/>
      <c r="L125" s="33"/>
      <c r="M125" s="143"/>
      <c r="T125" s="54"/>
      <c r="AT125" s="18" t="s">
        <v>227</v>
      </c>
      <c r="AU125" s="18" t="s">
        <v>85</v>
      </c>
    </row>
    <row r="126" spans="2:65" s="1" customFormat="1" ht="16.5" customHeight="1">
      <c r="B126" s="33"/>
      <c r="C126" s="127" t="s">
        <v>292</v>
      </c>
      <c r="D126" s="127" t="s">
        <v>219</v>
      </c>
      <c r="E126" s="128" t="s">
        <v>1583</v>
      </c>
      <c r="F126" s="129" t="s">
        <v>1584</v>
      </c>
      <c r="G126" s="130" t="s">
        <v>1555</v>
      </c>
      <c r="H126" s="131">
        <v>1</v>
      </c>
      <c r="I126" s="132"/>
      <c r="J126" s="133">
        <f>ROUND(I126*H126,2)</f>
        <v>0</v>
      </c>
      <c r="K126" s="129" t="s">
        <v>19</v>
      </c>
      <c r="L126" s="33"/>
      <c r="M126" s="134" t="s">
        <v>19</v>
      </c>
      <c r="N126" s="135" t="s">
        <v>47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1556</v>
      </c>
      <c r="AT126" s="138" t="s">
        <v>219</v>
      </c>
      <c r="AU126" s="138" t="s">
        <v>85</v>
      </c>
      <c r="AY126" s="18" t="s">
        <v>218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83</v>
      </c>
      <c r="BK126" s="139">
        <f>ROUND(I126*H126,2)</f>
        <v>0</v>
      </c>
      <c r="BL126" s="18" t="s">
        <v>1556</v>
      </c>
      <c r="BM126" s="138" t="s">
        <v>1585</v>
      </c>
    </row>
    <row r="127" spans="2:65" s="1" customFormat="1" ht="11.25">
      <c r="B127" s="33"/>
      <c r="D127" s="140" t="s">
        <v>225</v>
      </c>
      <c r="F127" s="141" t="s">
        <v>1584</v>
      </c>
      <c r="I127" s="142"/>
      <c r="L127" s="33"/>
      <c r="M127" s="143"/>
      <c r="T127" s="54"/>
      <c r="AT127" s="18" t="s">
        <v>225</v>
      </c>
      <c r="AU127" s="18" t="s">
        <v>85</v>
      </c>
    </row>
    <row r="128" spans="2:65" s="1" customFormat="1" ht="19.5">
      <c r="B128" s="33"/>
      <c r="D128" s="140" t="s">
        <v>227</v>
      </c>
      <c r="F128" s="144" t="s">
        <v>1558</v>
      </c>
      <c r="I128" s="142"/>
      <c r="L128" s="33"/>
      <c r="M128" s="143"/>
      <c r="T128" s="54"/>
      <c r="AT128" s="18" t="s">
        <v>227</v>
      </c>
      <c r="AU128" s="18" t="s">
        <v>85</v>
      </c>
    </row>
    <row r="129" spans="2:65" s="10" customFormat="1" ht="22.9" customHeight="1">
      <c r="B129" s="117"/>
      <c r="D129" s="118" t="s">
        <v>75</v>
      </c>
      <c r="E129" s="189" t="s">
        <v>1586</v>
      </c>
      <c r="F129" s="189" t="s">
        <v>1587</v>
      </c>
      <c r="I129" s="120"/>
      <c r="J129" s="190">
        <f>BK129</f>
        <v>0</v>
      </c>
      <c r="L129" s="117"/>
      <c r="M129" s="122"/>
      <c r="P129" s="123">
        <f>SUM(P130:P180)</f>
        <v>0</v>
      </c>
      <c r="R129" s="123">
        <f>SUM(R130:R180)</f>
        <v>0</v>
      </c>
      <c r="T129" s="124">
        <f>SUM(T130:T180)</f>
        <v>0</v>
      </c>
      <c r="AR129" s="118" t="s">
        <v>223</v>
      </c>
      <c r="AT129" s="125" t="s">
        <v>75</v>
      </c>
      <c r="AU129" s="125" t="s">
        <v>83</v>
      </c>
      <c r="AY129" s="118" t="s">
        <v>218</v>
      </c>
      <c r="BK129" s="126">
        <f>SUM(BK130:BK180)</f>
        <v>0</v>
      </c>
    </row>
    <row r="130" spans="2:65" s="1" customFormat="1" ht="16.5" customHeight="1">
      <c r="B130" s="33"/>
      <c r="C130" s="127" t="s">
        <v>299</v>
      </c>
      <c r="D130" s="127" t="s">
        <v>219</v>
      </c>
      <c r="E130" s="128" t="s">
        <v>1588</v>
      </c>
      <c r="F130" s="129" t="s">
        <v>1589</v>
      </c>
      <c r="G130" s="130" t="s">
        <v>237</v>
      </c>
      <c r="H130" s="131">
        <v>1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1556</v>
      </c>
      <c r="AT130" s="138" t="s">
        <v>219</v>
      </c>
      <c r="AU130" s="138" t="s">
        <v>85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1556</v>
      </c>
      <c r="BM130" s="138" t="s">
        <v>1590</v>
      </c>
    </row>
    <row r="131" spans="2:65" s="1" customFormat="1" ht="11.25">
      <c r="B131" s="33"/>
      <c r="D131" s="140" t="s">
        <v>225</v>
      </c>
      <c r="F131" s="141" t="s">
        <v>1589</v>
      </c>
      <c r="I131" s="142"/>
      <c r="L131" s="33"/>
      <c r="M131" s="143"/>
      <c r="T131" s="54"/>
      <c r="AT131" s="18" t="s">
        <v>225</v>
      </c>
      <c r="AU131" s="18" t="s">
        <v>85</v>
      </c>
    </row>
    <row r="132" spans="2:65" s="1" customFormat="1" ht="19.5">
      <c r="B132" s="33"/>
      <c r="D132" s="140" t="s">
        <v>227</v>
      </c>
      <c r="F132" s="144" t="s">
        <v>1558</v>
      </c>
      <c r="I132" s="142"/>
      <c r="L132" s="33"/>
      <c r="M132" s="143"/>
      <c r="T132" s="54"/>
      <c r="AT132" s="18" t="s">
        <v>227</v>
      </c>
      <c r="AU132" s="18" t="s">
        <v>85</v>
      </c>
    </row>
    <row r="133" spans="2:65" s="1" customFormat="1" ht="16.5" customHeight="1">
      <c r="B133" s="33"/>
      <c r="C133" s="127" t="s">
        <v>306</v>
      </c>
      <c r="D133" s="127" t="s">
        <v>219</v>
      </c>
      <c r="E133" s="128" t="s">
        <v>1591</v>
      </c>
      <c r="F133" s="129" t="s">
        <v>1592</v>
      </c>
      <c r="G133" s="130" t="s">
        <v>237</v>
      </c>
      <c r="H133" s="131">
        <v>1</v>
      </c>
      <c r="I133" s="132"/>
      <c r="J133" s="133">
        <f>ROUND(I133*H133,2)</f>
        <v>0</v>
      </c>
      <c r="K133" s="129" t="s">
        <v>19</v>
      </c>
      <c r="L133" s="33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1556</v>
      </c>
      <c r="AT133" s="138" t="s">
        <v>219</v>
      </c>
      <c r="AU133" s="138" t="s">
        <v>85</v>
      </c>
      <c r="AY133" s="18" t="s">
        <v>218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83</v>
      </c>
      <c r="BK133" s="139">
        <f>ROUND(I133*H133,2)</f>
        <v>0</v>
      </c>
      <c r="BL133" s="18" t="s">
        <v>1556</v>
      </c>
      <c r="BM133" s="138" t="s">
        <v>1593</v>
      </c>
    </row>
    <row r="134" spans="2:65" s="1" customFormat="1" ht="11.25">
      <c r="B134" s="33"/>
      <c r="D134" s="140" t="s">
        <v>225</v>
      </c>
      <c r="F134" s="141" t="s">
        <v>1592</v>
      </c>
      <c r="I134" s="142"/>
      <c r="L134" s="33"/>
      <c r="M134" s="143"/>
      <c r="T134" s="54"/>
      <c r="AT134" s="18" t="s">
        <v>225</v>
      </c>
      <c r="AU134" s="18" t="s">
        <v>85</v>
      </c>
    </row>
    <row r="135" spans="2:65" s="1" customFormat="1" ht="19.5">
      <c r="B135" s="33"/>
      <c r="D135" s="140" t="s">
        <v>227</v>
      </c>
      <c r="F135" s="144" t="s">
        <v>1558</v>
      </c>
      <c r="I135" s="142"/>
      <c r="L135" s="33"/>
      <c r="M135" s="143"/>
      <c r="T135" s="54"/>
      <c r="AT135" s="18" t="s">
        <v>227</v>
      </c>
      <c r="AU135" s="18" t="s">
        <v>85</v>
      </c>
    </row>
    <row r="136" spans="2:65" s="1" customFormat="1" ht="16.5" customHeight="1">
      <c r="B136" s="33"/>
      <c r="C136" s="127" t="s">
        <v>313</v>
      </c>
      <c r="D136" s="127" t="s">
        <v>219</v>
      </c>
      <c r="E136" s="128" t="s">
        <v>1594</v>
      </c>
      <c r="F136" s="129" t="s">
        <v>1595</v>
      </c>
      <c r="G136" s="130" t="s">
        <v>237</v>
      </c>
      <c r="H136" s="131">
        <v>1</v>
      </c>
      <c r="I136" s="132"/>
      <c r="J136" s="133">
        <f>ROUND(I136*H136,2)</f>
        <v>0</v>
      </c>
      <c r="K136" s="129" t="s">
        <v>19</v>
      </c>
      <c r="L136" s="33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1556</v>
      </c>
      <c r="AT136" s="138" t="s">
        <v>219</v>
      </c>
      <c r="AU136" s="138" t="s">
        <v>85</v>
      </c>
      <c r="AY136" s="18" t="s">
        <v>218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83</v>
      </c>
      <c r="BK136" s="139">
        <f>ROUND(I136*H136,2)</f>
        <v>0</v>
      </c>
      <c r="BL136" s="18" t="s">
        <v>1556</v>
      </c>
      <c r="BM136" s="138" t="s">
        <v>1596</v>
      </c>
    </row>
    <row r="137" spans="2:65" s="1" customFormat="1" ht="11.25">
      <c r="B137" s="33"/>
      <c r="D137" s="140" t="s">
        <v>225</v>
      </c>
      <c r="F137" s="141" t="s">
        <v>1595</v>
      </c>
      <c r="I137" s="142"/>
      <c r="L137" s="33"/>
      <c r="M137" s="143"/>
      <c r="T137" s="54"/>
      <c r="AT137" s="18" t="s">
        <v>225</v>
      </c>
      <c r="AU137" s="18" t="s">
        <v>85</v>
      </c>
    </row>
    <row r="138" spans="2:65" s="1" customFormat="1" ht="19.5">
      <c r="B138" s="33"/>
      <c r="D138" s="140" t="s">
        <v>227</v>
      </c>
      <c r="F138" s="144" t="s">
        <v>1558</v>
      </c>
      <c r="I138" s="142"/>
      <c r="L138" s="33"/>
      <c r="M138" s="143"/>
      <c r="T138" s="54"/>
      <c r="AT138" s="18" t="s">
        <v>227</v>
      </c>
      <c r="AU138" s="18" t="s">
        <v>85</v>
      </c>
    </row>
    <row r="139" spans="2:65" s="1" customFormat="1" ht="16.5" customHeight="1">
      <c r="B139" s="33"/>
      <c r="C139" s="127" t="s">
        <v>320</v>
      </c>
      <c r="D139" s="127" t="s">
        <v>219</v>
      </c>
      <c r="E139" s="128" t="s">
        <v>1597</v>
      </c>
      <c r="F139" s="129" t="s">
        <v>1598</v>
      </c>
      <c r="G139" s="130" t="s">
        <v>237</v>
      </c>
      <c r="H139" s="131">
        <v>1</v>
      </c>
      <c r="I139" s="132"/>
      <c r="J139" s="133">
        <f>ROUND(I139*H139,2)</f>
        <v>0</v>
      </c>
      <c r="K139" s="129" t="s">
        <v>19</v>
      </c>
      <c r="L139" s="33"/>
      <c r="M139" s="134" t="s">
        <v>19</v>
      </c>
      <c r="N139" s="135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1556</v>
      </c>
      <c r="AT139" s="138" t="s">
        <v>219</v>
      </c>
      <c r="AU139" s="138" t="s">
        <v>85</v>
      </c>
      <c r="AY139" s="18" t="s">
        <v>218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83</v>
      </c>
      <c r="BK139" s="139">
        <f>ROUND(I139*H139,2)</f>
        <v>0</v>
      </c>
      <c r="BL139" s="18" t="s">
        <v>1556</v>
      </c>
      <c r="BM139" s="138" t="s">
        <v>1599</v>
      </c>
    </row>
    <row r="140" spans="2:65" s="1" customFormat="1" ht="11.25">
      <c r="B140" s="33"/>
      <c r="D140" s="140" t="s">
        <v>225</v>
      </c>
      <c r="F140" s="141" t="s">
        <v>1598</v>
      </c>
      <c r="I140" s="142"/>
      <c r="L140" s="33"/>
      <c r="M140" s="143"/>
      <c r="T140" s="54"/>
      <c r="AT140" s="18" t="s">
        <v>225</v>
      </c>
      <c r="AU140" s="18" t="s">
        <v>85</v>
      </c>
    </row>
    <row r="141" spans="2:65" s="1" customFormat="1" ht="19.5">
      <c r="B141" s="33"/>
      <c r="D141" s="140" t="s">
        <v>227</v>
      </c>
      <c r="F141" s="144" t="s">
        <v>1558</v>
      </c>
      <c r="I141" s="142"/>
      <c r="L141" s="33"/>
      <c r="M141" s="143"/>
      <c r="T141" s="54"/>
      <c r="AT141" s="18" t="s">
        <v>227</v>
      </c>
      <c r="AU141" s="18" t="s">
        <v>85</v>
      </c>
    </row>
    <row r="142" spans="2:65" s="1" customFormat="1" ht="16.5" customHeight="1">
      <c r="B142" s="33"/>
      <c r="C142" s="127" t="s">
        <v>8</v>
      </c>
      <c r="D142" s="127" t="s">
        <v>219</v>
      </c>
      <c r="E142" s="128" t="s">
        <v>1600</v>
      </c>
      <c r="F142" s="129" t="s">
        <v>1601</v>
      </c>
      <c r="G142" s="130" t="s">
        <v>237</v>
      </c>
      <c r="H142" s="131">
        <v>1</v>
      </c>
      <c r="I142" s="132"/>
      <c r="J142" s="133">
        <f>ROUND(I142*H142,2)</f>
        <v>0</v>
      </c>
      <c r="K142" s="129" t="s">
        <v>19</v>
      </c>
      <c r="L142" s="33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1556</v>
      </c>
      <c r="AT142" s="138" t="s">
        <v>219</v>
      </c>
      <c r="AU142" s="138" t="s">
        <v>85</v>
      </c>
      <c r="AY142" s="18" t="s">
        <v>218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83</v>
      </c>
      <c r="BK142" s="139">
        <f>ROUND(I142*H142,2)</f>
        <v>0</v>
      </c>
      <c r="BL142" s="18" t="s">
        <v>1556</v>
      </c>
      <c r="BM142" s="138" t="s">
        <v>1602</v>
      </c>
    </row>
    <row r="143" spans="2:65" s="1" customFormat="1" ht="11.25">
      <c r="B143" s="33"/>
      <c r="D143" s="140" t="s">
        <v>225</v>
      </c>
      <c r="F143" s="141" t="s">
        <v>1601</v>
      </c>
      <c r="I143" s="142"/>
      <c r="L143" s="33"/>
      <c r="M143" s="143"/>
      <c r="T143" s="54"/>
      <c r="AT143" s="18" t="s">
        <v>225</v>
      </c>
      <c r="AU143" s="18" t="s">
        <v>85</v>
      </c>
    </row>
    <row r="144" spans="2:65" s="1" customFormat="1" ht="19.5">
      <c r="B144" s="33"/>
      <c r="D144" s="140" t="s">
        <v>227</v>
      </c>
      <c r="F144" s="144" t="s">
        <v>1558</v>
      </c>
      <c r="I144" s="142"/>
      <c r="L144" s="33"/>
      <c r="M144" s="143"/>
      <c r="T144" s="54"/>
      <c r="AT144" s="18" t="s">
        <v>227</v>
      </c>
      <c r="AU144" s="18" t="s">
        <v>85</v>
      </c>
    </row>
    <row r="145" spans="2:65" s="1" customFormat="1" ht="16.5" customHeight="1">
      <c r="B145" s="33"/>
      <c r="C145" s="127" t="s">
        <v>336</v>
      </c>
      <c r="D145" s="127" t="s">
        <v>219</v>
      </c>
      <c r="E145" s="128" t="s">
        <v>1603</v>
      </c>
      <c r="F145" s="129" t="s">
        <v>1604</v>
      </c>
      <c r="G145" s="130" t="s">
        <v>1555</v>
      </c>
      <c r="H145" s="131">
        <v>1</v>
      </c>
      <c r="I145" s="132"/>
      <c r="J145" s="133">
        <f>ROUND(I145*H145,2)</f>
        <v>0</v>
      </c>
      <c r="K145" s="129" t="s">
        <v>19</v>
      </c>
      <c r="L145" s="33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1556</v>
      </c>
      <c r="AT145" s="138" t="s">
        <v>219</v>
      </c>
      <c r="AU145" s="138" t="s">
        <v>85</v>
      </c>
      <c r="AY145" s="18" t="s">
        <v>218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83</v>
      </c>
      <c r="BK145" s="139">
        <f>ROUND(I145*H145,2)</f>
        <v>0</v>
      </c>
      <c r="BL145" s="18" t="s">
        <v>1556</v>
      </c>
      <c r="BM145" s="138" t="s">
        <v>1605</v>
      </c>
    </row>
    <row r="146" spans="2:65" s="1" customFormat="1" ht="11.25">
      <c r="B146" s="33"/>
      <c r="D146" s="140" t="s">
        <v>225</v>
      </c>
      <c r="F146" s="141" t="s">
        <v>1604</v>
      </c>
      <c r="I146" s="142"/>
      <c r="L146" s="33"/>
      <c r="M146" s="143"/>
      <c r="T146" s="54"/>
      <c r="AT146" s="18" t="s">
        <v>225</v>
      </c>
      <c r="AU146" s="18" t="s">
        <v>85</v>
      </c>
    </row>
    <row r="147" spans="2:65" s="1" customFormat="1" ht="19.5">
      <c r="B147" s="33"/>
      <c r="D147" s="140" t="s">
        <v>227</v>
      </c>
      <c r="F147" s="144" t="s">
        <v>1558</v>
      </c>
      <c r="I147" s="142"/>
      <c r="L147" s="33"/>
      <c r="M147" s="143"/>
      <c r="T147" s="54"/>
      <c r="AT147" s="18" t="s">
        <v>227</v>
      </c>
      <c r="AU147" s="18" t="s">
        <v>85</v>
      </c>
    </row>
    <row r="148" spans="2:65" s="1" customFormat="1" ht="16.5" customHeight="1">
      <c r="B148" s="33"/>
      <c r="C148" s="127" t="s">
        <v>351</v>
      </c>
      <c r="D148" s="127" t="s">
        <v>219</v>
      </c>
      <c r="E148" s="128" t="s">
        <v>1606</v>
      </c>
      <c r="F148" s="129" t="s">
        <v>1607</v>
      </c>
      <c r="G148" s="130" t="s">
        <v>1555</v>
      </c>
      <c r="H148" s="131">
        <v>1</v>
      </c>
      <c r="I148" s="132"/>
      <c r="J148" s="133">
        <f>ROUND(I148*H148,2)</f>
        <v>0</v>
      </c>
      <c r="K148" s="129" t="s">
        <v>19</v>
      </c>
      <c r="L148" s="33"/>
      <c r="M148" s="134" t="s">
        <v>19</v>
      </c>
      <c r="N148" s="135" t="s">
        <v>47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1556</v>
      </c>
      <c r="AT148" s="138" t="s">
        <v>219</v>
      </c>
      <c r="AU148" s="138" t="s">
        <v>85</v>
      </c>
      <c r="AY148" s="18" t="s">
        <v>218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83</v>
      </c>
      <c r="BK148" s="139">
        <f>ROUND(I148*H148,2)</f>
        <v>0</v>
      </c>
      <c r="BL148" s="18" t="s">
        <v>1556</v>
      </c>
      <c r="BM148" s="138" t="s">
        <v>1608</v>
      </c>
    </row>
    <row r="149" spans="2:65" s="1" customFormat="1" ht="11.25">
      <c r="B149" s="33"/>
      <c r="D149" s="140" t="s">
        <v>225</v>
      </c>
      <c r="F149" s="141" t="s">
        <v>1607</v>
      </c>
      <c r="I149" s="142"/>
      <c r="L149" s="33"/>
      <c r="M149" s="143"/>
      <c r="T149" s="54"/>
      <c r="AT149" s="18" t="s">
        <v>225</v>
      </c>
      <c r="AU149" s="18" t="s">
        <v>85</v>
      </c>
    </row>
    <row r="150" spans="2:65" s="1" customFormat="1" ht="19.5">
      <c r="B150" s="33"/>
      <c r="D150" s="140" t="s">
        <v>227</v>
      </c>
      <c r="F150" s="144" t="s">
        <v>1558</v>
      </c>
      <c r="I150" s="142"/>
      <c r="L150" s="33"/>
      <c r="M150" s="143"/>
      <c r="T150" s="54"/>
      <c r="AT150" s="18" t="s">
        <v>227</v>
      </c>
      <c r="AU150" s="18" t="s">
        <v>85</v>
      </c>
    </row>
    <row r="151" spans="2:65" s="1" customFormat="1" ht="16.5" customHeight="1">
      <c r="B151" s="33"/>
      <c r="C151" s="127" t="s">
        <v>373</v>
      </c>
      <c r="D151" s="127" t="s">
        <v>219</v>
      </c>
      <c r="E151" s="128" t="s">
        <v>1609</v>
      </c>
      <c r="F151" s="129" t="s">
        <v>1610</v>
      </c>
      <c r="G151" s="130" t="s">
        <v>1555</v>
      </c>
      <c r="H151" s="131">
        <v>1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1556</v>
      </c>
      <c r="AT151" s="138" t="s">
        <v>219</v>
      </c>
      <c r="AU151" s="138" t="s">
        <v>85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1556</v>
      </c>
      <c r="BM151" s="138" t="s">
        <v>1611</v>
      </c>
    </row>
    <row r="152" spans="2:65" s="1" customFormat="1" ht="11.25">
      <c r="B152" s="33"/>
      <c r="D152" s="140" t="s">
        <v>225</v>
      </c>
      <c r="F152" s="141" t="s">
        <v>1610</v>
      </c>
      <c r="I152" s="142"/>
      <c r="L152" s="33"/>
      <c r="M152" s="143"/>
      <c r="T152" s="54"/>
      <c r="AT152" s="18" t="s">
        <v>225</v>
      </c>
      <c r="AU152" s="18" t="s">
        <v>85</v>
      </c>
    </row>
    <row r="153" spans="2:65" s="1" customFormat="1" ht="19.5">
      <c r="B153" s="33"/>
      <c r="D153" s="140" t="s">
        <v>227</v>
      </c>
      <c r="F153" s="144" t="s">
        <v>1558</v>
      </c>
      <c r="I153" s="142"/>
      <c r="L153" s="33"/>
      <c r="M153" s="143"/>
      <c r="T153" s="54"/>
      <c r="AT153" s="18" t="s">
        <v>227</v>
      </c>
      <c r="AU153" s="18" t="s">
        <v>85</v>
      </c>
    </row>
    <row r="154" spans="2:65" s="1" customFormat="1" ht="16.5" customHeight="1">
      <c r="B154" s="33"/>
      <c r="C154" s="127" t="s">
        <v>380</v>
      </c>
      <c r="D154" s="127" t="s">
        <v>219</v>
      </c>
      <c r="E154" s="128" t="s">
        <v>1612</v>
      </c>
      <c r="F154" s="129" t="s">
        <v>1613</v>
      </c>
      <c r="G154" s="130" t="s">
        <v>1555</v>
      </c>
      <c r="H154" s="131">
        <v>1</v>
      </c>
      <c r="I154" s="132"/>
      <c r="J154" s="133">
        <f>ROUND(I154*H154,2)</f>
        <v>0</v>
      </c>
      <c r="K154" s="129" t="s">
        <v>19</v>
      </c>
      <c r="L154" s="33"/>
      <c r="M154" s="134" t="s">
        <v>19</v>
      </c>
      <c r="N154" s="135" t="s">
        <v>47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1556</v>
      </c>
      <c r="AT154" s="138" t="s">
        <v>219</v>
      </c>
      <c r="AU154" s="138" t="s">
        <v>85</v>
      </c>
      <c r="AY154" s="18" t="s">
        <v>218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83</v>
      </c>
      <c r="BK154" s="139">
        <f>ROUND(I154*H154,2)</f>
        <v>0</v>
      </c>
      <c r="BL154" s="18" t="s">
        <v>1556</v>
      </c>
      <c r="BM154" s="138" t="s">
        <v>1614</v>
      </c>
    </row>
    <row r="155" spans="2:65" s="1" customFormat="1" ht="11.25">
      <c r="B155" s="33"/>
      <c r="D155" s="140" t="s">
        <v>225</v>
      </c>
      <c r="F155" s="141" t="s">
        <v>1613</v>
      </c>
      <c r="I155" s="142"/>
      <c r="L155" s="33"/>
      <c r="M155" s="143"/>
      <c r="T155" s="54"/>
      <c r="AT155" s="18" t="s">
        <v>225</v>
      </c>
      <c r="AU155" s="18" t="s">
        <v>85</v>
      </c>
    </row>
    <row r="156" spans="2:65" s="1" customFormat="1" ht="19.5">
      <c r="B156" s="33"/>
      <c r="D156" s="140" t="s">
        <v>227</v>
      </c>
      <c r="F156" s="144" t="s">
        <v>1558</v>
      </c>
      <c r="I156" s="142"/>
      <c r="L156" s="33"/>
      <c r="M156" s="143"/>
      <c r="T156" s="54"/>
      <c r="AT156" s="18" t="s">
        <v>227</v>
      </c>
      <c r="AU156" s="18" t="s">
        <v>85</v>
      </c>
    </row>
    <row r="157" spans="2:65" s="1" customFormat="1" ht="16.5" customHeight="1">
      <c r="B157" s="33"/>
      <c r="C157" s="127" t="s">
        <v>387</v>
      </c>
      <c r="D157" s="127" t="s">
        <v>219</v>
      </c>
      <c r="E157" s="128" t="s">
        <v>1615</v>
      </c>
      <c r="F157" s="129" t="s">
        <v>1616</v>
      </c>
      <c r="G157" s="130" t="s">
        <v>1555</v>
      </c>
      <c r="H157" s="131">
        <v>1</v>
      </c>
      <c r="I157" s="132"/>
      <c r="J157" s="133">
        <f>ROUND(I157*H157,2)</f>
        <v>0</v>
      </c>
      <c r="K157" s="129" t="s">
        <v>19</v>
      </c>
      <c r="L157" s="33"/>
      <c r="M157" s="134" t="s">
        <v>19</v>
      </c>
      <c r="N157" s="135" t="s">
        <v>47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1556</v>
      </c>
      <c r="AT157" s="138" t="s">
        <v>219</v>
      </c>
      <c r="AU157" s="138" t="s">
        <v>85</v>
      </c>
      <c r="AY157" s="18" t="s">
        <v>218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83</v>
      </c>
      <c r="BK157" s="139">
        <f>ROUND(I157*H157,2)</f>
        <v>0</v>
      </c>
      <c r="BL157" s="18" t="s">
        <v>1556</v>
      </c>
      <c r="BM157" s="138" t="s">
        <v>1617</v>
      </c>
    </row>
    <row r="158" spans="2:65" s="1" customFormat="1" ht="11.25">
      <c r="B158" s="33"/>
      <c r="D158" s="140" t="s">
        <v>225</v>
      </c>
      <c r="F158" s="141" t="s">
        <v>1616</v>
      </c>
      <c r="I158" s="142"/>
      <c r="L158" s="33"/>
      <c r="M158" s="143"/>
      <c r="T158" s="54"/>
      <c r="AT158" s="18" t="s">
        <v>225</v>
      </c>
      <c r="AU158" s="18" t="s">
        <v>85</v>
      </c>
    </row>
    <row r="159" spans="2:65" s="1" customFormat="1" ht="19.5">
      <c r="B159" s="33"/>
      <c r="D159" s="140" t="s">
        <v>227</v>
      </c>
      <c r="F159" s="144" t="s">
        <v>1558</v>
      </c>
      <c r="I159" s="142"/>
      <c r="L159" s="33"/>
      <c r="M159" s="143"/>
      <c r="T159" s="54"/>
      <c r="AT159" s="18" t="s">
        <v>227</v>
      </c>
      <c r="AU159" s="18" t="s">
        <v>85</v>
      </c>
    </row>
    <row r="160" spans="2:65" s="1" customFormat="1" ht="16.5" customHeight="1">
      <c r="B160" s="33"/>
      <c r="C160" s="127" t="s">
        <v>7</v>
      </c>
      <c r="D160" s="127" t="s">
        <v>219</v>
      </c>
      <c r="E160" s="128" t="s">
        <v>1618</v>
      </c>
      <c r="F160" s="129" t="s">
        <v>1619</v>
      </c>
      <c r="G160" s="130" t="s">
        <v>1555</v>
      </c>
      <c r="H160" s="131">
        <v>1</v>
      </c>
      <c r="I160" s="132"/>
      <c r="J160" s="133">
        <f>ROUND(I160*H160,2)</f>
        <v>0</v>
      </c>
      <c r="K160" s="129" t="s">
        <v>19</v>
      </c>
      <c r="L160" s="33"/>
      <c r="M160" s="134" t="s">
        <v>19</v>
      </c>
      <c r="N160" s="135" t="s">
        <v>47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1556</v>
      </c>
      <c r="AT160" s="138" t="s">
        <v>219</v>
      </c>
      <c r="AU160" s="138" t="s">
        <v>85</v>
      </c>
      <c r="AY160" s="18" t="s">
        <v>218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83</v>
      </c>
      <c r="BK160" s="139">
        <f>ROUND(I160*H160,2)</f>
        <v>0</v>
      </c>
      <c r="BL160" s="18" t="s">
        <v>1556</v>
      </c>
      <c r="BM160" s="138" t="s">
        <v>1620</v>
      </c>
    </row>
    <row r="161" spans="2:65" s="1" customFormat="1" ht="11.25">
      <c r="B161" s="33"/>
      <c r="D161" s="140" t="s">
        <v>225</v>
      </c>
      <c r="F161" s="141" t="s">
        <v>1619</v>
      </c>
      <c r="I161" s="142"/>
      <c r="L161" s="33"/>
      <c r="M161" s="143"/>
      <c r="T161" s="54"/>
      <c r="AT161" s="18" t="s">
        <v>225</v>
      </c>
      <c r="AU161" s="18" t="s">
        <v>85</v>
      </c>
    </row>
    <row r="162" spans="2:65" s="1" customFormat="1" ht="19.5">
      <c r="B162" s="33"/>
      <c r="D162" s="140" t="s">
        <v>227</v>
      </c>
      <c r="F162" s="144" t="s">
        <v>1558</v>
      </c>
      <c r="I162" s="142"/>
      <c r="L162" s="33"/>
      <c r="M162" s="143"/>
      <c r="T162" s="54"/>
      <c r="AT162" s="18" t="s">
        <v>227</v>
      </c>
      <c r="AU162" s="18" t="s">
        <v>85</v>
      </c>
    </row>
    <row r="163" spans="2:65" s="1" customFormat="1" ht="16.5" customHeight="1">
      <c r="B163" s="33"/>
      <c r="C163" s="127" t="s">
        <v>401</v>
      </c>
      <c r="D163" s="127" t="s">
        <v>219</v>
      </c>
      <c r="E163" s="128" t="s">
        <v>1621</v>
      </c>
      <c r="F163" s="129" t="s">
        <v>1622</v>
      </c>
      <c r="G163" s="130" t="s">
        <v>1555</v>
      </c>
      <c r="H163" s="131">
        <v>1</v>
      </c>
      <c r="I163" s="132"/>
      <c r="J163" s="133">
        <f>ROUND(I163*H163,2)</f>
        <v>0</v>
      </c>
      <c r="K163" s="129" t="s">
        <v>19</v>
      </c>
      <c r="L163" s="33"/>
      <c r="M163" s="134" t="s">
        <v>19</v>
      </c>
      <c r="N163" s="135" t="s">
        <v>47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1556</v>
      </c>
      <c r="AT163" s="138" t="s">
        <v>219</v>
      </c>
      <c r="AU163" s="138" t="s">
        <v>85</v>
      </c>
      <c r="AY163" s="18" t="s">
        <v>218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83</v>
      </c>
      <c r="BK163" s="139">
        <f>ROUND(I163*H163,2)</f>
        <v>0</v>
      </c>
      <c r="BL163" s="18" t="s">
        <v>1556</v>
      </c>
      <c r="BM163" s="138" t="s">
        <v>1623</v>
      </c>
    </row>
    <row r="164" spans="2:65" s="1" customFormat="1" ht="11.25">
      <c r="B164" s="33"/>
      <c r="D164" s="140" t="s">
        <v>225</v>
      </c>
      <c r="F164" s="141" t="s">
        <v>1622</v>
      </c>
      <c r="I164" s="142"/>
      <c r="L164" s="33"/>
      <c r="M164" s="143"/>
      <c r="T164" s="54"/>
      <c r="AT164" s="18" t="s">
        <v>225</v>
      </c>
      <c r="AU164" s="18" t="s">
        <v>85</v>
      </c>
    </row>
    <row r="165" spans="2:65" s="1" customFormat="1" ht="19.5">
      <c r="B165" s="33"/>
      <c r="D165" s="140" t="s">
        <v>227</v>
      </c>
      <c r="F165" s="144" t="s">
        <v>1558</v>
      </c>
      <c r="I165" s="142"/>
      <c r="L165" s="33"/>
      <c r="M165" s="143"/>
      <c r="T165" s="54"/>
      <c r="AT165" s="18" t="s">
        <v>227</v>
      </c>
      <c r="AU165" s="18" t="s">
        <v>85</v>
      </c>
    </row>
    <row r="166" spans="2:65" s="1" customFormat="1" ht="16.5" customHeight="1">
      <c r="B166" s="33"/>
      <c r="C166" s="127" t="s">
        <v>406</v>
      </c>
      <c r="D166" s="127" t="s">
        <v>219</v>
      </c>
      <c r="E166" s="128" t="s">
        <v>1624</v>
      </c>
      <c r="F166" s="129" t="s">
        <v>1625</v>
      </c>
      <c r="G166" s="130" t="s">
        <v>1555</v>
      </c>
      <c r="H166" s="131">
        <v>1</v>
      </c>
      <c r="I166" s="132"/>
      <c r="J166" s="133">
        <f>ROUND(I166*H166,2)</f>
        <v>0</v>
      </c>
      <c r="K166" s="129" t="s">
        <v>19</v>
      </c>
      <c r="L166" s="33"/>
      <c r="M166" s="134" t="s">
        <v>19</v>
      </c>
      <c r="N166" s="135" t="s">
        <v>47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1556</v>
      </c>
      <c r="AT166" s="138" t="s">
        <v>219</v>
      </c>
      <c r="AU166" s="138" t="s">
        <v>85</v>
      </c>
      <c r="AY166" s="18" t="s">
        <v>218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83</v>
      </c>
      <c r="BK166" s="139">
        <f>ROUND(I166*H166,2)</f>
        <v>0</v>
      </c>
      <c r="BL166" s="18" t="s">
        <v>1556</v>
      </c>
      <c r="BM166" s="138" t="s">
        <v>1626</v>
      </c>
    </row>
    <row r="167" spans="2:65" s="1" customFormat="1" ht="11.25">
      <c r="B167" s="33"/>
      <c r="D167" s="140" t="s">
        <v>225</v>
      </c>
      <c r="F167" s="141" t="s">
        <v>1625</v>
      </c>
      <c r="I167" s="142"/>
      <c r="L167" s="33"/>
      <c r="M167" s="143"/>
      <c r="T167" s="54"/>
      <c r="AT167" s="18" t="s">
        <v>225</v>
      </c>
      <c r="AU167" s="18" t="s">
        <v>85</v>
      </c>
    </row>
    <row r="168" spans="2:65" s="1" customFormat="1" ht="19.5">
      <c r="B168" s="33"/>
      <c r="D168" s="140" t="s">
        <v>227</v>
      </c>
      <c r="F168" s="144" t="s">
        <v>1558</v>
      </c>
      <c r="I168" s="142"/>
      <c r="L168" s="33"/>
      <c r="M168" s="143"/>
      <c r="T168" s="54"/>
      <c r="AT168" s="18" t="s">
        <v>227</v>
      </c>
      <c r="AU168" s="18" t="s">
        <v>85</v>
      </c>
    </row>
    <row r="169" spans="2:65" s="1" customFormat="1" ht="16.5" customHeight="1">
      <c r="B169" s="33"/>
      <c r="C169" s="127" t="s">
        <v>412</v>
      </c>
      <c r="D169" s="127" t="s">
        <v>219</v>
      </c>
      <c r="E169" s="128" t="s">
        <v>1627</v>
      </c>
      <c r="F169" s="129" t="s">
        <v>1628</v>
      </c>
      <c r="G169" s="130" t="s">
        <v>1555</v>
      </c>
      <c r="H169" s="131">
        <v>1</v>
      </c>
      <c r="I169" s="132"/>
      <c r="J169" s="133">
        <f>ROUND(I169*H169,2)</f>
        <v>0</v>
      </c>
      <c r="K169" s="129" t="s">
        <v>19</v>
      </c>
      <c r="L169" s="33"/>
      <c r="M169" s="134" t="s">
        <v>19</v>
      </c>
      <c r="N169" s="135" t="s">
        <v>47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1556</v>
      </c>
      <c r="AT169" s="138" t="s">
        <v>219</v>
      </c>
      <c r="AU169" s="138" t="s">
        <v>85</v>
      </c>
      <c r="AY169" s="18" t="s">
        <v>218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83</v>
      </c>
      <c r="BK169" s="139">
        <f>ROUND(I169*H169,2)</f>
        <v>0</v>
      </c>
      <c r="BL169" s="18" t="s">
        <v>1556</v>
      </c>
      <c r="BM169" s="138" t="s">
        <v>1629</v>
      </c>
    </row>
    <row r="170" spans="2:65" s="1" customFormat="1" ht="11.25">
      <c r="B170" s="33"/>
      <c r="D170" s="140" t="s">
        <v>225</v>
      </c>
      <c r="F170" s="141" t="s">
        <v>1628</v>
      </c>
      <c r="I170" s="142"/>
      <c r="L170" s="33"/>
      <c r="M170" s="143"/>
      <c r="T170" s="54"/>
      <c r="AT170" s="18" t="s">
        <v>225</v>
      </c>
      <c r="AU170" s="18" t="s">
        <v>85</v>
      </c>
    </row>
    <row r="171" spans="2:65" s="1" customFormat="1" ht="19.5">
      <c r="B171" s="33"/>
      <c r="D171" s="140" t="s">
        <v>227</v>
      </c>
      <c r="F171" s="144" t="s">
        <v>1558</v>
      </c>
      <c r="I171" s="142"/>
      <c r="L171" s="33"/>
      <c r="M171" s="143"/>
      <c r="T171" s="54"/>
      <c r="AT171" s="18" t="s">
        <v>227</v>
      </c>
      <c r="AU171" s="18" t="s">
        <v>85</v>
      </c>
    </row>
    <row r="172" spans="2:65" s="1" customFormat="1" ht="16.5" customHeight="1">
      <c r="B172" s="33"/>
      <c r="C172" s="127" t="s">
        <v>420</v>
      </c>
      <c r="D172" s="127" t="s">
        <v>219</v>
      </c>
      <c r="E172" s="128" t="s">
        <v>1630</v>
      </c>
      <c r="F172" s="129" t="s">
        <v>1631</v>
      </c>
      <c r="G172" s="130" t="s">
        <v>1555</v>
      </c>
      <c r="H172" s="131">
        <v>1</v>
      </c>
      <c r="I172" s="132"/>
      <c r="J172" s="133">
        <f>ROUND(I172*H172,2)</f>
        <v>0</v>
      </c>
      <c r="K172" s="129" t="s">
        <v>19</v>
      </c>
      <c r="L172" s="33"/>
      <c r="M172" s="134" t="s">
        <v>19</v>
      </c>
      <c r="N172" s="135" t="s">
        <v>47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1556</v>
      </c>
      <c r="AT172" s="138" t="s">
        <v>219</v>
      </c>
      <c r="AU172" s="138" t="s">
        <v>85</v>
      </c>
      <c r="AY172" s="18" t="s">
        <v>218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8" t="s">
        <v>83</v>
      </c>
      <c r="BK172" s="139">
        <f>ROUND(I172*H172,2)</f>
        <v>0</v>
      </c>
      <c r="BL172" s="18" t="s">
        <v>1556</v>
      </c>
      <c r="BM172" s="138" t="s">
        <v>1632</v>
      </c>
    </row>
    <row r="173" spans="2:65" s="1" customFormat="1" ht="11.25">
      <c r="B173" s="33"/>
      <c r="D173" s="140" t="s">
        <v>225</v>
      </c>
      <c r="F173" s="141" t="s">
        <v>1631</v>
      </c>
      <c r="I173" s="142"/>
      <c r="L173" s="33"/>
      <c r="M173" s="143"/>
      <c r="T173" s="54"/>
      <c r="AT173" s="18" t="s">
        <v>225</v>
      </c>
      <c r="AU173" s="18" t="s">
        <v>85</v>
      </c>
    </row>
    <row r="174" spans="2:65" s="1" customFormat="1" ht="19.5">
      <c r="B174" s="33"/>
      <c r="D174" s="140" t="s">
        <v>227</v>
      </c>
      <c r="F174" s="144" t="s">
        <v>1558</v>
      </c>
      <c r="I174" s="142"/>
      <c r="L174" s="33"/>
      <c r="M174" s="143"/>
      <c r="T174" s="54"/>
      <c r="AT174" s="18" t="s">
        <v>227</v>
      </c>
      <c r="AU174" s="18" t="s">
        <v>85</v>
      </c>
    </row>
    <row r="175" spans="2:65" s="1" customFormat="1" ht="16.5" customHeight="1">
      <c r="B175" s="33"/>
      <c r="C175" s="127" t="s">
        <v>428</v>
      </c>
      <c r="D175" s="127" t="s">
        <v>219</v>
      </c>
      <c r="E175" s="128" t="s">
        <v>1633</v>
      </c>
      <c r="F175" s="129" t="s">
        <v>1634</v>
      </c>
      <c r="G175" s="130" t="s">
        <v>1555</v>
      </c>
      <c r="H175" s="131">
        <v>1</v>
      </c>
      <c r="I175" s="132"/>
      <c r="J175" s="133">
        <f>ROUND(I175*H175,2)</f>
        <v>0</v>
      </c>
      <c r="K175" s="129" t="s">
        <v>19</v>
      </c>
      <c r="L175" s="33"/>
      <c r="M175" s="134" t="s">
        <v>19</v>
      </c>
      <c r="N175" s="135" t="s">
        <v>47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1556</v>
      </c>
      <c r="AT175" s="138" t="s">
        <v>219</v>
      </c>
      <c r="AU175" s="138" t="s">
        <v>85</v>
      </c>
      <c r="AY175" s="18" t="s">
        <v>218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83</v>
      </c>
      <c r="BK175" s="139">
        <f>ROUND(I175*H175,2)</f>
        <v>0</v>
      </c>
      <c r="BL175" s="18" t="s">
        <v>1556</v>
      </c>
      <c r="BM175" s="138" t="s">
        <v>1635</v>
      </c>
    </row>
    <row r="176" spans="2:65" s="1" customFormat="1" ht="11.25">
      <c r="B176" s="33"/>
      <c r="D176" s="140" t="s">
        <v>225</v>
      </c>
      <c r="F176" s="141" t="s">
        <v>1634</v>
      </c>
      <c r="I176" s="142"/>
      <c r="L176" s="33"/>
      <c r="M176" s="143"/>
      <c r="T176" s="54"/>
      <c r="AT176" s="18" t="s">
        <v>225</v>
      </c>
      <c r="AU176" s="18" t="s">
        <v>85</v>
      </c>
    </row>
    <row r="177" spans="2:65" s="1" customFormat="1" ht="19.5">
      <c r="B177" s="33"/>
      <c r="D177" s="140" t="s">
        <v>227</v>
      </c>
      <c r="F177" s="144" t="s">
        <v>1558</v>
      </c>
      <c r="I177" s="142"/>
      <c r="L177" s="33"/>
      <c r="M177" s="143"/>
      <c r="T177" s="54"/>
      <c r="AT177" s="18" t="s">
        <v>227</v>
      </c>
      <c r="AU177" s="18" t="s">
        <v>85</v>
      </c>
    </row>
    <row r="178" spans="2:65" s="1" customFormat="1" ht="16.5" customHeight="1">
      <c r="B178" s="33"/>
      <c r="C178" s="127" t="s">
        <v>437</v>
      </c>
      <c r="D178" s="127" t="s">
        <v>219</v>
      </c>
      <c r="E178" s="128" t="s">
        <v>1636</v>
      </c>
      <c r="F178" s="129" t="s">
        <v>1637</v>
      </c>
      <c r="G178" s="130" t="s">
        <v>1555</v>
      </c>
      <c r="H178" s="131">
        <v>1</v>
      </c>
      <c r="I178" s="132"/>
      <c r="J178" s="133">
        <f>ROUND(I178*H178,2)</f>
        <v>0</v>
      </c>
      <c r="K178" s="129" t="s">
        <v>19</v>
      </c>
      <c r="L178" s="33"/>
      <c r="M178" s="134" t="s">
        <v>19</v>
      </c>
      <c r="N178" s="135" t="s">
        <v>47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1556</v>
      </c>
      <c r="AT178" s="138" t="s">
        <v>219</v>
      </c>
      <c r="AU178" s="138" t="s">
        <v>85</v>
      </c>
      <c r="AY178" s="18" t="s">
        <v>218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8" t="s">
        <v>83</v>
      </c>
      <c r="BK178" s="139">
        <f>ROUND(I178*H178,2)</f>
        <v>0</v>
      </c>
      <c r="BL178" s="18" t="s">
        <v>1556</v>
      </c>
      <c r="BM178" s="138" t="s">
        <v>1638</v>
      </c>
    </row>
    <row r="179" spans="2:65" s="1" customFormat="1" ht="11.25">
      <c r="B179" s="33"/>
      <c r="D179" s="140" t="s">
        <v>225</v>
      </c>
      <c r="F179" s="141" t="s">
        <v>1637</v>
      </c>
      <c r="I179" s="142"/>
      <c r="L179" s="33"/>
      <c r="M179" s="143"/>
      <c r="T179" s="54"/>
      <c r="AT179" s="18" t="s">
        <v>225</v>
      </c>
      <c r="AU179" s="18" t="s">
        <v>85</v>
      </c>
    </row>
    <row r="180" spans="2:65" s="1" customFormat="1" ht="19.5">
      <c r="B180" s="33"/>
      <c r="D180" s="140" t="s">
        <v>227</v>
      </c>
      <c r="F180" s="144" t="s">
        <v>1558</v>
      </c>
      <c r="I180" s="142"/>
      <c r="L180" s="33"/>
      <c r="M180" s="143"/>
      <c r="T180" s="54"/>
      <c r="AT180" s="18" t="s">
        <v>227</v>
      </c>
      <c r="AU180" s="18" t="s">
        <v>85</v>
      </c>
    </row>
    <row r="181" spans="2:65" s="10" customFormat="1" ht="22.9" customHeight="1">
      <c r="B181" s="117"/>
      <c r="D181" s="118" t="s">
        <v>75</v>
      </c>
      <c r="E181" s="189" t="s">
        <v>1639</v>
      </c>
      <c r="F181" s="189" t="s">
        <v>1640</v>
      </c>
      <c r="I181" s="120"/>
      <c r="J181" s="190">
        <f>BK181</f>
        <v>0</v>
      </c>
      <c r="L181" s="117"/>
      <c r="M181" s="122"/>
      <c r="P181" s="123">
        <f>SUM(P182:P211)</f>
        <v>0</v>
      </c>
      <c r="R181" s="123">
        <f>SUM(R182:R211)</f>
        <v>0</v>
      </c>
      <c r="T181" s="124">
        <f>SUM(T182:T211)</f>
        <v>0</v>
      </c>
      <c r="AR181" s="118" t="s">
        <v>223</v>
      </c>
      <c r="AT181" s="125" t="s">
        <v>75</v>
      </c>
      <c r="AU181" s="125" t="s">
        <v>83</v>
      </c>
      <c r="AY181" s="118" t="s">
        <v>218</v>
      </c>
      <c r="BK181" s="126">
        <f>SUM(BK182:BK211)</f>
        <v>0</v>
      </c>
    </row>
    <row r="182" spans="2:65" s="1" customFormat="1" ht="16.5" customHeight="1">
      <c r="B182" s="33"/>
      <c r="C182" s="127" t="s">
        <v>444</v>
      </c>
      <c r="D182" s="127" t="s">
        <v>219</v>
      </c>
      <c r="E182" s="128" t="s">
        <v>1641</v>
      </c>
      <c r="F182" s="129" t="s">
        <v>1642</v>
      </c>
      <c r="G182" s="130" t="s">
        <v>1555</v>
      </c>
      <c r="H182" s="131">
        <v>1</v>
      </c>
      <c r="I182" s="132"/>
      <c r="J182" s="133">
        <f>ROUND(I182*H182,2)</f>
        <v>0</v>
      </c>
      <c r="K182" s="129" t="s">
        <v>19</v>
      </c>
      <c r="L182" s="33"/>
      <c r="M182" s="134" t="s">
        <v>19</v>
      </c>
      <c r="N182" s="135" t="s">
        <v>47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1556</v>
      </c>
      <c r="AT182" s="138" t="s">
        <v>219</v>
      </c>
      <c r="AU182" s="138" t="s">
        <v>85</v>
      </c>
      <c r="AY182" s="18" t="s">
        <v>218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8" t="s">
        <v>83</v>
      </c>
      <c r="BK182" s="139">
        <f>ROUND(I182*H182,2)</f>
        <v>0</v>
      </c>
      <c r="BL182" s="18" t="s">
        <v>1556</v>
      </c>
      <c r="BM182" s="138" t="s">
        <v>1643</v>
      </c>
    </row>
    <row r="183" spans="2:65" s="1" customFormat="1" ht="11.25">
      <c r="B183" s="33"/>
      <c r="D183" s="140" t="s">
        <v>225</v>
      </c>
      <c r="F183" s="141" t="s">
        <v>1642</v>
      </c>
      <c r="I183" s="142"/>
      <c r="L183" s="33"/>
      <c r="M183" s="143"/>
      <c r="T183" s="54"/>
      <c r="AT183" s="18" t="s">
        <v>225</v>
      </c>
      <c r="AU183" s="18" t="s">
        <v>85</v>
      </c>
    </row>
    <row r="184" spans="2:65" s="1" customFormat="1" ht="19.5">
      <c r="B184" s="33"/>
      <c r="D184" s="140" t="s">
        <v>227</v>
      </c>
      <c r="F184" s="144" t="s">
        <v>1558</v>
      </c>
      <c r="I184" s="142"/>
      <c r="L184" s="33"/>
      <c r="M184" s="143"/>
      <c r="T184" s="54"/>
      <c r="AT184" s="18" t="s">
        <v>227</v>
      </c>
      <c r="AU184" s="18" t="s">
        <v>85</v>
      </c>
    </row>
    <row r="185" spans="2:65" s="1" customFormat="1" ht="16.5" customHeight="1">
      <c r="B185" s="33"/>
      <c r="C185" s="127" t="s">
        <v>450</v>
      </c>
      <c r="D185" s="127" t="s">
        <v>219</v>
      </c>
      <c r="E185" s="128" t="s">
        <v>1644</v>
      </c>
      <c r="F185" s="129" t="s">
        <v>1645</v>
      </c>
      <c r="G185" s="130" t="s">
        <v>1555</v>
      </c>
      <c r="H185" s="131">
        <v>1</v>
      </c>
      <c r="I185" s="132"/>
      <c r="J185" s="133">
        <f>ROUND(I185*H185,2)</f>
        <v>0</v>
      </c>
      <c r="K185" s="129" t="s">
        <v>19</v>
      </c>
      <c r="L185" s="33"/>
      <c r="M185" s="134" t="s">
        <v>19</v>
      </c>
      <c r="N185" s="135" t="s">
        <v>47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1556</v>
      </c>
      <c r="AT185" s="138" t="s">
        <v>219</v>
      </c>
      <c r="AU185" s="138" t="s">
        <v>85</v>
      </c>
      <c r="AY185" s="18" t="s">
        <v>218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8" t="s">
        <v>83</v>
      </c>
      <c r="BK185" s="139">
        <f>ROUND(I185*H185,2)</f>
        <v>0</v>
      </c>
      <c r="BL185" s="18" t="s">
        <v>1556</v>
      </c>
      <c r="BM185" s="138" t="s">
        <v>1646</v>
      </c>
    </row>
    <row r="186" spans="2:65" s="1" customFormat="1" ht="11.25">
      <c r="B186" s="33"/>
      <c r="D186" s="140" t="s">
        <v>225</v>
      </c>
      <c r="F186" s="141" t="s">
        <v>1645</v>
      </c>
      <c r="I186" s="142"/>
      <c r="L186" s="33"/>
      <c r="M186" s="143"/>
      <c r="T186" s="54"/>
      <c r="AT186" s="18" t="s">
        <v>225</v>
      </c>
      <c r="AU186" s="18" t="s">
        <v>85</v>
      </c>
    </row>
    <row r="187" spans="2:65" s="1" customFormat="1" ht="19.5">
      <c r="B187" s="33"/>
      <c r="D187" s="140" t="s">
        <v>227</v>
      </c>
      <c r="F187" s="144" t="s">
        <v>1558</v>
      </c>
      <c r="I187" s="142"/>
      <c r="L187" s="33"/>
      <c r="M187" s="143"/>
      <c r="T187" s="54"/>
      <c r="AT187" s="18" t="s">
        <v>227</v>
      </c>
      <c r="AU187" s="18" t="s">
        <v>85</v>
      </c>
    </row>
    <row r="188" spans="2:65" s="1" customFormat="1" ht="16.5" customHeight="1">
      <c r="B188" s="33"/>
      <c r="C188" s="127" t="s">
        <v>459</v>
      </c>
      <c r="D188" s="127" t="s">
        <v>219</v>
      </c>
      <c r="E188" s="128" t="s">
        <v>1647</v>
      </c>
      <c r="F188" s="129" t="s">
        <v>1648</v>
      </c>
      <c r="G188" s="130" t="s">
        <v>1555</v>
      </c>
      <c r="H188" s="131">
        <v>1</v>
      </c>
      <c r="I188" s="132"/>
      <c r="J188" s="133">
        <f>ROUND(I188*H188,2)</f>
        <v>0</v>
      </c>
      <c r="K188" s="129" t="s">
        <v>19</v>
      </c>
      <c r="L188" s="33"/>
      <c r="M188" s="134" t="s">
        <v>19</v>
      </c>
      <c r="N188" s="135" t="s">
        <v>47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1556</v>
      </c>
      <c r="AT188" s="138" t="s">
        <v>219</v>
      </c>
      <c r="AU188" s="138" t="s">
        <v>85</v>
      </c>
      <c r="AY188" s="18" t="s">
        <v>218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83</v>
      </c>
      <c r="BK188" s="139">
        <f>ROUND(I188*H188,2)</f>
        <v>0</v>
      </c>
      <c r="BL188" s="18" t="s">
        <v>1556</v>
      </c>
      <c r="BM188" s="138" t="s">
        <v>1649</v>
      </c>
    </row>
    <row r="189" spans="2:65" s="1" customFormat="1" ht="11.25">
      <c r="B189" s="33"/>
      <c r="D189" s="140" t="s">
        <v>225</v>
      </c>
      <c r="F189" s="141" t="s">
        <v>1648</v>
      </c>
      <c r="I189" s="142"/>
      <c r="L189" s="33"/>
      <c r="M189" s="143"/>
      <c r="T189" s="54"/>
      <c r="AT189" s="18" t="s">
        <v>225</v>
      </c>
      <c r="AU189" s="18" t="s">
        <v>85</v>
      </c>
    </row>
    <row r="190" spans="2:65" s="1" customFormat="1" ht="19.5">
      <c r="B190" s="33"/>
      <c r="D190" s="140" t="s">
        <v>227</v>
      </c>
      <c r="F190" s="144" t="s">
        <v>1558</v>
      </c>
      <c r="I190" s="142"/>
      <c r="L190" s="33"/>
      <c r="M190" s="143"/>
      <c r="T190" s="54"/>
      <c r="AT190" s="18" t="s">
        <v>227</v>
      </c>
      <c r="AU190" s="18" t="s">
        <v>85</v>
      </c>
    </row>
    <row r="191" spans="2:65" s="1" customFormat="1" ht="16.5" customHeight="1">
      <c r="B191" s="33"/>
      <c r="C191" s="127" t="s">
        <v>465</v>
      </c>
      <c r="D191" s="127" t="s">
        <v>219</v>
      </c>
      <c r="E191" s="128" t="s">
        <v>1650</v>
      </c>
      <c r="F191" s="129" t="s">
        <v>1651</v>
      </c>
      <c r="G191" s="130" t="s">
        <v>1555</v>
      </c>
      <c r="H191" s="131">
        <v>1</v>
      </c>
      <c r="I191" s="132"/>
      <c r="J191" s="133">
        <f>ROUND(I191*H191,2)</f>
        <v>0</v>
      </c>
      <c r="K191" s="129" t="s">
        <v>19</v>
      </c>
      <c r="L191" s="33"/>
      <c r="M191" s="134" t="s">
        <v>19</v>
      </c>
      <c r="N191" s="135" t="s">
        <v>47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1556</v>
      </c>
      <c r="AT191" s="138" t="s">
        <v>219</v>
      </c>
      <c r="AU191" s="138" t="s">
        <v>85</v>
      </c>
      <c r="AY191" s="18" t="s">
        <v>218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8" t="s">
        <v>83</v>
      </c>
      <c r="BK191" s="139">
        <f>ROUND(I191*H191,2)</f>
        <v>0</v>
      </c>
      <c r="BL191" s="18" t="s">
        <v>1556</v>
      </c>
      <c r="BM191" s="138" t="s">
        <v>1652</v>
      </c>
    </row>
    <row r="192" spans="2:65" s="1" customFormat="1" ht="11.25">
      <c r="B192" s="33"/>
      <c r="D192" s="140" t="s">
        <v>225</v>
      </c>
      <c r="F192" s="141" t="s">
        <v>1651</v>
      </c>
      <c r="I192" s="142"/>
      <c r="L192" s="33"/>
      <c r="M192" s="143"/>
      <c r="T192" s="54"/>
      <c r="AT192" s="18" t="s">
        <v>225</v>
      </c>
      <c r="AU192" s="18" t="s">
        <v>85</v>
      </c>
    </row>
    <row r="193" spans="2:65" s="1" customFormat="1" ht="19.5">
      <c r="B193" s="33"/>
      <c r="D193" s="140" t="s">
        <v>227</v>
      </c>
      <c r="F193" s="144" t="s">
        <v>1558</v>
      </c>
      <c r="I193" s="142"/>
      <c r="L193" s="33"/>
      <c r="M193" s="143"/>
      <c r="T193" s="54"/>
      <c r="AT193" s="18" t="s">
        <v>227</v>
      </c>
      <c r="AU193" s="18" t="s">
        <v>85</v>
      </c>
    </row>
    <row r="194" spans="2:65" s="1" customFormat="1" ht="16.5" customHeight="1">
      <c r="B194" s="33"/>
      <c r="C194" s="127" t="s">
        <v>473</v>
      </c>
      <c r="D194" s="127" t="s">
        <v>219</v>
      </c>
      <c r="E194" s="128" t="s">
        <v>1653</v>
      </c>
      <c r="F194" s="129" t="s">
        <v>1654</v>
      </c>
      <c r="G194" s="130" t="s">
        <v>1555</v>
      </c>
      <c r="H194" s="131">
        <v>1</v>
      </c>
      <c r="I194" s="132"/>
      <c r="J194" s="133">
        <f>ROUND(I194*H194,2)</f>
        <v>0</v>
      </c>
      <c r="K194" s="129" t="s">
        <v>19</v>
      </c>
      <c r="L194" s="33"/>
      <c r="M194" s="134" t="s">
        <v>19</v>
      </c>
      <c r="N194" s="135" t="s">
        <v>47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1556</v>
      </c>
      <c r="AT194" s="138" t="s">
        <v>219</v>
      </c>
      <c r="AU194" s="138" t="s">
        <v>85</v>
      </c>
      <c r="AY194" s="18" t="s">
        <v>218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8" t="s">
        <v>83</v>
      </c>
      <c r="BK194" s="139">
        <f>ROUND(I194*H194,2)</f>
        <v>0</v>
      </c>
      <c r="BL194" s="18" t="s">
        <v>1556</v>
      </c>
      <c r="BM194" s="138" t="s">
        <v>1655</v>
      </c>
    </row>
    <row r="195" spans="2:65" s="1" customFormat="1" ht="11.25">
      <c r="B195" s="33"/>
      <c r="D195" s="140" t="s">
        <v>225</v>
      </c>
      <c r="F195" s="141" t="s">
        <v>1654</v>
      </c>
      <c r="I195" s="142"/>
      <c r="L195" s="33"/>
      <c r="M195" s="143"/>
      <c r="T195" s="54"/>
      <c r="AT195" s="18" t="s">
        <v>225</v>
      </c>
      <c r="AU195" s="18" t="s">
        <v>85</v>
      </c>
    </row>
    <row r="196" spans="2:65" s="1" customFormat="1" ht="19.5">
      <c r="B196" s="33"/>
      <c r="D196" s="140" t="s">
        <v>227</v>
      </c>
      <c r="F196" s="144" t="s">
        <v>1558</v>
      </c>
      <c r="I196" s="142"/>
      <c r="L196" s="33"/>
      <c r="M196" s="143"/>
      <c r="T196" s="54"/>
      <c r="AT196" s="18" t="s">
        <v>227</v>
      </c>
      <c r="AU196" s="18" t="s">
        <v>85</v>
      </c>
    </row>
    <row r="197" spans="2:65" s="1" customFormat="1" ht="16.5" customHeight="1">
      <c r="B197" s="33"/>
      <c r="C197" s="127" t="s">
        <v>479</v>
      </c>
      <c r="D197" s="127" t="s">
        <v>219</v>
      </c>
      <c r="E197" s="128" t="s">
        <v>1656</v>
      </c>
      <c r="F197" s="129" t="s">
        <v>1657</v>
      </c>
      <c r="G197" s="130" t="s">
        <v>1555</v>
      </c>
      <c r="H197" s="131">
        <v>1</v>
      </c>
      <c r="I197" s="132"/>
      <c r="J197" s="133">
        <f>ROUND(I197*H197,2)</f>
        <v>0</v>
      </c>
      <c r="K197" s="129" t="s">
        <v>19</v>
      </c>
      <c r="L197" s="33"/>
      <c r="M197" s="134" t="s">
        <v>19</v>
      </c>
      <c r="N197" s="135" t="s">
        <v>47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1556</v>
      </c>
      <c r="AT197" s="138" t="s">
        <v>219</v>
      </c>
      <c r="AU197" s="138" t="s">
        <v>85</v>
      </c>
      <c r="AY197" s="18" t="s">
        <v>218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8" t="s">
        <v>83</v>
      </c>
      <c r="BK197" s="139">
        <f>ROUND(I197*H197,2)</f>
        <v>0</v>
      </c>
      <c r="BL197" s="18" t="s">
        <v>1556</v>
      </c>
      <c r="BM197" s="138" t="s">
        <v>1658</v>
      </c>
    </row>
    <row r="198" spans="2:65" s="1" customFormat="1" ht="11.25">
      <c r="B198" s="33"/>
      <c r="D198" s="140" t="s">
        <v>225</v>
      </c>
      <c r="F198" s="141" t="s">
        <v>1657</v>
      </c>
      <c r="I198" s="142"/>
      <c r="L198" s="33"/>
      <c r="M198" s="143"/>
      <c r="T198" s="54"/>
      <c r="AT198" s="18" t="s">
        <v>225</v>
      </c>
      <c r="AU198" s="18" t="s">
        <v>85</v>
      </c>
    </row>
    <row r="199" spans="2:65" s="1" customFormat="1" ht="19.5">
      <c r="B199" s="33"/>
      <c r="D199" s="140" t="s">
        <v>227</v>
      </c>
      <c r="F199" s="144" t="s">
        <v>1558</v>
      </c>
      <c r="I199" s="142"/>
      <c r="L199" s="33"/>
      <c r="M199" s="143"/>
      <c r="T199" s="54"/>
      <c r="AT199" s="18" t="s">
        <v>227</v>
      </c>
      <c r="AU199" s="18" t="s">
        <v>85</v>
      </c>
    </row>
    <row r="200" spans="2:65" s="1" customFormat="1" ht="16.5" customHeight="1">
      <c r="B200" s="33"/>
      <c r="C200" s="127" t="s">
        <v>484</v>
      </c>
      <c r="D200" s="127" t="s">
        <v>219</v>
      </c>
      <c r="E200" s="128" t="s">
        <v>1659</v>
      </c>
      <c r="F200" s="129" t="s">
        <v>1660</v>
      </c>
      <c r="G200" s="130" t="s">
        <v>1555</v>
      </c>
      <c r="H200" s="131">
        <v>1</v>
      </c>
      <c r="I200" s="132"/>
      <c r="J200" s="133">
        <f>ROUND(I200*H200,2)</f>
        <v>0</v>
      </c>
      <c r="K200" s="129" t="s">
        <v>19</v>
      </c>
      <c r="L200" s="33"/>
      <c r="M200" s="134" t="s">
        <v>19</v>
      </c>
      <c r="N200" s="135" t="s">
        <v>47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1556</v>
      </c>
      <c r="AT200" s="138" t="s">
        <v>219</v>
      </c>
      <c r="AU200" s="138" t="s">
        <v>85</v>
      </c>
      <c r="AY200" s="18" t="s">
        <v>218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8" t="s">
        <v>83</v>
      </c>
      <c r="BK200" s="139">
        <f>ROUND(I200*H200,2)</f>
        <v>0</v>
      </c>
      <c r="BL200" s="18" t="s">
        <v>1556</v>
      </c>
      <c r="BM200" s="138" t="s">
        <v>1661</v>
      </c>
    </row>
    <row r="201" spans="2:65" s="1" customFormat="1" ht="11.25">
      <c r="B201" s="33"/>
      <c r="D201" s="140" t="s">
        <v>225</v>
      </c>
      <c r="F201" s="141" t="s">
        <v>1660</v>
      </c>
      <c r="I201" s="142"/>
      <c r="L201" s="33"/>
      <c r="M201" s="143"/>
      <c r="T201" s="54"/>
      <c r="AT201" s="18" t="s">
        <v>225</v>
      </c>
      <c r="AU201" s="18" t="s">
        <v>85</v>
      </c>
    </row>
    <row r="202" spans="2:65" s="1" customFormat="1" ht="19.5">
      <c r="B202" s="33"/>
      <c r="D202" s="140" t="s">
        <v>227</v>
      </c>
      <c r="F202" s="144" t="s">
        <v>1558</v>
      </c>
      <c r="I202" s="142"/>
      <c r="L202" s="33"/>
      <c r="M202" s="143"/>
      <c r="T202" s="54"/>
      <c r="AT202" s="18" t="s">
        <v>227</v>
      </c>
      <c r="AU202" s="18" t="s">
        <v>85</v>
      </c>
    </row>
    <row r="203" spans="2:65" s="1" customFormat="1" ht="16.5" customHeight="1">
      <c r="B203" s="33"/>
      <c r="C203" s="127" t="s">
        <v>489</v>
      </c>
      <c r="D203" s="127" t="s">
        <v>219</v>
      </c>
      <c r="E203" s="128" t="s">
        <v>1662</v>
      </c>
      <c r="F203" s="129" t="s">
        <v>1613</v>
      </c>
      <c r="G203" s="130" t="s">
        <v>1555</v>
      </c>
      <c r="H203" s="131">
        <v>1</v>
      </c>
      <c r="I203" s="132"/>
      <c r="J203" s="133">
        <f>ROUND(I203*H203,2)</f>
        <v>0</v>
      </c>
      <c r="K203" s="129" t="s">
        <v>19</v>
      </c>
      <c r="L203" s="33"/>
      <c r="M203" s="134" t="s">
        <v>19</v>
      </c>
      <c r="N203" s="135" t="s">
        <v>47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1556</v>
      </c>
      <c r="AT203" s="138" t="s">
        <v>219</v>
      </c>
      <c r="AU203" s="138" t="s">
        <v>85</v>
      </c>
      <c r="AY203" s="18" t="s">
        <v>218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8" t="s">
        <v>83</v>
      </c>
      <c r="BK203" s="139">
        <f>ROUND(I203*H203,2)</f>
        <v>0</v>
      </c>
      <c r="BL203" s="18" t="s">
        <v>1556</v>
      </c>
      <c r="BM203" s="138" t="s">
        <v>1663</v>
      </c>
    </row>
    <row r="204" spans="2:65" s="1" customFormat="1" ht="11.25">
      <c r="B204" s="33"/>
      <c r="D204" s="140" t="s">
        <v>225</v>
      </c>
      <c r="F204" s="141" t="s">
        <v>1613</v>
      </c>
      <c r="I204" s="142"/>
      <c r="L204" s="33"/>
      <c r="M204" s="143"/>
      <c r="T204" s="54"/>
      <c r="AT204" s="18" t="s">
        <v>225</v>
      </c>
      <c r="AU204" s="18" t="s">
        <v>85</v>
      </c>
    </row>
    <row r="205" spans="2:65" s="1" customFormat="1" ht="19.5">
      <c r="B205" s="33"/>
      <c r="D205" s="140" t="s">
        <v>227</v>
      </c>
      <c r="F205" s="144" t="s">
        <v>1558</v>
      </c>
      <c r="I205" s="142"/>
      <c r="L205" s="33"/>
      <c r="M205" s="143"/>
      <c r="T205" s="54"/>
      <c r="AT205" s="18" t="s">
        <v>227</v>
      </c>
      <c r="AU205" s="18" t="s">
        <v>85</v>
      </c>
    </row>
    <row r="206" spans="2:65" s="1" customFormat="1" ht="16.5" customHeight="1">
      <c r="B206" s="33"/>
      <c r="C206" s="127" t="s">
        <v>498</v>
      </c>
      <c r="D206" s="127" t="s">
        <v>219</v>
      </c>
      <c r="E206" s="128" t="s">
        <v>1664</v>
      </c>
      <c r="F206" s="129" t="s">
        <v>1665</v>
      </c>
      <c r="G206" s="130" t="s">
        <v>1555</v>
      </c>
      <c r="H206" s="131">
        <v>1</v>
      </c>
      <c r="I206" s="132"/>
      <c r="J206" s="133">
        <f>ROUND(I206*H206,2)</f>
        <v>0</v>
      </c>
      <c r="K206" s="129" t="s">
        <v>19</v>
      </c>
      <c r="L206" s="33"/>
      <c r="M206" s="134" t="s">
        <v>19</v>
      </c>
      <c r="N206" s="135" t="s">
        <v>47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1556</v>
      </c>
      <c r="AT206" s="138" t="s">
        <v>219</v>
      </c>
      <c r="AU206" s="138" t="s">
        <v>85</v>
      </c>
      <c r="AY206" s="18" t="s">
        <v>218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8" t="s">
        <v>83</v>
      </c>
      <c r="BK206" s="139">
        <f>ROUND(I206*H206,2)</f>
        <v>0</v>
      </c>
      <c r="BL206" s="18" t="s">
        <v>1556</v>
      </c>
      <c r="BM206" s="138" t="s">
        <v>1666</v>
      </c>
    </row>
    <row r="207" spans="2:65" s="1" customFormat="1" ht="11.25">
      <c r="B207" s="33"/>
      <c r="D207" s="140" t="s">
        <v>225</v>
      </c>
      <c r="F207" s="141" t="s">
        <v>1665</v>
      </c>
      <c r="I207" s="142"/>
      <c r="L207" s="33"/>
      <c r="M207" s="143"/>
      <c r="T207" s="54"/>
      <c r="AT207" s="18" t="s">
        <v>225</v>
      </c>
      <c r="AU207" s="18" t="s">
        <v>85</v>
      </c>
    </row>
    <row r="208" spans="2:65" s="1" customFormat="1" ht="19.5">
      <c r="B208" s="33"/>
      <c r="D208" s="140" t="s">
        <v>227</v>
      </c>
      <c r="F208" s="144" t="s">
        <v>1558</v>
      </c>
      <c r="I208" s="142"/>
      <c r="L208" s="33"/>
      <c r="M208" s="143"/>
      <c r="T208" s="54"/>
      <c r="AT208" s="18" t="s">
        <v>227</v>
      </c>
      <c r="AU208" s="18" t="s">
        <v>85</v>
      </c>
    </row>
    <row r="209" spans="2:65" s="1" customFormat="1" ht="16.5" customHeight="1">
      <c r="B209" s="33"/>
      <c r="C209" s="127" t="s">
        <v>503</v>
      </c>
      <c r="D209" s="127" t="s">
        <v>219</v>
      </c>
      <c r="E209" s="128" t="s">
        <v>1667</v>
      </c>
      <c r="F209" s="129" t="s">
        <v>1668</v>
      </c>
      <c r="G209" s="130" t="s">
        <v>1555</v>
      </c>
      <c r="H209" s="131">
        <v>1</v>
      </c>
      <c r="I209" s="132"/>
      <c r="J209" s="133">
        <f>ROUND(I209*H209,2)</f>
        <v>0</v>
      </c>
      <c r="K209" s="129" t="s">
        <v>19</v>
      </c>
      <c r="L209" s="33"/>
      <c r="M209" s="134" t="s">
        <v>19</v>
      </c>
      <c r="N209" s="135" t="s">
        <v>47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1556</v>
      </c>
      <c r="AT209" s="138" t="s">
        <v>219</v>
      </c>
      <c r="AU209" s="138" t="s">
        <v>85</v>
      </c>
      <c r="AY209" s="18" t="s">
        <v>218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8" t="s">
        <v>83</v>
      </c>
      <c r="BK209" s="139">
        <f>ROUND(I209*H209,2)</f>
        <v>0</v>
      </c>
      <c r="BL209" s="18" t="s">
        <v>1556</v>
      </c>
      <c r="BM209" s="138" t="s">
        <v>1669</v>
      </c>
    </row>
    <row r="210" spans="2:65" s="1" customFormat="1" ht="11.25">
      <c r="B210" s="33"/>
      <c r="D210" s="140" t="s">
        <v>225</v>
      </c>
      <c r="F210" s="141" t="s">
        <v>1668</v>
      </c>
      <c r="I210" s="142"/>
      <c r="L210" s="33"/>
      <c r="M210" s="143"/>
      <c r="T210" s="54"/>
      <c r="AT210" s="18" t="s">
        <v>225</v>
      </c>
      <c r="AU210" s="18" t="s">
        <v>85</v>
      </c>
    </row>
    <row r="211" spans="2:65" s="1" customFormat="1" ht="19.5">
      <c r="B211" s="33"/>
      <c r="D211" s="140" t="s">
        <v>227</v>
      </c>
      <c r="F211" s="144" t="s">
        <v>1558</v>
      </c>
      <c r="I211" s="142"/>
      <c r="L211" s="33"/>
      <c r="M211" s="143"/>
      <c r="T211" s="54"/>
      <c r="AT211" s="18" t="s">
        <v>227</v>
      </c>
      <c r="AU211" s="18" t="s">
        <v>85</v>
      </c>
    </row>
    <row r="212" spans="2:65" s="10" customFormat="1" ht="22.9" customHeight="1">
      <c r="B212" s="117"/>
      <c r="D212" s="118" t="s">
        <v>75</v>
      </c>
      <c r="E212" s="189" t="s">
        <v>1670</v>
      </c>
      <c r="F212" s="189" t="s">
        <v>1671</v>
      </c>
      <c r="I212" s="120"/>
      <c r="J212" s="190">
        <f>BK212</f>
        <v>0</v>
      </c>
      <c r="L212" s="117"/>
      <c r="M212" s="122"/>
      <c r="P212" s="123">
        <f>SUM(P213:P242)</f>
        <v>0</v>
      </c>
      <c r="R212" s="123">
        <f>SUM(R213:R242)</f>
        <v>0</v>
      </c>
      <c r="T212" s="124">
        <f>SUM(T213:T242)</f>
        <v>0</v>
      </c>
      <c r="AR212" s="118" t="s">
        <v>223</v>
      </c>
      <c r="AT212" s="125" t="s">
        <v>75</v>
      </c>
      <c r="AU212" s="125" t="s">
        <v>83</v>
      </c>
      <c r="AY212" s="118" t="s">
        <v>218</v>
      </c>
      <c r="BK212" s="126">
        <f>SUM(BK213:BK242)</f>
        <v>0</v>
      </c>
    </row>
    <row r="213" spans="2:65" s="1" customFormat="1" ht="16.5" customHeight="1">
      <c r="B213" s="33"/>
      <c r="C213" s="127" t="s">
        <v>805</v>
      </c>
      <c r="D213" s="127" t="s">
        <v>219</v>
      </c>
      <c r="E213" s="128" t="s">
        <v>1672</v>
      </c>
      <c r="F213" s="129" t="s">
        <v>1673</v>
      </c>
      <c r="G213" s="130" t="s">
        <v>1555</v>
      </c>
      <c r="H213" s="131">
        <v>1</v>
      </c>
      <c r="I213" s="132"/>
      <c r="J213" s="133">
        <f>ROUND(I213*H213,2)</f>
        <v>0</v>
      </c>
      <c r="K213" s="129" t="s">
        <v>19</v>
      </c>
      <c r="L213" s="33"/>
      <c r="M213" s="134" t="s">
        <v>19</v>
      </c>
      <c r="N213" s="135" t="s">
        <v>47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1556</v>
      </c>
      <c r="AT213" s="138" t="s">
        <v>219</v>
      </c>
      <c r="AU213" s="138" t="s">
        <v>85</v>
      </c>
      <c r="AY213" s="18" t="s">
        <v>218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8" t="s">
        <v>83</v>
      </c>
      <c r="BK213" s="139">
        <f>ROUND(I213*H213,2)</f>
        <v>0</v>
      </c>
      <c r="BL213" s="18" t="s">
        <v>1556</v>
      </c>
      <c r="BM213" s="138" t="s">
        <v>1674</v>
      </c>
    </row>
    <row r="214" spans="2:65" s="1" customFormat="1" ht="11.25">
      <c r="B214" s="33"/>
      <c r="D214" s="140" t="s">
        <v>225</v>
      </c>
      <c r="F214" s="141" t="s">
        <v>1673</v>
      </c>
      <c r="I214" s="142"/>
      <c r="L214" s="33"/>
      <c r="M214" s="143"/>
      <c r="T214" s="54"/>
      <c r="AT214" s="18" t="s">
        <v>225</v>
      </c>
      <c r="AU214" s="18" t="s">
        <v>85</v>
      </c>
    </row>
    <row r="215" spans="2:65" s="1" customFormat="1" ht="19.5">
      <c r="B215" s="33"/>
      <c r="D215" s="140" t="s">
        <v>227</v>
      </c>
      <c r="F215" s="144" t="s">
        <v>1558</v>
      </c>
      <c r="I215" s="142"/>
      <c r="L215" s="33"/>
      <c r="M215" s="143"/>
      <c r="T215" s="54"/>
      <c r="AT215" s="18" t="s">
        <v>227</v>
      </c>
      <c r="AU215" s="18" t="s">
        <v>85</v>
      </c>
    </row>
    <row r="216" spans="2:65" s="1" customFormat="1" ht="16.5" customHeight="1">
      <c r="B216" s="33"/>
      <c r="C216" s="127" t="s">
        <v>826</v>
      </c>
      <c r="D216" s="127" t="s">
        <v>219</v>
      </c>
      <c r="E216" s="128" t="s">
        <v>1675</v>
      </c>
      <c r="F216" s="129" t="s">
        <v>1676</v>
      </c>
      <c r="G216" s="130" t="s">
        <v>1555</v>
      </c>
      <c r="H216" s="131">
        <v>1</v>
      </c>
      <c r="I216" s="132"/>
      <c r="J216" s="133">
        <f>ROUND(I216*H216,2)</f>
        <v>0</v>
      </c>
      <c r="K216" s="129" t="s">
        <v>19</v>
      </c>
      <c r="L216" s="33"/>
      <c r="M216" s="134" t="s">
        <v>19</v>
      </c>
      <c r="N216" s="135" t="s">
        <v>47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1556</v>
      </c>
      <c r="AT216" s="138" t="s">
        <v>219</v>
      </c>
      <c r="AU216" s="138" t="s">
        <v>85</v>
      </c>
      <c r="AY216" s="18" t="s">
        <v>218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83</v>
      </c>
      <c r="BK216" s="139">
        <f>ROUND(I216*H216,2)</f>
        <v>0</v>
      </c>
      <c r="BL216" s="18" t="s">
        <v>1556</v>
      </c>
      <c r="BM216" s="138" t="s">
        <v>1677</v>
      </c>
    </row>
    <row r="217" spans="2:65" s="1" customFormat="1" ht="11.25">
      <c r="B217" s="33"/>
      <c r="D217" s="140" t="s">
        <v>225</v>
      </c>
      <c r="F217" s="141" t="s">
        <v>1676</v>
      </c>
      <c r="I217" s="142"/>
      <c r="L217" s="33"/>
      <c r="M217" s="143"/>
      <c r="T217" s="54"/>
      <c r="AT217" s="18" t="s">
        <v>225</v>
      </c>
      <c r="AU217" s="18" t="s">
        <v>85</v>
      </c>
    </row>
    <row r="218" spans="2:65" s="1" customFormat="1" ht="19.5">
      <c r="B218" s="33"/>
      <c r="D218" s="140" t="s">
        <v>227</v>
      </c>
      <c r="F218" s="144" t="s">
        <v>1558</v>
      </c>
      <c r="I218" s="142"/>
      <c r="L218" s="33"/>
      <c r="M218" s="143"/>
      <c r="T218" s="54"/>
      <c r="AT218" s="18" t="s">
        <v>227</v>
      </c>
      <c r="AU218" s="18" t="s">
        <v>85</v>
      </c>
    </row>
    <row r="219" spans="2:65" s="1" customFormat="1" ht="16.5" customHeight="1">
      <c r="B219" s="33"/>
      <c r="C219" s="127" t="s">
        <v>834</v>
      </c>
      <c r="D219" s="127" t="s">
        <v>219</v>
      </c>
      <c r="E219" s="128" t="s">
        <v>1678</v>
      </c>
      <c r="F219" s="129" t="s">
        <v>1679</v>
      </c>
      <c r="G219" s="130" t="s">
        <v>1555</v>
      </c>
      <c r="H219" s="131">
        <v>1</v>
      </c>
      <c r="I219" s="132"/>
      <c r="J219" s="133">
        <f>ROUND(I219*H219,2)</f>
        <v>0</v>
      </c>
      <c r="K219" s="129" t="s">
        <v>19</v>
      </c>
      <c r="L219" s="33"/>
      <c r="M219" s="134" t="s">
        <v>19</v>
      </c>
      <c r="N219" s="135" t="s">
        <v>47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1556</v>
      </c>
      <c r="AT219" s="138" t="s">
        <v>219</v>
      </c>
      <c r="AU219" s="138" t="s">
        <v>85</v>
      </c>
      <c r="AY219" s="18" t="s">
        <v>218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8" t="s">
        <v>83</v>
      </c>
      <c r="BK219" s="139">
        <f>ROUND(I219*H219,2)</f>
        <v>0</v>
      </c>
      <c r="BL219" s="18" t="s">
        <v>1556</v>
      </c>
      <c r="BM219" s="138" t="s">
        <v>1680</v>
      </c>
    </row>
    <row r="220" spans="2:65" s="1" customFormat="1" ht="11.25">
      <c r="B220" s="33"/>
      <c r="D220" s="140" t="s">
        <v>225</v>
      </c>
      <c r="F220" s="141" t="s">
        <v>1679</v>
      </c>
      <c r="I220" s="142"/>
      <c r="L220" s="33"/>
      <c r="M220" s="143"/>
      <c r="T220" s="54"/>
      <c r="AT220" s="18" t="s">
        <v>225</v>
      </c>
      <c r="AU220" s="18" t="s">
        <v>85</v>
      </c>
    </row>
    <row r="221" spans="2:65" s="1" customFormat="1" ht="19.5">
      <c r="B221" s="33"/>
      <c r="D221" s="140" t="s">
        <v>227</v>
      </c>
      <c r="F221" s="144" t="s">
        <v>1558</v>
      </c>
      <c r="I221" s="142"/>
      <c r="L221" s="33"/>
      <c r="M221" s="143"/>
      <c r="T221" s="54"/>
      <c r="AT221" s="18" t="s">
        <v>227</v>
      </c>
      <c r="AU221" s="18" t="s">
        <v>85</v>
      </c>
    </row>
    <row r="222" spans="2:65" s="1" customFormat="1" ht="16.5" customHeight="1">
      <c r="B222" s="33"/>
      <c r="C222" s="127" t="s">
        <v>513</v>
      </c>
      <c r="D222" s="127" t="s">
        <v>219</v>
      </c>
      <c r="E222" s="128" t="s">
        <v>1681</v>
      </c>
      <c r="F222" s="129" t="s">
        <v>1682</v>
      </c>
      <c r="G222" s="130" t="s">
        <v>1555</v>
      </c>
      <c r="H222" s="131">
        <v>1</v>
      </c>
      <c r="I222" s="132"/>
      <c r="J222" s="133">
        <f>ROUND(I222*H222,2)</f>
        <v>0</v>
      </c>
      <c r="K222" s="129" t="s">
        <v>19</v>
      </c>
      <c r="L222" s="33"/>
      <c r="M222" s="134" t="s">
        <v>19</v>
      </c>
      <c r="N222" s="135" t="s">
        <v>47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1556</v>
      </c>
      <c r="AT222" s="138" t="s">
        <v>219</v>
      </c>
      <c r="AU222" s="138" t="s">
        <v>85</v>
      </c>
      <c r="AY222" s="18" t="s">
        <v>218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8" t="s">
        <v>83</v>
      </c>
      <c r="BK222" s="139">
        <f>ROUND(I222*H222,2)</f>
        <v>0</v>
      </c>
      <c r="BL222" s="18" t="s">
        <v>1556</v>
      </c>
      <c r="BM222" s="138" t="s">
        <v>1683</v>
      </c>
    </row>
    <row r="223" spans="2:65" s="1" customFormat="1" ht="11.25">
      <c r="B223" s="33"/>
      <c r="D223" s="140" t="s">
        <v>225</v>
      </c>
      <c r="F223" s="141" t="s">
        <v>1682</v>
      </c>
      <c r="I223" s="142"/>
      <c r="L223" s="33"/>
      <c r="M223" s="143"/>
      <c r="T223" s="54"/>
      <c r="AT223" s="18" t="s">
        <v>225</v>
      </c>
      <c r="AU223" s="18" t="s">
        <v>85</v>
      </c>
    </row>
    <row r="224" spans="2:65" s="1" customFormat="1" ht="19.5">
      <c r="B224" s="33"/>
      <c r="D224" s="140" t="s">
        <v>227</v>
      </c>
      <c r="F224" s="144" t="s">
        <v>1558</v>
      </c>
      <c r="I224" s="142"/>
      <c r="L224" s="33"/>
      <c r="M224" s="143"/>
      <c r="T224" s="54"/>
      <c r="AT224" s="18" t="s">
        <v>227</v>
      </c>
      <c r="AU224" s="18" t="s">
        <v>85</v>
      </c>
    </row>
    <row r="225" spans="2:65" s="1" customFormat="1" ht="16.5" customHeight="1">
      <c r="B225" s="33"/>
      <c r="C225" s="127" t="s">
        <v>851</v>
      </c>
      <c r="D225" s="127" t="s">
        <v>219</v>
      </c>
      <c r="E225" s="128" t="s">
        <v>1684</v>
      </c>
      <c r="F225" s="129" t="s">
        <v>1685</v>
      </c>
      <c r="G225" s="130" t="s">
        <v>1555</v>
      </c>
      <c r="H225" s="131">
        <v>1</v>
      </c>
      <c r="I225" s="132"/>
      <c r="J225" s="133">
        <f>ROUND(I225*H225,2)</f>
        <v>0</v>
      </c>
      <c r="K225" s="129" t="s">
        <v>19</v>
      </c>
      <c r="L225" s="33"/>
      <c r="M225" s="134" t="s">
        <v>19</v>
      </c>
      <c r="N225" s="135" t="s">
        <v>47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1556</v>
      </c>
      <c r="AT225" s="138" t="s">
        <v>219</v>
      </c>
      <c r="AU225" s="138" t="s">
        <v>85</v>
      </c>
      <c r="AY225" s="18" t="s">
        <v>218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8" t="s">
        <v>83</v>
      </c>
      <c r="BK225" s="139">
        <f>ROUND(I225*H225,2)</f>
        <v>0</v>
      </c>
      <c r="BL225" s="18" t="s">
        <v>1556</v>
      </c>
      <c r="BM225" s="138" t="s">
        <v>1686</v>
      </c>
    </row>
    <row r="226" spans="2:65" s="1" customFormat="1" ht="11.25">
      <c r="B226" s="33"/>
      <c r="D226" s="140" t="s">
        <v>225</v>
      </c>
      <c r="F226" s="141" t="s">
        <v>1685</v>
      </c>
      <c r="I226" s="142"/>
      <c r="L226" s="33"/>
      <c r="M226" s="143"/>
      <c r="T226" s="54"/>
      <c r="AT226" s="18" t="s">
        <v>225</v>
      </c>
      <c r="AU226" s="18" t="s">
        <v>85</v>
      </c>
    </row>
    <row r="227" spans="2:65" s="1" customFormat="1" ht="19.5">
      <c r="B227" s="33"/>
      <c r="D227" s="140" t="s">
        <v>227</v>
      </c>
      <c r="F227" s="144" t="s">
        <v>1558</v>
      </c>
      <c r="I227" s="142"/>
      <c r="L227" s="33"/>
      <c r="M227" s="143"/>
      <c r="T227" s="54"/>
      <c r="AT227" s="18" t="s">
        <v>227</v>
      </c>
      <c r="AU227" s="18" t="s">
        <v>85</v>
      </c>
    </row>
    <row r="228" spans="2:65" s="1" customFormat="1" ht="16.5" customHeight="1">
      <c r="B228" s="33"/>
      <c r="C228" s="127" t="s">
        <v>517</v>
      </c>
      <c r="D228" s="127" t="s">
        <v>219</v>
      </c>
      <c r="E228" s="128" t="s">
        <v>1687</v>
      </c>
      <c r="F228" s="129" t="s">
        <v>1688</v>
      </c>
      <c r="G228" s="130" t="s">
        <v>1555</v>
      </c>
      <c r="H228" s="131">
        <v>1</v>
      </c>
      <c r="I228" s="132"/>
      <c r="J228" s="133">
        <f>ROUND(I228*H228,2)</f>
        <v>0</v>
      </c>
      <c r="K228" s="129" t="s">
        <v>19</v>
      </c>
      <c r="L228" s="33"/>
      <c r="M228" s="134" t="s">
        <v>19</v>
      </c>
      <c r="N228" s="135" t="s">
        <v>47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1556</v>
      </c>
      <c r="AT228" s="138" t="s">
        <v>219</v>
      </c>
      <c r="AU228" s="138" t="s">
        <v>85</v>
      </c>
      <c r="AY228" s="18" t="s">
        <v>218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83</v>
      </c>
      <c r="BK228" s="139">
        <f>ROUND(I228*H228,2)</f>
        <v>0</v>
      </c>
      <c r="BL228" s="18" t="s">
        <v>1556</v>
      </c>
      <c r="BM228" s="138" t="s">
        <v>1689</v>
      </c>
    </row>
    <row r="229" spans="2:65" s="1" customFormat="1" ht="11.25">
      <c r="B229" s="33"/>
      <c r="D229" s="140" t="s">
        <v>225</v>
      </c>
      <c r="F229" s="141" t="s">
        <v>1688</v>
      </c>
      <c r="I229" s="142"/>
      <c r="L229" s="33"/>
      <c r="M229" s="143"/>
      <c r="T229" s="54"/>
      <c r="AT229" s="18" t="s">
        <v>225</v>
      </c>
      <c r="AU229" s="18" t="s">
        <v>85</v>
      </c>
    </row>
    <row r="230" spans="2:65" s="1" customFormat="1" ht="19.5">
      <c r="B230" s="33"/>
      <c r="D230" s="140" t="s">
        <v>227</v>
      </c>
      <c r="F230" s="144" t="s">
        <v>1558</v>
      </c>
      <c r="I230" s="142"/>
      <c r="L230" s="33"/>
      <c r="M230" s="143"/>
      <c r="T230" s="54"/>
      <c r="AT230" s="18" t="s">
        <v>227</v>
      </c>
      <c r="AU230" s="18" t="s">
        <v>85</v>
      </c>
    </row>
    <row r="231" spans="2:65" s="1" customFormat="1" ht="16.5" customHeight="1">
      <c r="B231" s="33"/>
      <c r="C231" s="127" t="s">
        <v>868</v>
      </c>
      <c r="D231" s="127" t="s">
        <v>219</v>
      </c>
      <c r="E231" s="128" t="s">
        <v>1690</v>
      </c>
      <c r="F231" s="129" t="s">
        <v>1691</v>
      </c>
      <c r="G231" s="130" t="s">
        <v>1555</v>
      </c>
      <c r="H231" s="131">
        <v>1</v>
      </c>
      <c r="I231" s="132"/>
      <c r="J231" s="133">
        <f>ROUND(I231*H231,2)</f>
        <v>0</v>
      </c>
      <c r="K231" s="129" t="s">
        <v>19</v>
      </c>
      <c r="L231" s="33"/>
      <c r="M231" s="134" t="s">
        <v>19</v>
      </c>
      <c r="N231" s="135" t="s">
        <v>47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1556</v>
      </c>
      <c r="AT231" s="138" t="s">
        <v>219</v>
      </c>
      <c r="AU231" s="138" t="s">
        <v>85</v>
      </c>
      <c r="AY231" s="18" t="s">
        <v>218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8" t="s">
        <v>83</v>
      </c>
      <c r="BK231" s="139">
        <f>ROUND(I231*H231,2)</f>
        <v>0</v>
      </c>
      <c r="BL231" s="18" t="s">
        <v>1556</v>
      </c>
      <c r="BM231" s="138" t="s">
        <v>1692</v>
      </c>
    </row>
    <row r="232" spans="2:65" s="1" customFormat="1" ht="11.25">
      <c r="B232" s="33"/>
      <c r="D232" s="140" t="s">
        <v>225</v>
      </c>
      <c r="F232" s="141" t="s">
        <v>1691</v>
      </c>
      <c r="I232" s="142"/>
      <c r="L232" s="33"/>
      <c r="M232" s="143"/>
      <c r="T232" s="54"/>
      <c r="AT232" s="18" t="s">
        <v>225</v>
      </c>
      <c r="AU232" s="18" t="s">
        <v>85</v>
      </c>
    </row>
    <row r="233" spans="2:65" s="1" customFormat="1" ht="19.5">
      <c r="B233" s="33"/>
      <c r="D233" s="140" t="s">
        <v>227</v>
      </c>
      <c r="F233" s="144" t="s">
        <v>1558</v>
      </c>
      <c r="I233" s="142"/>
      <c r="L233" s="33"/>
      <c r="M233" s="143"/>
      <c r="T233" s="54"/>
      <c r="AT233" s="18" t="s">
        <v>227</v>
      </c>
      <c r="AU233" s="18" t="s">
        <v>85</v>
      </c>
    </row>
    <row r="234" spans="2:65" s="1" customFormat="1" ht="16.5" customHeight="1">
      <c r="B234" s="33"/>
      <c r="C234" s="127" t="s">
        <v>890</v>
      </c>
      <c r="D234" s="127" t="s">
        <v>219</v>
      </c>
      <c r="E234" s="128" t="s">
        <v>1693</v>
      </c>
      <c r="F234" s="129" t="s">
        <v>1694</v>
      </c>
      <c r="G234" s="130" t="s">
        <v>1555</v>
      </c>
      <c r="H234" s="131">
        <v>1</v>
      </c>
      <c r="I234" s="132"/>
      <c r="J234" s="133">
        <f>ROUND(I234*H234,2)</f>
        <v>0</v>
      </c>
      <c r="K234" s="129" t="s">
        <v>19</v>
      </c>
      <c r="L234" s="33"/>
      <c r="M234" s="134" t="s">
        <v>19</v>
      </c>
      <c r="N234" s="135" t="s">
        <v>47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1556</v>
      </c>
      <c r="AT234" s="138" t="s">
        <v>219</v>
      </c>
      <c r="AU234" s="138" t="s">
        <v>85</v>
      </c>
      <c r="AY234" s="18" t="s">
        <v>218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83</v>
      </c>
      <c r="BK234" s="139">
        <f>ROUND(I234*H234,2)</f>
        <v>0</v>
      </c>
      <c r="BL234" s="18" t="s">
        <v>1556</v>
      </c>
      <c r="BM234" s="138" t="s">
        <v>1695</v>
      </c>
    </row>
    <row r="235" spans="2:65" s="1" customFormat="1" ht="11.25">
      <c r="B235" s="33"/>
      <c r="D235" s="140" t="s">
        <v>225</v>
      </c>
      <c r="F235" s="141" t="s">
        <v>1694</v>
      </c>
      <c r="I235" s="142"/>
      <c r="L235" s="33"/>
      <c r="M235" s="143"/>
      <c r="T235" s="54"/>
      <c r="AT235" s="18" t="s">
        <v>225</v>
      </c>
      <c r="AU235" s="18" t="s">
        <v>85</v>
      </c>
    </row>
    <row r="236" spans="2:65" s="1" customFormat="1" ht="19.5">
      <c r="B236" s="33"/>
      <c r="D236" s="140" t="s">
        <v>227</v>
      </c>
      <c r="F236" s="144" t="s">
        <v>1558</v>
      </c>
      <c r="I236" s="142"/>
      <c r="L236" s="33"/>
      <c r="M236" s="143"/>
      <c r="T236" s="54"/>
      <c r="AT236" s="18" t="s">
        <v>227</v>
      </c>
      <c r="AU236" s="18" t="s">
        <v>85</v>
      </c>
    </row>
    <row r="237" spans="2:65" s="1" customFormat="1" ht="16.5" customHeight="1">
      <c r="B237" s="33"/>
      <c r="C237" s="127" t="s">
        <v>895</v>
      </c>
      <c r="D237" s="127" t="s">
        <v>219</v>
      </c>
      <c r="E237" s="128" t="s">
        <v>1696</v>
      </c>
      <c r="F237" s="129" t="s">
        <v>1697</v>
      </c>
      <c r="G237" s="130" t="s">
        <v>1555</v>
      </c>
      <c r="H237" s="131">
        <v>1</v>
      </c>
      <c r="I237" s="132"/>
      <c r="J237" s="133">
        <f>ROUND(I237*H237,2)</f>
        <v>0</v>
      </c>
      <c r="K237" s="129" t="s">
        <v>19</v>
      </c>
      <c r="L237" s="33"/>
      <c r="M237" s="134" t="s">
        <v>19</v>
      </c>
      <c r="N237" s="135" t="s">
        <v>47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1556</v>
      </c>
      <c r="AT237" s="138" t="s">
        <v>219</v>
      </c>
      <c r="AU237" s="138" t="s">
        <v>85</v>
      </c>
      <c r="AY237" s="18" t="s">
        <v>218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8" t="s">
        <v>83</v>
      </c>
      <c r="BK237" s="139">
        <f>ROUND(I237*H237,2)</f>
        <v>0</v>
      </c>
      <c r="BL237" s="18" t="s">
        <v>1556</v>
      </c>
      <c r="BM237" s="138" t="s">
        <v>1698</v>
      </c>
    </row>
    <row r="238" spans="2:65" s="1" customFormat="1" ht="11.25">
      <c r="B238" s="33"/>
      <c r="D238" s="140" t="s">
        <v>225</v>
      </c>
      <c r="F238" s="141" t="s">
        <v>1697</v>
      </c>
      <c r="I238" s="142"/>
      <c r="L238" s="33"/>
      <c r="M238" s="143"/>
      <c r="T238" s="54"/>
      <c r="AT238" s="18" t="s">
        <v>225</v>
      </c>
      <c r="AU238" s="18" t="s">
        <v>85</v>
      </c>
    </row>
    <row r="239" spans="2:65" s="1" customFormat="1" ht="19.5">
      <c r="B239" s="33"/>
      <c r="D239" s="140" t="s">
        <v>227</v>
      </c>
      <c r="F239" s="144" t="s">
        <v>1558</v>
      </c>
      <c r="I239" s="142"/>
      <c r="L239" s="33"/>
      <c r="M239" s="143"/>
      <c r="T239" s="54"/>
      <c r="AT239" s="18" t="s">
        <v>227</v>
      </c>
      <c r="AU239" s="18" t="s">
        <v>85</v>
      </c>
    </row>
    <row r="240" spans="2:65" s="1" customFormat="1" ht="16.5" customHeight="1">
      <c r="B240" s="33"/>
      <c r="C240" s="127" t="s">
        <v>899</v>
      </c>
      <c r="D240" s="127" t="s">
        <v>219</v>
      </c>
      <c r="E240" s="128" t="s">
        <v>1699</v>
      </c>
      <c r="F240" s="129" t="s">
        <v>1700</v>
      </c>
      <c r="G240" s="130" t="s">
        <v>1555</v>
      </c>
      <c r="H240" s="131">
        <v>1</v>
      </c>
      <c r="I240" s="132"/>
      <c r="J240" s="133">
        <f>ROUND(I240*H240,2)</f>
        <v>0</v>
      </c>
      <c r="K240" s="129" t="s">
        <v>19</v>
      </c>
      <c r="L240" s="33"/>
      <c r="M240" s="134" t="s">
        <v>19</v>
      </c>
      <c r="N240" s="135" t="s">
        <v>47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1556</v>
      </c>
      <c r="AT240" s="138" t="s">
        <v>219</v>
      </c>
      <c r="AU240" s="138" t="s">
        <v>85</v>
      </c>
      <c r="AY240" s="18" t="s">
        <v>218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8" t="s">
        <v>83</v>
      </c>
      <c r="BK240" s="139">
        <f>ROUND(I240*H240,2)</f>
        <v>0</v>
      </c>
      <c r="BL240" s="18" t="s">
        <v>1556</v>
      </c>
      <c r="BM240" s="138" t="s">
        <v>1701</v>
      </c>
    </row>
    <row r="241" spans="2:47" s="1" customFormat="1" ht="11.25">
      <c r="B241" s="33"/>
      <c r="D241" s="140" t="s">
        <v>225</v>
      </c>
      <c r="F241" s="141" t="s">
        <v>1700</v>
      </c>
      <c r="I241" s="142"/>
      <c r="L241" s="33"/>
      <c r="M241" s="143"/>
      <c r="T241" s="54"/>
      <c r="AT241" s="18" t="s">
        <v>225</v>
      </c>
      <c r="AU241" s="18" t="s">
        <v>85</v>
      </c>
    </row>
    <row r="242" spans="2:47" s="1" customFormat="1" ht="19.5">
      <c r="B242" s="33"/>
      <c r="D242" s="140" t="s">
        <v>227</v>
      </c>
      <c r="F242" s="144" t="s">
        <v>1558</v>
      </c>
      <c r="I242" s="142"/>
      <c r="L242" s="33"/>
      <c r="M242" s="182"/>
      <c r="N242" s="183"/>
      <c r="O242" s="183"/>
      <c r="P242" s="183"/>
      <c r="Q242" s="183"/>
      <c r="R242" s="183"/>
      <c r="S242" s="183"/>
      <c r="T242" s="184"/>
      <c r="AT242" s="18" t="s">
        <v>227</v>
      </c>
      <c r="AU242" s="18" t="s">
        <v>85</v>
      </c>
    </row>
    <row r="243" spans="2:47" s="1" customFormat="1" ht="6.95" customHeight="1">
      <c r="B243" s="42"/>
      <c r="C243" s="43"/>
      <c r="D243" s="43"/>
      <c r="E243" s="43"/>
      <c r="F243" s="43"/>
      <c r="G243" s="43"/>
      <c r="H243" s="43"/>
      <c r="I243" s="43"/>
      <c r="J243" s="43"/>
      <c r="K243" s="43"/>
      <c r="L243" s="33"/>
    </row>
  </sheetData>
  <sheetProtection algorithmName="SHA-512" hashValue="zE0X0jvWUt7OeoVCzgP7aV5XMZ1hdtDelWKkDIIT1w5qpyRO6kA0kwt6Z29fKjpxIMcE0OQ0uv9l3XuJqXY9RA==" saltValue="z92MmzztD5cR4KlyyCLobaafqlhJa1t2HvRNv687RpJg6g02z7rkHOwsPZJcMDv47Fjvj4GKeqM8zDpmsxqerQ==" spinCount="100000" sheet="1" objects="1" scenarios="1" formatColumns="0" formatRows="0" autoFilter="0"/>
  <autoFilter ref="C95:K242" xr:uid="{00000000-0009-0000-0000-000004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6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106</v>
      </c>
      <c r="AZ2" s="91" t="s">
        <v>1702</v>
      </c>
      <c r="BA2" s="91" t="s">
        <v>1703</v>
      </c>
      <c r="BB2" s="91" t="s">
        <v>1702</v>
      </c>
      <c r="BC2" s="91" t="s">
        <v>1704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1705</v>
      </c>
      <c r="BA3" s="91" t="s">
        <v>1706</v>
      </c>
      <c r="BB3" s="91" t="s">
        <v>180</v>
      </c>
      <c r="BC3" s="91" t="s">
        <v>1707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1708</v>
      </c>
      <c r="BA4" s="91" t="s">
        <v>1709</v>
      </c>
      <c r="BB4" s="91" t="s">
        <v>180</v>
      </c>
      <c r="BC4" s="91" t="s">
        <v>1710</v>
      </c>
      <c r="BD4" s="91" t="s">
        <v>85</v>
      </c>
    </row>
    <row r="5" spans="2:56" ht="6.95" customHeight="1">
      <c r="B5" s="21"/>
      <c r="L5" s="21"/>
      <c r="AZ5" s="91" t="s">
        <v>1711</v>
      </c>
      <c r="BA5" s="91" t="s">
        <v>1712</v>
      </c>
      <c r="BB5" s="91" t="s">
        <v>167</v>
      </c>
      <c r="BC5" s="91" t="s">
        <v>1713</v>
      </c>
      <c r="BD5" s="91" t="s">
        <v>85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188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1714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ROUND(J99,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ROUND((SUM(BE99:BE692)),  2)</f>
        <v>0</v>
      </c>
      <c r="I37" s="95">
        <v>0.21</v>
      </c>
      <c r="J37" s="84">
        <f>ROUND(((SUM(BE99:BE692))*I37),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ROUND((SUM(BF99:BF692)),  2)</f>
        <v>0</v>
      </c>
      <c r="I38" s="95">
        <v>0.15</v>
      </c>
      <c r="J38" s="84">
        <f>ROUND(((SUM(BF99:BF692))*I38),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ROUND((SUM(BG99:BG692)),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ROUND((SUM(BH99:BH692)),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ROUND((SUM(BI99:BI692)),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01 - Vtokový objekt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J99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1715</v>
      </c>
      <c r="E68" s="107"/>
      <c r="F68" s="107"/>
      <c r="G68" s="107"/>
      <c r="H68" s="107"/>
      <c r="I68" s="107"/>
      <c r="J68" s="108">
        <f>J100</f>
        <v>0</v>
      </c>
      <c r="L68" s="105"/>
    </row>
    <row r="69" spans="2:47" s="8" customFormat="1" ht="24.95" customHeight="1">
      <c r="B69" s="105"/>
      <c r="D69" s="106" t="s">
        <v>1716</v>
      </c>
      <c r="E69" s="107"/>
      <c r="F69" s="107"/>
      <c r="G69" s="107"/>
      <c r="H69" s="107"/>
      <c r="I69" s="107"/>
      <c r="J69" s="108">
        <f>J108</f>
        <v>0</v>
      </c>
      <c r="L69" s="105"/>
    </row>
    <row r="70" spans="2:47" s="8" customFormat="1" ht="24.95" customHeight="1">
      <c r="B70" s="105"/>
      <c r="D70" s="106" t="s">
        <v>1717</v>
      </c>
      <c r="E70" s="107"/>
      <c r="F70" s="107"/>
      <c r="G70" s="107"/>
      <c r="H70" s="107"/>
      <c r="I70" s="107"/>
      <c r="J70" s="108">
        <f>J479</f>
        <v>0</v>
      </c>
      <c r="L70" s="105"/>
    </row>
    <row r="71" spans="2:47" s="8" customFormat="1" ht="24.95" customHeight="1">
      <c r="B71" s="105"/>
      <c r="D71" s="106" t="s">
        <v>1718</v>
      </c>
      <c r="E71" s="107"/>
      <c r="F71" s="107"/>
      <c r="G71" s="107"/>
      <c r="H71" s="107"/>
      <c r="I71" s="107"/>
      <c r="J71" s="108">
        <f>J511</f>
        <v>0</v>
      </c>
      <c r="L71" s="105"/>
    </row>
    <row r="72" spans="2:47" s="8" customFormat="1" ht="24.95" customHeight="1">
      <c r="B72" s="105"/>
      <c r="D72" s="106" t="s">
        <v>1719</v>
      </c>
      <c r="E72" s="107"/>
      <c r="F72" s="107"/>
      <c r="G72" s="107"/>
      <c r="H72" s="107"/>
      <c r="I72" s="107"/>
      <c r="J72" s="108">
        <f>J550</f>
        <v>0</v>
      </c>
      <c r="L72" s="105"/>
    </row>
    <row r="73" spans="2:47" s="8" customFormat="1" ht="24.95" customHeight="1">
      <c r="B73" s="105"/>
      <c r="D73" s="106" t="s">
        <v>1720</v>
      </c>
      <c r="E73" s="107"/>
      <c r="F73" s="107"/>
      <c r="G73" s="107"/>
      <c r="H73" s="107"/>
      <c r="I73" s="107"/>
      <c r="J73" s="108">
        <f>J590</f>
        <v>0</v>
      </c>
      <c r="L73" s="105"/>
    </row>
    <row r="74" spans="2:47" s="8" customFormat="1" ht="24.95" customHeight="1">
      <c r="B74" s="105"/>
      <c r="D74" s="106" t="s">
        <v>1721</v>
      </c>
      <c r="E74" s="107"/>
      <c r="F74" s="107"/>
      <c r="G74" s="107"/>
      <c r="H74" s="107"/>
      <c r="I74" s="107"/>
      <c r="J74" s="108">
        <f>J649</f>
        <v>0</v>
      </c>
      <c r="L74" s="105"/>
    </row>
    <row r="75" spans="2:47" s="8" customFormat="1" ht="24.95" customHeight="1">
      <c r="B75" s="105"/>
      <c r="D75" s="106" t="s">
        <v>1722</v>
      </c>
      <c r="E75" s="107"/>
      <c r="F75" s="107"/>
      <c r="G75" s="107"/>
      <c r="H75" s="107"/>
      <c r="I75" s="107"/>
      <c r="J75" s="108">
        <f>J665</f>
        <v>0</v>
      </c>
      <c r="L75" s="105"/>
    </row>
    <row r="76" spans="2:47" s="1" customFormat="1" ht="21.75" customHeight="1">
      <c r="B76" s="33"/>
      <c r="L76" s="33"/>
    </row>
    <row r="77" spans="2:47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5" customHeight="1">
      <c r="B82" s="33"/>
      <c r="C82" s="22" t="s">
        <v>203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8" t="s">
        <v>16</v>
      </c>
      <c r="L84" s="33"/>
    </row>
    <row r="85" spans="2:12" s="1" customFormat="1" ht="16.5" customHeight="1">
      <c r="B85" s="33"/>
      <c r="E85" s="328" t="str">
        <f>E7</f>
        <v>MVE Klecany II</v>
      </c>
      <c r="F85" s="329"/>
      <c r="G85" s="329"/>
      <c r="H85" s="329"/>
      <c r="L85" s="33"/>
    </row>
    <row r="86" spans="2:12" ht="12" customHeight="1">
      <c r="B86" s="21"/>
      <c r="C86" s="28" t="s">
        <v>185</v>
      </c>
      <c r="L86" s="21"/>
    </row>
    <row r="87" spans="2:12" ht="16.5" customHeight="1">
      <c r="B87" s="21"/>
      <c r="E87" s="328" t="s">
        <v>188</v>
      </c>
      <c r="F87" s="313"/>
      <c r="G87" s="313"/>
      <c r="H87" s="313"/>
      <c r="L87" s="21"/>
    </row>
    <row r="88" spans="2:12" ht="12" customHeight="1">
      <c r="B88" s="21"/>
      <c r="C88" s="28" t="s">
        <v>192</v>
      </c>
      <c r="L88" s="21"/>
    </row>
    <row r="89" spans="2:12" s="1" customFormat="1" ht="16.5" customHeight="1">
      <c r="B89" s="33"/>
      <c r="E89" s="305" t="s">
        <v>1426</v>
      </c>
      <c r="F89" s="330"/>
      <c r="G89" s="330"/>
      <c r="H89" s="330"/>
      <c r="L89" s="33"/>
    </row>
    <row r="90" spans="2:12" s="1" customFormat="1" ht="12" customHeight="1">
      <c r="B90" s="33"/>
      <c r="C90" s="28" t="s">
        <v>1427</v>
      </c>
      <c r="L90" s="33"/>
    </row>
    <row r="91" spans="2:12" s="1" customFormat="1" ht="16.5" customHeight="1">
      <c r="B91" s="33"/>
      <c r="E91" s="294" t="str">
        <f>E13</f>
        <v>SO 01 - Vtokový objekt</v>
      </c>
      <c r="F91" s="330"/>
      <c r="G91" s="330"/>
      <c r="H91" s="330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F16</f>
        <v>Klecany [666033]</v>
      </c>
      <c r="I93" s="28" t="s">
        <v>23</v>
      </c>
      <c r="J93" s="50" t="str">
        <f>IF(J16="","",J16)</f>
        <v>31. 5. 2023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E19</f>
        <v>Povodí Vltavy, státní podnik</v>
      </c>
      <c r="I95" s="28" t="s">
        <v>33</v>
      </c>
      <c r="J95" s="31" t="str">
        <f>E25</f>
        <v>AQUATIS a.s</v>
      </c>
      <c r="L95" s="33"/>
    </row>
    <row r="96" spans="2:12" s="1" customFormat="1" ht="15.2" customHeight="1">
      <c r="B96" s="33"/>
      <c r="C96" s="28" t="s">
        <v>31</v>
      </c>
      <c r="F96" s="26" t="str">
        <f>IF(E22="","",E22)</f>
        <v>Vyplň údaj</v>
      </c>
      <c r="I96" s="28" t="s">
        <v>38</v>
      </c>
      <c r="J96" s="31" t="str">
        <f>E28</f>
        <v xml:space="preserve"> </v>
      </c>
      <c r="L96" s="33"/>
    </row>
    <row r="97" spans="2:65" s="1" customFormat="1" ht="10.35" customHeight="1">
      <c r="B97" s="33"/>
      <c r="L97" s="33"/>
    </row>
    <row r="98" spans="2:65" s="9" customFormat="1" ht="29.25" customHeight="1">
      <c r="B98" s="109"/>
      <c r="C98" s="110" t="s">
        <v>204</v>
      </c>
      <c r="D98" s="111" t="s">
        <v>61</v>
      </c>
      <c r="E98" s="111" t="s">
        <v>57</v>
      </c>
      <c r="F98" s="111" t="s">
        <v>58</v>
      </c>
      <c r="G98" s="111" t="s">
        <v>205</v>
      </c>
      <c r="H98" s="111" t="s">
        <v>206</v>
      </c>
      <c r="I98" s="111" t="s">
        <v>207</v>
      </c>
      <c r="J98" s="111" t="s">
        <v>199</v>
      </c>
      <c r="K98" s="112" t="s">
        <v>208</v>
      </c>
      <c r="L98" s="109"/>
      <c r="M98" s="57" t="s">
        <v>19</v>
      </c>
      <c r="N98" s="58" t="s">
        <v>46</v>
      </c>
      <c r="O98" s="58" t="s">
        <v>209</v>
      </c>
      <c r="P98" s="58" t="s">
        <v>210</v>
      </c>
      <c r="Q98" s="58" t="s">
        <v>211</v>
      </c>
      <c r="R98" s="58" t="s">
        <v>212</v>
      </c>
      <c r="S98" s="58" t="s">
        <v>213</v>
      </c>
      <c r="T98" s="59" t="s">
        <v>214</v>
      </c>
    </row>
    <row r="99" spans="2:65" s="1" customFormat="1" ht="22.9" customHeight="1">
      <c r="B99" s="33"/>
      <c r="C99" s="62" t="s">
        <v>215</v>
      </c>
      <c r="J99" s="113">
        <f>BK99</f>
        <v>0</v>
      </c>
      <c r="L99" s="33"/>
      <c r="M99" s="60"/>
      <c r="N99" s="51"/>
      <c r="O99" s="51"/>
      <c r="P99" s="114">
        <f>P100+P108+P479+P511+P550+P590+P649+P665</f>
        <v>0</v>
      </c>
      <c r="Q99" s="51"/>
      <c r="R99" s="114">
        <f>R100+R108+R479+R511+R550+R590+R649+R665</f>
        <v>0</v>
      </c>
      <c r="S99" s="51"/>
      <c r="T99" s="115">
        <f>T100+T108+T479+T511+T550+T590+T649+T665</f>
        <v>0</v>
      </c>
      <c r="AT99" s="18" t="s">
        <v>75</v>
      </c>
      <c r="AU99" s="18" t="s">
        <v>200</v>
      </c>
      <c r="BK99" s="116">
        <f>BK100+BK108+BK479+BK511+BK550+BK590+BK649+BK665</f>
        <v>0</v>
      </c>
    </row>
    <row r="100" spans="2:65" s="10" customFormat="1" ht="25.9" customHeight="1">
      <c r="B100" s="117"/>
      <c r="D100" s="118" t="s">
        <v>75</v>
      </c>
      <c r="E100" s="119" t="s">
        <v>1723</v>
      </c>
      <c r="F100" s="119" t="s">
        <v>1387</v>
      </c>
      <c r="I100" s="120"/>
      <c r="J100" s="121">
        <f>BK100</f>
        <v>0</v>
      </c>
      <c r="L100" s="117"/>
      <c r="M100" s="122"/>
      <c r="P100" s="123">
        <f>SUM(P101:P107)</f>
        <v>0</v>
      </c>
      <c r="R100" s="123">
        <f>SUM(R101:R107)</f>
        <v>0</v>
      </c>
      <c r="T100" s="124">
        <f>SUM(T101:T107)</f>
        <v>0</v>
      </c>
      <c r="AR100" s="118" t="s">
        <v>83</v>
      </c>
      <c r="AT100" s="125" t="s">
        <v>75</v>
      </c>
      <c r="AU100" s="125" t="s">
        <v>76</v>
      </c>
      <c r="AY100" s="118" t="s">
        <v>218</v>
      </c>
      <c r="BK100" s="126">
        <f>SUM(BK101:BK107)</f>
        <v>0</v>
      </c>
    </row>
    <row r="101" spans="2:65" s="1" customFormat="1" ht="16.5" customHeight="1">
      <c r="B101" s="33"/>
      <c r="C101" s="127" t="s">
        <v>83</v>
      </c>
      <c r="D101" s="127" t="s">
        <v>219</v>
      </c>
      <c r="E101" s="128" t="s">
        <v>1724</v>
      </c>
      <c r="F101" s="129" t="s">
        <v>1390</v>
      </c>
      <c r="G101" s="130" t="s">
        <v>167</v>
      </c>
      <c r="H101" s="131">
        <v>11.84</v>
      </c>
      <c r="I101" s="132"/>
      <c r="J101" s="133">
        <f>ROUND(I101*H101,2)</f>
        <v>0</v>
      </c>
      <c r="K101" s="129" t="s">
        <v>19</v>
      </c>
      <c r="L101" s="33"/>
      <c r="M101" s="134" t="s">
        <v>19</v>
      </c>
      <c r="N101" s="135" t="s">
        <v>47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223</v>
      </c>
      <c r="AT101" s="138" t="s">
        <v>219</v>
      </c>
      <c r="AU101" s="138" t="s">
        <v>83</v>
      </c>
      <c r="AY101" s="18" t="s">
        <v>218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8" t="s">
        <v>83</v>
      </c>
      <c r="BK101" s="139">
        <f>ROUND(I101*H101,2)</f>
        <v>0</v>
      </c>
      <c r="BL101" s="18" t="s">
        <v>223</v>
      </c>
      <c r="BM101" s="138" t="s">
        <v>1725</v>
      </c>
    </row>
    <row r="102" spans="2:65" s="1" customFormat="1" ht="11.25">
      <c r="B102" s="33"/>
      <c r="D102" s="140" t="s">
        <v>225</v>
      </c>
      <c r="F102" s="141" t="s">
        <v>1390</v>
      </c>
      <c r="I102" s="142"/>
      <c r="L102" s="33"/>
      <c r="M102" s="143"/>
      <c r="T102" s="54"/>
      <c r="AT102" s="18" t="s">
        <v>225</v>
      </c>
      <c r="AU102" s="18" t="s">
        <v>83</v>
      </c>
    </row>
    <row r="103" spans="2:65" s="1" customFormat="1" ht="19.5">
      <c r="B103" s="33"/>
      <c r="D103" s="140" t="s">
        <v>227</v>
      </c>
      <c r="F103" s="144" t="s">
        <v>1392</v>
      </c>
      <c r="I103" s="142"/>
      <c r="L103" s="33"/>
      <c r="M103" s="143"/>
      <c r="T103" s="54"/>
      <c r="AT103" s="18" t="s">
        <v>227</v>
      </c>
      <c r="AU103" s="18" t="s">
        <v>83</v>
      </c>
    </row>
    <row r="104" spans="2:65" s="11" customFormat="1" ht="11.25">
      <c r="B104" s="145"/>
      <c r="D104" s="140" t="s">
        <v>229</v>
      </c>
      <c r="E104" s="146" t="s">
        <v>19</v>
      </c>
      <c r="F104" s="147" t="s">
        <v>230</v>
      </c>
      <c r="H104" s="146" t="s">
        <v>19</v>
      </c>
      <c r="I104" s="148"/>
      <c r="L104" s="145"/>
      <c r="M104" s="149"/>
      <c r="T104" s="150"/>
      <c r="AT104" s="146" t="s">
        <v>229</v>
      </c>
      <c r="AU104" s="146" t="s">
        <v>83</v>
      </c>
      <c r="AV104" s="11" t="s">
        <v>83</v>
      </c>
      <c r="AW104" s="11" t="s">
        <v>37</v>
      </c>
      <c r="AX104" s="11" t="s">
        <v>76</v>
      </c>
      <c r="AY104" s="146" t="s">
        <v>218</v>
      </c>
    </row>
    <row r="105" spans="2:65" s="12" customFormat="1" ht="11.25">
      <c r="B105" s="151"/>
      <c r="D105" s="140" t="s">
        <v>229</v>
      </c>
      <c r="E105" s="152" t="s">
        <v>19</v>
      </c>
      <c r="F105" s="153" t="s">
        <v>1726</v>
      </c>
      <c r="H105" s="154">
        <v>0.59</v>
      </c>
      <c r="I105" s="155"/>
      <c r="L105" s="151"/>
      <c r="M105" s="156"/>
      <c r="T105" s="157"/>
      <c r="AT105" s="152" t="s">
        <v>229</v>
      </c>
      <c r="AU105" s="152" t="s">
        <v>83</v>
      </c>
      <c r="AV105" s="12" t="s">
        <v>85</v>
      </c>
      <c r="AW105" s="12" t="s">
        <v>37</v>
      </c>
      <c r="AX105" s="12" t="s">
        <v>76</v>
      </c>
      <c r="AY105" s="152" t="s">
        <v>218</v>
      </c>
    </row>
    <row r="106" spans="2:65" s="12" customFormat="1" ht="11.25">
      <c r="B106" s="151"/>
      <c r="D106" s="140" t="s">
        <v>229</v>
      </c>
      <c r="E106" s="152" t="s">
        <v>19</v>
      </c>
      <c r="F106" s="153" t="s">
        <v>1727</v>
      </c>
      <c r="H106" s="154">
        <v>11.25</v>
      </c>
      <c r="I106" s="155"/>
      <c r="L106" s="151"/>
      <c r="M106" s="156"/>
      <c r="T106" s="157"/>
      <c r="AT106" s="152" t="s">
        <v>229</v>
      </c>
      <c r="AU106" s="152" t="s">
        <v>83</v>
      </c>
      <c r="AV106" s="12" t="s">
        <v>85</v>
      </c>
      <c r="AW106" s="12" t="s">
        <v>37</v>
      </c>
      <c r="AX106" s="12" t="s">
        <v>76</v>
      </c>
      <c r="AY106" s="152" t="s">
        <v>218</v>
      </c>
    </row>
    <row r="107" spans="2:65" s="13" customFormat="1" ht="11.25">
      <c r="B107" s="158"/>
      <c r="D107" s="140" t="s">
        <v>229</v>
      </c>
      <c r="E107" s="159" t="s">
        <v>19</v>
      </c>
      <c r="F107" s="160" t="s">
        <v>234</v>
      </c>
      <c r="H107" s="161">
        <v>11.84</v>
      </c>
      <c r="I107" s="162"/>
      <c r="L107" s="158"/>
      <c r="M107" s="163"/>
      <c r="T107" s="164"/>
      <c r="AT107" s="159" t="s">
        <v>229</v>
      </c>
      <c r="AU107" s="159" t="s">
        <v>83</v>
      </c>
      <c r="AV107" s="13" t="s">
        <v>223</v>
      </c>
      <c r="AW107" s="13" t="s">
        <v>37</v>
      </c>
      <c r="AX107" s="13" t="s">
        <v>83</v>
      </c>
      <c r="AY107" s="159" t="s">
        <v>218</v>
      </c>
    </row>
    <row r="108" spans="2:65" s="10" customFormat="1" ht="25.9" customHeight="1">
      <c r="B108" s="117"/>
      <c r="D108" s="118" t="s">
        <v>75</v>
      </c>
      <c r="E108" s="119" t="s">
        <v>1728</v>
      </c>
      <c r="F108" s="119" t="s">
        <v>1729</v>
      </c>
      <c r="I108" s="120"/>
      <c r="J108" s="121">
        <f>BK108</f>
        <v>0</v>
      </c>
      <c r="L108" s="117"/>
      <c r="M108" s="122"/>
      <c r="P108" s="123">
        <f>SUM(P109:P478)</f>
        <v>0</v>
      </c>
      <c r="R108" s="123">
        <f>SUM(R109:R478)</f>
        <v>0</v>
      </c>
      <c r="T108" s="124">
        <f>SUM(T109:T478)</f>
        <v>0</v>
      </c>
      <c r="AR108" s="118" t="s">
        <v>83</v>
      </c>
      <c r="AT108" s="125" t="s">
        <v>75</v>
      </c>
      <c r="AU108" s="125" t="s">
        <v>76</v>
      </c>
      <c r="AY108" s="118" t="s">
        <v>218</v>
      </c>
      <c r="BK108" s="126">
        <f>SUM(BK109:BK478)</f>
        <v>0</v>
      </c>
    </row>
    <row r="109" spans="2:65" s="1" customFormat="1" ht="16.5" customHeight="1">
      <c r="B109" s="33"/>
      <c r="C109" s="127" t="s">
        <v>85</v>
      </c>
      <c r="D109" s="127" t="s">
        <v>219</v>
      </c>
      <c r="E109" s="128" t="s">
        <v>1730</v>
      </c>
      <c r="F109" s="129" t="s">
        <v>1731</v>
      </c>
      <c r="G109" s="130" t="s">
        <v>167</v>
      </c>
      <c r="H109" s="131">
        <v>2832.9789999999998</v>
      </c>
      <c r="I109" s="132"/>
      <c r="J109" s="133">
        <f>ROUND(I109*H109,2)</f>
        <v>0</v>
      </c>
      <c r="K109" s="129" t="s">
        <v>19</v>
      </c>
      <c r="L109" s="33"/>
      <c r="M109" s="134" t="s">
        <v>19</v>
      </c>
      <c r="N109" s="135" t="s">
        <v>47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223</v>
      </c>
      <c r="AT109" s="138" t="s">
        <v>219</v>
      </c>
      <c r="AU109" s="138" t="s">
        <v>83</v>
      </c>
      <c r="AY109" s="18" t="s">
        <v>218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83</v>
      </c>
      <c r="BK109" s="139">
        <f>ROUND(I109*H109,2)</f>
        <v>0</v>
      </c>
      <c r="BL109" s="18" t="s">
        <v>223</v>
      </c>
      <c r="BM109" s="138" t="s">
        <v>1732</v>
      </c>
    </row>
    <row r="110" spans="2:65" s="1" customFormat="1" ht="29.25">
      <c r="B110" s="33"/>
      <c r="D110" s="140" t="s">
        <v>225</v>
      </c>
      <c r="F110" s="141" t="s">
        <v>1733</v>
      </c>
      <c r="I110" s="142"/>
      <c r="L110" s="33"/>
      <c r="M110" s="143"/>
      <c r="T110" s="54"/>
      <c r="AT110" s="18" t="s">
        <v>225</v>
      </c>
      <c r="AU110" s="18" t="s">
        <v>83</v>
      </c>
    </row>
    <row r="111" spans="2:65" s="1" customFormat="1" ht="29.25">
      <c r="B111" s="33"/>
      <c r="D111" s="140" t="s">
        <v>227</v>
      </c>
      <c r="F111" s="144" t="s">
        <v>991</v>
      </c>
      <c r="I111" s="142"/>
      <c r="L111" s="33"/>
      <c r="M111" s="143"/>
      <c r="T111" s="54"/>
      <c r="AT111" s="18" t="s">
        <v>227</v>
      </c>
      <c r="AU111" s="18" t="s">
        <v>83</v>
      </c>
    </row>
    <row r="112" spans="2:65" s="11" customFormat="1" ht="11.25">
      <c r="B112" s="145"/>
      <c r="D112" s="140" t="s">
        <v>229</v>
      </c>
      <c r="E112" s="146" t="s">
        <v>19</v>
      </c>
      <c r="F112" s="147" t="s">
        <v>230</v>
      </c>
      <c r="H112" s="146" t="s">
        <v>19</v>
      </c>
      <c r="I112" s="148"/>
      <c r="L112" s="145"/>
      <c r="M112" s="149"/>
      <c r="T112" s="150"/>
      <c r="AT112" s="146" t="s">
        <v>229</v>
      </c>
      <c r="AU112" s="146" t="s">
        <v>83</v>
      </c>
      <c r="AV112" s="11" t="s">
        <v>83</v>
      </c>
      <c r="AW112" s="11" t="s">
        <v>37</v>
      </c>
      <c r="AX112" s="11" t="s">
        <v>76</v>
      </c>
      <c r="AY112" s="146" t="s">
        <v>218</v>
      </c>
    </row>
    <row r="113" spans="2:51" s="12" customFormat="1" ht="11.25">
      <c r="B113" s="151"/>
      <c r="D113" s="140" t="s">
        <v>229</v>
      </c>
      <c r="E113" s="152" t="s">
        <v>19</v>
      </c>
      <c r="F113" s="153" t="s">
        <v>1734</v>
      </c>
      <c r="H113" s="154">
        <v>1180.973</v>
      </c>
      <c r="I113" s="155"/>
      <c r="L113" s="151"/>
      <c r="M113" s="156"/>
      <c r="T113" s="157"/>
      <c r="AT113" s="152" t="s">
        <v>229</v>
      </c>
      <c r="AU113" s="152" t="s">
        <v>83</v>
      </c>
      <c r="AV113" s="12" t="s">
        <v>85</v>
      </c>
      <c r="AW113" s="12" t="s">
        <v>37</v>
      </c>
      <c r="AX113" s="12" t="s">
        <v>76</v>
      </c>
      <c r="AY113" s="152" t="s">
        <v>218</v>
      </c>
    </row>
    <row r="114" spans="2:51" s="12" customFormat="1" ht="11.25">
      <c r="B114" s="151"/>
      <c r="D114" s="140" t="s">
        <v>229</v>
      </c>
      <c r="E114" s="152" t="s">
        <v>19</v>
      </c>
      <c r="F114" s="153" t="s">
        <v>1735</v>
      </c>
      <c r="H114" s="154">
        <v>36.665999999999997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76</v>
      </c>
      <c r="AY114" s="152" t="s">
        <v>218</v>
      </c>
    </row>
    <row r="115" spans="2:51" s="12" customFormat="1" ht="11.25">
      <c r="B115" s="151"/>
      <c r="D115" s="140" t="s">
        <v>229</v>
      </c>
      <c r="E115" s="152" t="s">
        <v>19</v>
      </c>
      <c r="F115" s="153" t="s">
        <v>1736</v>
      </c>
      <c r="H115" s="154">
        <v>24.713999999999999</v>
      </c>
      <c r="I115" s="155"/>
      <c r="L115" s="151"/>
      <c r="M115" s="156"/>
      <c r="T115" s="157"/>
      <c r="AT115" s="152" t="s">
        <v>229</v>
      </c>
      <c r="AU115" s="152" t="s">
        <v>83</v>
      </c>
      <c r="AV115" s="12" t="s">
        <v>85</v>
      </c>
      <c r="AW115" s="12" t="s">
        <v>37</v>
      </c>
      <c r="AX115" s="12" t="s">
        <v>76</v>
      </c>
      <c r="AY115" s="152" t="s">
        <v>218</v>
      </c>
    </row>
    <row r="116" spans="2:51" s="12" customFormat="1" ht="11.25">
      <c r="B116" s="151"/>
      <c r="D116" s="140" t="s">
        <v>229</v>
      </c>
      <c r="E116" s="152" t="s">
        <v>19</v>
      </c>
      <c r="F116" s="153" t="s">
        <v>1737</v>
      </c>
      <c r="H116" s="154">
        <v>24.600999999999999</v>
      </c>
      <c r="I116" s="155"/>
      <c r="L116" s="151"/>
      <c r="M116" s="156"/>
      <c r="T116" s="157"/>
      <c r="AT116" s="152" t="s">
        <v>229</v>
      </c>
      <c r="AU116" s="152" t="s">
        <v>83</v>
      </c>
      <c r="AV116" s="12" t="s">
        <v>85</v>
      </c>
      <c r="AW116" s="12" t="s">
        <v>37</v>
      </c>
      <c r="AX116" s="12" t="s">
        <v>76</v>
      </c>
      <c r="AY116" s="152" t="s">
        <v>218</v>
      </c>
    </row>
    <row r="117" spans="2:51" s="12" customFormat="1" ht="11.25">
      <c r="B117" s="151"/>
      <c r="D117" s="140" t="s">
        <v>229</v>
      </c>
      <c r="E117" s="152" t="s">
        <v>19</v>
      </c>
      <c r="F117" s="153" t="s">
        <v>1738</v>
      </c>
      <c r="H117" s="154">
        <v>28.102</v>
      </c>
      <c r="I117" s="155"/>
      <c r="L117" s="151"/>
      <c r="M117" s="156"/>
      <c r="T117" s="157"/>
      <c r="AT117" s="152" t="s">
        <v>229</v>
      </c>
      <c r="AU117" s="152" t="s">
        <v>83</v>
      </c>
      <c r="AV117" s="12" t="s">
        <v>85</v>
      </c>
      <c r="AW117" s="12" t="s">
        <v>37</v>
      </c>
      <c r="AX117" s="12" t="s">
        <v>76</v>
      </c>
      <c r="AY117" s="152" t="s">
        <v>218</v>
      </c>
    </row>
    <row r="118" spans="2:51" s="12" customFormat="1" ht="11.25">
      <c r="B118" s="151"/>
      <c r="D118" s="140" t="s">
        <v>229</v>
      </c>
      <c r="E118" s="152" t="s">
        <v>19</v>
      </c>
      <c r="F118" s="153" t="s">
        <v>1739</v>
      </c>
      <c r="H118" s="154">
        <v>66.876000000000005</v>
      </c>
      <c r="I118" s="155"/>
      <c r="L118" s="151"/>
      <c r="M118" s="156"/>
      <c r="T118" s="157"/>
      <c r="AT118" s="152" t="s">
        <v>229</v>
      </c>
      <c r="AU118" s="152" t="s">
        <v>83</v>
      </c>
      <c r="AV118" s="12" t="s">
        <v>85</v>
      </c>
      <c r="AW118" s="12" t="s">
        <v>37</v>
      </c>
      <c r="AX118" s="12" t="s">
        <v>76</v>
      </c>
      <c r="AY118" s="152" t="s">
        <v>218</v>
      </c>
    </row>
    <row r="119" spans="2:51" s="12" customFormat="1" ht="11.25">
      <c r="B119" s="151"/>
      <c r="D119" s="140" t="s">
        <v>229</v>
      </c>
      <c r="E119" s="152" t="s">
        <v>19</v>
      </c>
      <c r="F119" s="153" t="s">
        <v>1740</v>
      </c>
      <c r="H119" s="154">
        <v>23.524000000000001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76</v>
      </c>
      <c r="AY119" s="152" t="s">
        <v>218</v>
      </c>
    </row>
    <row r="120" spans="2:51" s="12" customFormat="1" ht="11.25">
      <c r="B120" s="151"/>
      <c r="D120" s="140" t="s">
        <v>229</v>
      </c>
      <c r="E120" s="152" t="s">
        <v>19</v>
      </c>
      <c r="F120" s="153" t="s">
        <v>1741</v>
      </c>
      <c r="H120" s="154">
        <v>22.271000000000001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51" s="12" customFormat="1" ht="11.25">
      <c r="B121" s="151"/>
      <c r="D121" s="140" t="s">
        <v>229</v>
      </c>
      <c r="E121" s="152" t="s">
        <v>19</v>
      </c>
      <c r="F121" s="153" t="s">
        <v>1742</v>
      </c>
      <c r="H121" s="154">
        <v>22.928999999999998</v>
      </c>
      <c r="I121" s="155"/>
      <c r="L121" s="151"/>
      <c r="M121" s="156"/>
      <c r="T121" s="157"/>
      <c r="AT121" s="152" t="s">
        <v>229</v>
      </c>
      <c r="AU121" s="152" t="s">
        <v>83</v>
      </c>
      <c r="AV121" s="12" t="s">
        <v>85</v>
      </c>
      <c r="AW121" s="12" t="s">
        <v>37</v>
      </c>
      <c r="AX121" s="12" t="s">
        <v>76</v>
      </c>
      <c r="AY121" s="152" t="s">
        <v>218</v>
      </c>
    </row>
    <row r="122" spans="2:51" s="12" customFormat="1" ht="11.25">
      <c r="B122" s="151"/>
      <c r="D122" s="140" t="s">
        <v>229</v>
      </c>
      <c r="E122" s="152" t="s">
        <v>19</v>
      </c>
      <c r="F122" s="153" t="s">
        <v>1743</v>
      </c>
      <c r="H122" s="154">
        <v>28.98</v>
      </c>
      <c r="I122" s="155"/>
      <c r="L122" s="151"/>
      <c r="M122" s="156"/>
      <c r="T122" s="157"/>
      <c r="AT122" s="152" t="s">
        <v>229</v>
      </c>
      <c r="AU122" s="152" t="s">
        <v>83</v>
      </c>
      <c r="AV122" s="12" t="s">
        <v>85</v>
      </c>
      <c r="AW122" s="12" t="s">
        <v>37</v>
      </c>
      <c r="AX122" s="12" t="s">
        <v>76</v>
      </c>
      <c r="AY122" s="152" t="s">
        <v>218</v>
      </c>
    </row>
    <row r="123" spans="2:51" s="12" customFormat="1" ht="11.25">
      <c r="B123" s="151"/>
      <c r="D123" s="140" t="s">
        <v>229</v>
      </c>
      <c r="E123" s="152" t="s">
        <v>19</v>
      </c>
      <c r="F123" s="153" t="s">
        <v>1744</v>
      </c>
      <c r="H123" s="154">
        <v>26.247</v>
      </c>
      <c r="I123" s="155"/>
      <c r="L123" s="151"/>
      <c r="M123" s="156"/>
      <c r="T123" s="157"/>
      <c r="AT123" s="152" t="s">
        <v>229</v>
      </c>
      <c r="AU123" s="152" t="s">
        <v>83</v>
      </c>
      <c r="AV123" s="12" t="s">
        <v>85</v>
      </c>
      <c r="AW123" s="12" t="s">
        <v>37</v>
      </c>
      <c r="AX123" s="12" t="s">
        <v>76</v>
      </c>
      <c r="AY123" s="152" t="s">
        <v>218</v>
      </c>
    </row>
    <row r="124" spans="2:51" s="12" customFormat="1" ht="11.25">
      <c r="B124" s="151"/>
      <c r="D124" s="140" t="s">
        <v>229</v>
      </c>
      <c r="E124" s="152" t="s">
        <v>19</v>
      </c>
      <c r="F124" s="153" t="s">
        <v>1745</v>
      </c>
      <c r="H124" s="154">
        <v>43.021000000000001</v>
      </c>
      <c r="I124" s="155"/>
      <c r="L124" s="151"/>
      <c r="M124" s="156"/>
      <c r="T124" s="157"/>
      <c r="AT124" s="152" t="s">
        <v>229</v>
      </c>
      <c r="AU124" s="152" t="s">
        <v>83</v>
      </c>
      <c r="AV124" s="12" t="s">
        <v>85</v>
      </c>
      <c r="AW124" s="12" t="s">
        <v>37</v>
      </c>
      <c r="AX124" s="12" t="s">
        <v>76</v>
      </c>
      <c r="AY124" s="152" t="s">
        <v>218</v>
      </c>
    </row>
    <row r="125" spans="2:51" s="12" customFormat="1" ht="11.25">
      <c r="B125" s="151"/>
      <c r="D125" s="140" t="s">
        <v>229</v>
      </c>
      <c r="E125" s="152" t="s">
        <v>19</v>
      </c>
      <c r="F125" s="153" t="s">
        <v>1746</v>
      </c>
      <c r="H125" s="154">
        <v>22.231999999999999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76</v>
      </c>
      <c r="AY125" s="152" t="s">
        <v>218</v>
      </c>
    </row>
    <row r="126" spans="2:51" s="12" customFormat="1" ht="11.25">
      <c r="B126" s="151"/>
      <c r="D126" s="140" t="s">
        <v>229</v>
      </c>
      <c r="E126" s="152" t="s">
        <v>19</v>
      </c>
      <c r="F126" s="153" t="s">
        <v>1747</v>
      </c>
      <c r="H126" s="154">
        <v>43.741999999999997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51" s="12" customFormat="1" ht="11.25">
      <c r="B127" s="151"/>
      <c r="D127" s="140" t="s">
        <v>229</v>
      </c>
      <c r="E127" s="152" t="s">
        <v>19</v>
      </c>
      <c r="F127" s="153" t="s">
        <v>1748</v>
      </c>
      <c r="H127" s="154">
        <v>16.934000000000001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51" s="12" customFormat="1" ht="11.25">
      <c r="B128" s="151"/>
      <c r="D128" s="140" t="s">
        <v>229</v>
      </c>
      <c r="E128" s="152" t="s">
        <v>19</v>
      </c>
      <c r="F128" s="153" t="s">
        <v>1749</v>
      </c>
      <c r="H128" s="154">
        <v>17.382999999999999</v>
      </c>
      <c r="I128" s="155"/>
      <c r="L128" s="151"/>
      <c r="M128" s="156"/>
      <c r="T128" s="157"/>
      <c r="AT128" s="152" t="s">
        <v>229</v>
      </c>
      <c r="AU128" s="152" t="s">
        <v>83</v>
      </c>
      <c r="AV128" s="12" t="s">
        <v>85</v>
      </c>
      <c r="AW128" s="12" t="s">
        <v>37</v>
      </c>
      <c r="AX128" s="12" t="s">
        <v>76</v>
      </c>
      <c r="AY128" s="152" t="s">
        <v>218</v>
      </c>
    </row>
    <row r="129" spans="2:51" s="12" customFormat="1" ht="11.25">
      <c r="B129" s="151"/>
      <c r="D129" s="140" t="s">
        <v>229</v>
      </c>
      <c r="E129" s="152" t="s">
        <v>19</v>
      </c>
      <c r="F129" s="153" t="s">
        <v>1750</v>
      </c>
      <c r="H129" s="154">
        <v>18.844000000000001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76</v>
      </c>
      <c r="AY129" s="152" t="s">
        <v>218</v>
      </c>
    </row>
    <row r="130" spans="2:51" s="12" customFormat="1" ht="11.25">
      <c r="B130" s="151"/>
      <c r="D130" s="140" t="s">
        <v>229</v>
      </c>
      <c r="E130" s="152" t="s">
        <v>19</v>
      </c>
      <c r="F130" s="153" t="s">
        <v>1751</v>
      </c>
      <c r="H130" s="154">
        <v>122.004</v>
      </c>
      <c r="I130" s="155"/>
      <c r="L130" s="151"/>
      <c r="M130" s="156"/>
      <c r="T130" s="157"/>
      <c r="AT130" s="152" t="s">
        <v>229</v>
      </c>
      <c r="AU130" s="152" t="s">
        <v>83</v>
      </c>
      <c r="AV130" s="12" t="s">
        <v>85</v>
      </c>
      <c r="AW130" s="12" t="s">
        <v>37</v>
      </c>
      <c r="AX130" s="12" t="s">
        <v>76</v>
      </c>
      <c r="AY130" s="152" t="s">
        <v>218</v>
      </c>
    </row>
    <row r="131" spans="2:51" s="12" customFormat="1" ht="11.25">
      <c r="B131" s="151"/>
      <c r="D131" s="140" t="s">
        <v>229</v>
      </c>
      <c r="E131" s="152" t="s">
        <v>19</v>
      </c>
      <c r="F131" s="153" t="s">
        <v>1752</v>
      </c>
      <c r="H131" s="154">
        <v>17.986999999999998</v>
      </c>
      <c r="I131" s="155"/>
      <c r="L131" s="151"/>
      <c r="M131" s="156"/>
      <c r="T131" s="157"/>
      <c r="AT131" s="152" t="s">
        <v>229</v>
      </c>
      <c r="AU131" s="152" t="s">
        <v>83</v>
      </c>
      <c r="AV131" s="12" t="s">
        <v>85</v>
      </c>
      <c r="AW131" s="12" t="s">
        <v>37</v>
      </c>
      <c r="AX131" s="12" t="s">
        <v>76</v>
      </c>
      <c r="AY131" s="152" t="s">
        <v>218</v>
      </c>
    </row>
    <row r="132" spans="2:51" s="12" customFormat="1" ht="11.25">
      <c r="B132" s="151"/>
      <c r="D132" s="140" t="s">
        <v>229</v>
      </c>
      <c r="E132" s="152" t="s">
        <v>19</v>
      </c>
      <c r="F132" s="153" t="s">
        <v>1753</v>
      </c>
      <c r="H132" s="154">
        <v>19.701000000000001</v>
      </c>
      <c r="I132" s="155"/>
      <c r="L132" s="151"/>
      <c r="M132" s="156"/>
      <c r="T132" s="157"/>
      <c r="AT132" s="152" t="s">
        <v>229</v>
      </c>
      <c r="AU132" s="152" t="s">
        <v>83</v>
      </c>
      <c r="AV132" s="12" t="s">
        <v>85</v>
      </c>
      <c r="AW132" s="12" t="s">
        <v>37</v>
      </c>
      <c r="AX132" s="12" t="s">
        <v>76</v>
      </c>
      <c r="AY132" s="152" t="s">
        <v>218</v>
      </c>
    </row>
    <row r="133" spans="2:51" s="12" customFormat="1" ht="11.25">
      <c r="B133" s="151"/>
      <c r="D133" s="140" t="s">
        <v>229</v>
      </c>
      <c r="E133" s="152" t="s">
        <v>19</v>
      </c>
      <c r="F133" s="153" t="s">
        <v>1754</v>
      </c>
      <c r="H133" s="154">
        <v>22.558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76</v>
      </c>
      <c r="AY133" s="152" t="s">
        <v>218</v>
      </c>
    </row>
    <row r="134" spans="2:51" s="12" customFormat="1" ht="11.25">
      <c r="B134" s="151"/>
      <c r="D134" s="140" t="s">
        <v>229</v>
      </c>
      <c r="E134" s="152" t="s">
        <v>19</v>
      </c>
      <c r="F134" s="153" t="s">
        <v>1755</v>
      </c>
      <c r="H134" s="154">
        <v>61.743000000000002</v>
      </c>
      <c r="I134" s="155"/>
      <c r="L134" s="151"/>
      <c r="M134" s="156"/>
      <c r="T134" s="157"/>
      <c r="AT134" s="152" t="s">
        <v>229</v>
      </c>
      <c r="AU134" s="152" t="s">
        <v>83</v>
      </c>
      <c r="AV134" s="12" t="s">
        <v>85</v>
      </c>
      <c r="AW134" s="12" t="s">
        <v>37</v>
      </c>
      <c r="AX134" s="12" t="s">
        <v>76</v>
      </c>
      <c r="AY134" s="152" t="s">
        <v>218</v>
      </c>
    </row>
    <row r="135" spans="2:51" s="12" customFormat="1" ht="11.25">
      <c r="B135" s="151"/>
      <c r="D135" s="140" t="s">
        <v>229</v>
      </c>
      <c r="E135" s="152" t="s">
        <v>19</v>
      </c>
      <c r="F135" s="153" t="s">
        <v>1756</v>
      </c>
      <c r="H135" s="154">
        <v>82.662999999999997</v>
      </c>
      <c r="I135" s="155"/>
      <c r="L135" s="151"/>
      <c r="M135" s="156"/>
      <c r="T135" s="157"/>
      <c r="AT135" s="152" t="s">
        <v>229</v>
      </c>
      <c r="AU135" s="152" t="s">
        <v>83</v>
      </c>
      <c r="AV135" s="12" t="s">
        <v>85</v>
      </c>
      <c r="AW135" s="12" t="s">
        <v>37</v>
      </c>
      <c r="AX135" s="12" t="s">
        <v>76</v>
      </c>
      <c r="AY135" s="152" t="s">
        <v>218</v>
      </c>
    </row>
    <row r="136" spans="2:51" s="12" customFormat="1" ht="11.25">
      <c r="B136" s="151"/>
      <c r="D136" s="140" t="s">
        <v>229</v>
      </c>
      <c r="E136" s="152" t="s">
        <v>19</v>
      </c>
      <c r="F136" s="153" t="s">
        <v>1757</v>
      </c>
      <c r="H136" s="154">
        <v>20.831</v>
      </c>
      <c r="I136" s="155"/>
      <c r="L136" s="151"/>
      <c r="M136" s="156"/>
      <c r="T136" s="157"/>
      <c r="AT136" s="152" t="s">
        <v>229</v>
      </c>
      <c r="AU136" s="152" t="s">
        <v>83</v>
      </c>
      <c r="AV136" s="12" t="s">
        <v>85</v>
      </c>
      <c r="AW136" s="12" t="s">
        <v>37</v>
      </c>
      <c r="AX136" s="12" t="s">
        <v>76</v>
      </c>
      <c r="AY136" s="152" t="s">
        <v>218</v>
      </c>
    </row>
    <row r="137" spans="2:51" s="12" customFormat="1" ht="11.25">
      <c r="B137" s="151"/>
      <c r="D137" s="140" t="s">
        <v>229</v>
      </c>
      <c r="E137" s="152" t="s">
        <v>19</v>
      </c>
      <c r="F137" s="153" t="s">
        <v>1758</v>
      </c>
      <c r="H137" s="154">
        <v>13.84</v>
      </c>
      <c r="I137" s="155"/>
      <c r="L137" s="151"/>
      <c r="M137" s="156"/>
      <c r="T137" s="157"/>
      <c r="AT137" s="152" t="s">
        <v>229</v>
      </c>
      <c r="AU137" s="152" t="s">
        <v>83</v>
      </c>
      <c r="AV137" s="12" t="s">
        <v>85</v>
      </c>
      <c r="AW137" s="12" t="s">
        <v>37</v>
      </c>
      <c r="AX137" s="12" t="s">
        <v>76</v>
      </c>
      <c r="AY137" s="152" t="s">
        <v>218</v>
      </c>
    </row>
    <row r="138" spans="2:51" s="12" customFormat="1" ht="11.25">
      <c r="B138" s="151"/>
      <c r="D138" s="140" t="s">
        <v>229</v>
      </c>
      <c r="E138" s="152" t="s">
        <v>19</v>
      </c>
      <c r="F138" s="153" t="s">
        <v>1759</v>
      </c>
      <c r="H138" s="154">
        <v>22.41</v>
      </c>
      <c r="I138" s="155"/>
      <c r="L138" s="151"/>
      <c r="M138" s="156"/>
      <c r="T138" s="157"/>
      <c r="AT138" s="152" t="s">
        <v>229</v>
      </c>
      <c r="AU138" s="152" t="s">
        <v>83</v>
      </c>
      <c r="AV138" s="12" t="s">
        <v>85</v>
      </c>
      <c r="AW138" s="12" t="s">
        <v>37</v>
      </c>
      <c r="AX138" s="12" t="s">
        <v>76</v>
      </c>
      <c r="AY138" s="152" t="s">
        <v>218</v>
      </c>
    </row>
    <row r="139" spans="2:51" s="12" customFormat="1" ht="11.25">
      <c r="B139" s="151"/>
      <c r="D139" s="140" t="s">
        <v>229</v>
      </c>
      <c r="E139" s="152" t="s">
        <v>19</v>
      </c>
      <c r="F139" s="153" t="s">
        <v>1760</v>
      </c>
      <c r="H139" s="154">
        <v>28.867999999999999</v>
      </c>
      <c r="I139" s="155"/>
      <c r="L139" s="151"/>
      <c r="M139" s="156"/>
      <c r="T139" s="157"/>
      <c r="AT139" s="152" t="s">
        <v>229</v>
      </c>
      <c r="AU139" s="152" t="s">
        <v>83</v>
      </c>
      <c r="AV139" s="12" t="s">
        <v>85</v>
      </c>
      <c r="AW139" s="12" t="s">
        <v>37</v>
      </c>
      <c r="AX139" s="12" t="s">
        <v>76</v>
      </c>
      <c r="AY139" s="152" t="s">
        <v>218</v>
      </c>
    </row>
    <row r="140" spans="2:51" s="12" customFormat="1" ht="11.25">
      <c r="B140" s="151"/>
      <c r="D140" s="140" t="s">
        <v>229</v>
      </c>
      <c r="E140" s="152" t="s">
        <v>19</v>
      </c>
      <c r="F140" s="153" t="s">
        <v>1761</v>
      </c>
      <c r="H140" s="154">
        <v>22.41</v>
      </c>
      <c r="I140" s="155"/>
      <c r="L140" s="151"/>
      <c r="M140" s="156"/>
      <c r="T140" s="157"/>
      <c r="AT140" s="152" t="s">
        <v>229</v>
      </c>
      <c r="AU140" s="152" t="s">
        <v>83</v>
      </c>
      <c r="AV140" s="12" t="s">
        <v>85</v>
      </c>
      <c r="AW140" s="12" t="s">
        <v>37</v>
      </c>
      <c r="AX140" s="12" t="s">
        <v>76</v>
      </c>
      <c r="AY140" s="152" t="s">
        <v>218</v>
      </c>
    </row>
    <row r="141" spans="2:51" s="12" customFormat="1" ht="11.25">
      <c r="B141" s="151"/>
      <c r="D141" s="140" t="s">
        <v>229</v>
      </c>
      <c r="E141" s="152" t="s">
        <v>19</v>
      </c>
      <c r="F141" s="153" t="s">
        <v>1762</v>
      </c>
      <c r="H141" s="154">
        <v>30.431000000000001</v>
      </c>
      <c r="I141" s="155"/>
      <c r="L141" s="151"/>
      <c r="M141" s="156"/>
      <c r="T141" s="157"/>
      <c r="AT141" s="152" t="s">
        <v>229</v>
      </c>
      <c r="AU141" s="152" t="s">
        <v>83</v>
      </c>
      <c r="AV141" s="12" t="s">
        <v>85</v>
      </c>
      <c r="AW141" s="12" t="s">
        <v>37</v>
      </c>
      <c r="AX141" s="12" t="s">
        <v>76</v>
      </c>
      <c r="AY141" s="152" t="s">
        <v>218</v>
      </c>
    </row>
    <row r="142" spans="2:51" s="12" customFormat="1" ht="11.25">
      <c r="B142" s="151"/>
      <c r="D142" s="140" t="s">
        <v>229</v>
      </c>
      <c r="E142" s="152" t="s">
        <v>19</v>
      </c>
      <c r="F142" s="153" t="s">
        <v>1763</v>
      </c>
      <c r="H142" s="154">
        <v>10.016999999999999</v>
      </c>
      <c r="I142" s="155"/>
      <c r="L142" s="151"/>
      <c r="M142" s="156"/>
      <c r="T142" s="157"/>
      <c r="AT142" s="152" t="s">
        <v>229</v>
      </c>
      <c r="AU142" s="152" t="s">
        <v>83</v>
      </c>
      <c r="AV142" s="12" t="s">
        <v>85</v>
      </c>
      <c r="AW142" s="12" t="s">
        <v>37</v>
      </c>
      <c r="AX142" s="12" t="s">
        <v>76</v>
      </c>
      <c r="AY142" s="152" t="s">
        <v>218</v>
      </c>
    </row>
    <row r="143" spans="2:51" s="12" customFormat="1" ht="11.25">
      <c r="B143" s="151"/>
      <c r="D143" s="140" t="s">
        <v>229</v>
      </c>
      <c r="E143" s="152" t="s">
        <v>19</v>
      </c>
      <c r="F143" s="153" t="s">
        <v>1764</v>
      </c>
      <c r="H143" s="154">
        <v>103.959</v>
      </c>
      <c r="I143" s="155"/>
      <c r="L143" s="151"/>
      <c r="M143" s="156"/>
      <c r="T143" s="157"/>
      <c r="AT143" s="152" t="s">
        <v>229</v>
      </c>
      <c r="AU143" s="152" t="s">
        <v>83</v>
      </c>
      <c r="AV143" s="12" t="s">
        <v>85</v>
      </c>
      <c r="AW143" s="12" t="s">
        <v>37</v>
      </c>
      <c r="AX143" s="12" t="s">
        <v>76</v>
      </c>
      <c r="AY143" s="152" t="s">
        <v>218</v>
      </c>
    </row>
    <row r="144" spans="2:51" s="12" customFormat="1" ht="11.25">
      <c r="B144" s="151"/>
      <c r="D144" s="140" t="s">
        <v>229</v>
      </c>
      <c r="E144" s="152" t="s">
        <v>19</v>
      </c>
      <c r="F144" s="153" t="s">
        <v>1765</v>
      </c>
      <c r="H144" s="154">
        <v>76.998999999999995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76</v>
      </c>
      <c r="AY144" s="152" t="s">
        <v>218</v>
      </c>
    </row>
    <row r="145" spans="2:51" s="12" customFormat="1" ht="11.25">
      <c r="B145" s="151"/>
      <c r="D145" s="140" t="s">
        <v>229</v>
      </c>
      <c r="E145" s="152" t="s">
        <v>19</v>
      </c>
      <c r="F145" s="153" t="s">
        <v>1766</v>
      </c>
      <c r="H145" s="154">
        <v>44.265000000000001</v>
      </c>
      <c r="I145" s="155"/>
      <c r="L145" s="151"/>
      <c r="M145" s="156"/>
      <c r="T145" s="157"/>
      <c r="AT145" s="152" t="s">
        <v>229</v>
      </c>
      <c r="AU145" s="152" t="s">
        <v>83</v>
      </c>
      <c r="AV145" s="12" t="s">
        <v>85</v>
      </c>
      <c r="AW145" s="12" t="s">
        <v>37</v>
      </c>
      <c r="AX145" s="12" t="s">
        <v>76</v>
      </c>
      <c r="AY145" s="152" t="s">
        <v>218</v>
      </c>
    </row>
    <row r="146" spans="2:51" s="12" customFormat="1" ht="11.25">
      <c r="B146" s="151"/>
      <c r="D146" s="140" t="s">
        <v>229</v>
      </c>
      <c r="E146" s="152" t="s">
        <v>19</v>
      </c>
      <c r="F146" s="153" t="s">
        <v>1767</v>
      </c>
      <c r="H146" s="154">
        <v>23.585000000000001</v>
      </c>
      <c r="I146" s="155"/>
      <c r="L146" s="151"/>
      <c r="M146" s="156"/>
      <c r="T146" s="157"/>
      <c r="AT146" s="152" t="s">
        <v>229</v>
      </c>
      <c r="AU146" s="152" t="s">
        <v>83</v>
      </c>
      <c r="AV146" s="12" t="s">
        <v>85</v>
      </c>
      <c r="AW146" s="12" t="s">
        <v>37</v>
      </c>
      <c r="AX146" s="12" t="s">
        <v>76</v>
      </c>
      <c r="AY146" s="152" t="s">
        <v>218</v>
      </c>
    </row>
    <row r="147" spans="2:51" s="12" customFormat="1" ht="11.25">
      <c r="B147" s="151"/>
      <c r="D147" s="140" t="s">
        <v>229</v>
      </c>
      <c r="E147" s="152" t="s">
        <v>19</v>
      </c>
      <c r="F147" s="153" t="s">
        <v>1768</v>
      </c>
      <c r="H147" s="154">
        <v>31.149000000000001</v>
      </c>
      <c r="I147" s="155"/>
      <c r="L147" s="151"/>
      <c r="M147" s="156"/>
      <c r="T147" s="157"/>
      <c r="AT147" s="152" t="s">
        <v>229</v>
      </c>
      <c r="AU147" s="152" t="s">
        <v>83</v>
      </c>
      <c r="AV147" s="12" t="s">
        <v>85</v>
      </c>
      <c r="AW147" s="12" t="s">
        <v>37</v>
      </c>
      <c r="AX147" s="12" t="s">
        <v>76</v>
      </c>
      <c r="AY147" s="152" t="s">
        <v>218</v>
      </c>
    </row>
    <row r="148" spans="2:51" s="12" customFormat="1" ht="11.25">
      <c r="B148" s="151"/>
      <c r="D148" s="140" t="s">
        <v>229</v>
      </c>
      <c r="E148" s="152" t="s">
        <v>19</v>
      </c>
      <c r="F148" s="153" t="s">
        <v>1769</v>
      </c>
      <c r="H148" s="154">
        <v>6.7729999999999997</v>
      </c>
      <c r="I148" s="155"/>
      <c r="L148" s="151"/>
      <c r="M148" s="156"/>
      <c r="T148" s="157"/>
      <c r="AT148" s="152" t="s">
        <v>229</v>
      </c>
      <c r="AU148" s="152" t="s">
        <v>83</v>
      </c>
      <c r="AV148" s="12" t="s">
        <v>85</v>
      </c>
      <c r="AW148" s="12" t="s">
        <v>37</v>
      </c>
      <c r="AX148" s="12" t="s">
        <v>76</v>
      </c>
      <c r="AY148" s="152" t="s">
        <v>218</v>
      </c>
    </row>
    <row r="149" spans="2:51" s="12" customFormat="1" ht="11.25">
      <c r="B149" s="151"/>
      <c r="D149" s="140" t="s">
        <v>229</v>
      </c>
      <c r="E149" s="152" t="s">
        <v>19</v>
      </c>
      <c r="F149" s="153" t="s">
        <v>1770</v>
      </c>
      <c r="H149" s="154">
        <v>6.3639999999999999</v>
      </c>
      <c r="I149" s="155"/>
      <c r="L149" s="151"/>
      <c r="M149" s="156"/>
      <c r="T149" s="157"/>
      <c r="AT149" s="152" t="s">
        <v>229</v>
      </c>
      <c r="AU149" s="152" t="s">
        <v>83</v>
      </c>
      <c r="AV149" s="12" t="s">
        <v>85</v>
      </c>
      <c r="AW149" s="12" t="s">
        <v>37</v>
      </c>
      <c r="AX149" s="12" t="s">
        <v>76</v>
      </c>
      <c r="AY149" s="152" t="s">
        <v>218</v>
      </c>
    </row>
    <row r="150" spans="2:51" s="12" customFormat="1" ht="11.25">
      <c r="B150" s="151"/>
      <c r="D150" s="140" t="s">
        <v>229</v>
      </c>
      <c r="E150" s="152" t="s">
        <v>19</v>
      </c>
      <c r="F150" s="153" t="s">
        <v>1771</v>
      </c>
      <c r="H150" s="154">
        <v>7.7869999999999999</v>
      </c>
      <c r="I150" s="155"/>
      <c r="L150" s="151"/>
      <c r="M150" s="156"/>
      <c r="T150" s="157"/>
      <c r="AT150" s="152" t="s">
        <v>229</v>
      </c>
      <c r="AU150" s="152" t="s">
        <v>83</v>
      </c>
      <c r="AV150" s="12" t="s">
        <v>85</v>
      </c>
      <c r="AW150" s="12" t="s">
        <v>37</v>
      </c>
      <c r="AX150" s="12" t="s">
        <v>76</v>
      </c>
      <c r="AY150" s="152" t="s">
        <v>218</v>
      </c>
    </row>
    <row r="151" spans="2:51" s="12" customFormat="1" ht="11.25">
      <c r="B151" s="151"/>
      <c r="D151" s="140" t="s">
        <v>229</v>
      </c>
      <c r="E151" s="152" t="s">
        <v>19</v>
      </c>
      <c r="F151" s="153" t="s">
        <v>1772</v>
      </c>
      <c r="H151" s="154">
        <v>7.7869999999999999</v>
      </c>
      <c r="I151" s="155"/>
      <c r="L151" s="151"/>
      <c r="M151" s="156"/>
      <c r="T151" s="157"/>
      <c r="AT151" s="152" t="s">
        <v>229</v>
      </c>
      <c r="AU151" s="152" t="s">
        <v>83</v>
      </c>
      <c r="AV151" s="12" t="s">
        <v>85</v>
      </c>
      <c r="AW151" s="12" t="s">
        <v>37</v>
      </c>
      <c r="AX151" s="12" t="s">
        <v>76</v>
      </c>
      <c r="AY151" s="152" t="s">
        <v>218</v>
      </c>
    </row>
    <row r="152" spans="2:51" s="12" customFormat="1" ht="11.25">
      <c r="B152" s="151"/>
      <c r="D152" s="140" t="s">
        <v>229</v>
      </c>
      <c r="E152" s="152" t="s">
        <v>19</v>
      </c>
      <c r="F152" s="153" t="s">
        <v>1773</v>
      </c>
      <c r="H152" s="154">
        <v>7.7869999999999999</v>
      </c>
      <c r="I152" s="155"/>
      <c r="L152" s="151"/>
      <c r="M152" s="156"/>
      <c r="T152" s="157"/>
      <c r="AT152" s="152" t="s">
        <v>229</v>
      </c>
      <c r="AU152" s="152" t="s">
        <v>83</v>
      </c>
      <c r="AV152" s="12" t="s">
        <v>85</v>
      </c>
      <c r="AW152" s="12" t="s">
        <v>37</v>
      </c>
      <c r="AX152" s="12" t="s">
        <v>76</v>
      </c>
      <c r="AY152" s="152" t="s">
        <v>218</v>
      </c>
    </row>
    <row r="153" spans="2:51" s="12" customFormat="1" ht="11.25">
      <c r="B153" s="151"/>
      <c r="D153" s="140" t="s">
        <v>229</v>
      </c>
      <c r="E153" s="152" t="s">
        <v>19</v>
      </c>
      <c r="F153" s="153" t="s">
        <v>1774</v>
      </c>
      <c r="H153" s="154">
        <v>7.7869999999999999</v>
      </c>
      <c r="I153" s="155"/>
      <c r="L153" s="151"/>
      <c r="M153" s="156"/>
      <c r="T153" s="157"/>
      <c r="AT153" s="152" t="s">
        <v>229</v>
      </c>
      <c r="AU153" s="152" t="s">
        <v>83</v>
      </c>
      <c r="AV153" s="12" t="s">
        <v>85</v>
      </c>
      <c r="AW153" s="12" t="s">
        <v>37</v>
      </c>
      <c r="AX153" s="12" t="s">
        <v>76</v>
      </c>
      <c r="AY153" s="152" t="s">
        <v>218</v>
      </c>
    </row>
    <row r="154" spans="2:51" s="12" customFormat="1" ht="11.25">
      <c r="B154" s="151"/>
      <c r="D154" s="140" t="s">
        <v>229</v>
      </c>
      <c r="E154" s="152" t="s">
        <v>19</v>
      </c>
      <c r="F154" s="153" t="s">
        <v>1775</v>
      </c>
      <c r="H154" s="154">
        <v>24.835999999999999</v>
      </c>
      <c r="I154" s="155"/>
      <c r="L154" s="151"/>
      <c r="M154" s="156"/>
      <c r="T154" s="157"/>
      <c r="AT154" s="152" t="s">
        <v>229</v>
      </c>
      <c r="AU154" s="152" t="s">
        <v>83</v>
      </c>
      <c r="AV154" s="12" t="s">
        <v>85</v>
      </c>
      <c r="AW154" s="12" t="s">
        <v>37</v>
      </c>
      <c r="AX154" s="12" t="s">
        <v>76</v>
      </c>
      <c r="AY154" s="152" t="s">
        <v>218</v>
      </c>
    </row>
    <row r="155" spans="2:51" s="12" customFormat="1" ht="11.25">
      <c r="B155" s="151"/>
      <c r="D155" s="140" t="s">
        <v>229</v>
      </c>
      <c r="E155" s="152" t="s">
        <v>19</v>
      </c>
      <c r="F155" s="153" t="s">
        <v>1776</v>
      </c>
      <c r="H155" s="154">
        <v>28.608000000000001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76</v>
      </c>
      <c r="AY155" s="152" t="s">
        <v>218</v>
      </c>
    </row>
    <row r="156" spans="2:51" s="12" customFormat="1" ht="11.25">
      <c r="B156" s="151"/>
      <c r="D156" s="140" t="s">
        <v>229</v>
      </c>
      <c r="E156" s="152" t="s">
        <v>19</v>
      </c>
      <c r="F156" s="153" t="s">
        <v>1777</v>
      </c>
      <c r="H156" s="154">
        <v>22.792999999999999</v>
      </c>
      <c r="I156" s="155"/>
      <c r="L156" s="151"/>
      <c r="M156" s="156"/>
      <c r="T156" s="157"/>
      <c r="AT156" s="152" t="s">
        <v>229</v>
      </c>
      <c r="AU156" s="152" t="s">
        <v>83</v>
      </c>
      <c r="AV156" s="12" t="s">
        <v>85</v>
      </c>
      <c r="AW156" s="12" t="s">
        <v>37</v>
      </c>
      <c r="AX156" s="12" t="s">
        <v>76</v>
      </c>
      <c r="AY156" s="152" t="s">
        <v>218</v>
      </c>
    </row>
    <row r="157" spans="2:51" s="12" customFormat="1" ht="11.25">
      <c r="B157" s="151"/>
      <c r="D157" s="140" t="s">
        <v>229</v>
      </c>
      <c r="E157" s="152" t="s">
        <v>19</v>
      </c>
      <c r="F157" s="153" t="s">
        <v>1778</v>
      </c>
      <c r="H157" s="154">
        <v>17.978999999999999</v>
      </c>
      <c r="I157" s="155"/>
      <c r="L157" s="151"/>
      <c r="M157" s="156"/>
      <c r="T157" s="157"/>
      <c r="AT157" s="152" t="s">
        <v>229</v>
      </c>
      <c r="AU157" s="152" t="s">
        <v>83</v>
      </c>
      <c r="AV157" s="12" t="s">
        <v>85</v>
      </c>
      <c r="AW157" s="12" t="s">
        <v>37</v>
      </c>
      <c r="AX157" s="12" t="s">
        <v>76</v>
      </c>
      <c r="AY157" s="152" t="s">
        <v>218</v>
      </c>
    </row>
    <row r="158" spans="2:51" s="12" customFormat="1" ht="11.25">
      <c r="B158" s="151"/>
      <c r="D158" s="140" t="s">
        <v>229</v>
      </c>
      <c r="E158" s="152" t="s">
        <v>19</v>
      </c>
      <c r="F158" s="153" t="s">
        <v>1779</v>
      </c>
      <c r="H158" s="154">
        <v>24.003</v>
      </c>
      <c r="I158" s="155"/>
      <c r="L158" s="151"/>
      <c r="M158" s="156"/>
      <c r="T158" s="157"/>
      <c r="AT158" s="152" t="s">
        <v>229</v>
      </c>
      <c r="AU158" s="152" t="s">
        <v>83</v>
      </c>
      <c r="AV158" s="12" t="s">
        <v>85</v>
      </c>
      <c r="AW158" s="12" t="s">
        <v>37</v>
      </c>
      <c r="AX158" s="12" t="s">
        <v>76</v>
      </c>
      <c r="AY158" s="152" t="s">
        <v>218</v>
      </c>
    </row>
    <row r="159" spans="2:51" s="12" customFormat="1" ht="11.25">
      <c r="B159" s="151"/>
      <c r="D159" s="140" t="s">
        <v>229</v>
      </c>
      <c r="E159" s="152" t="s">
        <v>19</v>
      </c>
      <c r="F159" s="153" t="s">
        <v>1780</v>
      </c>
      <c r="H159" s="154">
        <v>23.003</v>
      </c>
      <c r="I159" s="155"/>
      <c r="L159" s="151"/>
      <c r="M159" s="156"/>
      <c r="T159" s="157"/>
      <c r="AT159" s="152" t="s">
        <v>229</v>
      </c>
      <c r="AU159" s="152" t="s">
        <v>83</v>
      </c>
      <c r="AV159" s="12" t="s">
        <v>85</v>
      </c>
      <c r="AW159" s="12" t="s">
        <v>37</v>
      </c>
      <c r="AX159" s="12" t="s">
        <v>76</v>
      </c>
      <c r="AY159" s="152" t="s">
        <v>218</v>
      </c>
    </row>
    <row r="160" spans="2:51" s="12" customFormat="1" ht="11.25">
      <c r="B160" s="151"/>
      <c r="D160" s="140" t="s">
        <v>229</v>
      </c>
      <c r="E160" s="152" t="s">
        <v>19</v>
      </c>
      <c r="F160" s="153" t="s">
        <v>1781</v>
      </c>
      <c r="H160" s="154">
        <v>7.11</v>
      </c>
      <c r="I160" s="155"/>
      <c r="L160" s="151"/>
      <c r="M160" s="156"/>
      <c r="T160" s="157"/>
      <c r="AT160" s="152" t="s">
        <v>229</v>
      </c>
      <c r="AU160" s="152" t="s">
        <v>83</v>
      </c>
      <c r="AV160" s="12" t="s">
        <v>85</v>
      </c>
      <c r="AW160" s="12" t="s">
        <v>37</v>
      </c>
      <c r="AX160" s="12" t="s">
        <v>76</v>
      </c>
      <c r="AY160" s="152" t="s">
        <v>218</v>
      </c>
    </row>
    <row r="161" spans="2:51" s="12" customFormat="1" ht="11.25">
      <c r="B161" s="151"/>
      <c r="D161" s="140" t="s">
        <v>229</v>
      </c>
      <c r="E161" s="152" t="s">
        <v>19</v>
      </c>
      <c r="F161" s="153" t="s">
        <v>1782</v>
      </c>
      <c r="H161" s="154">
        <v>11.272</v>
      </c>
      <c r="I161" s="155"/>
      <c r="L161" s="151"/>
      <c r="M161" s="156"/>
      <c r="T161" s="157"/>
      <c r="AT161" s="152" t="s">
        <v>229</v>
      </c>
      <c r="AU161" s="152" t="s">
        <v>83</v>
      </c>
      <c r="AV161" s="12" t="s">
        <v>85</v>
      </c>
      <c r="AW161" s="12" t="s">
        <v>37</v>
      </c>
      <c r="AX161" s="12" t="s">
        <v>76</v>
      </c>
      <c r="AY161" s="152" t="s">
        <v>218</v>
      </c>
    </row>
    <row r="162" spans="2:51" s="12" customFormat="1" ht="11.25">
      <c r="B162" s="151"/>
      <c r="D162" s="140" t="s">
        <v>229</v>
      </c>
      <c r="E162" s="152" t="s">
        <v>19</v>
      </c>
      <c r="F162" s="153" t="s">
        <v>1783</v>
      </c>
      <c r="H162" s="154">
        <v>15.898999999999999</v>
      </c>
      <c r="I162" s="155"/>
      <c r="L162" s="151"/>
      <c r="M162" s="156"/>
      <c r="T162" s="157"/>
      <c r="AT162" s="152" t="s">
        <v>229</v>
      </c>
      <c r="AU162" s="152" t="s">
        <v>83</v>
      </c>
      <c r="AV162" s="12" t="s">
        <v>85</v>
      </c>
      <c r="AW162" s="12" t="s">
        <v>37</v>
      </c>
      <c r="AX162" s="12" t="s">
        <v>76</v>
      </c>
      <c r="AY162" s="152" t="s">
        <v>218</v>
      </c>
    </row>
    <row r="163" spans="2:51" s="12" customFormat="1" ht="11.25">
      <c r="B163" s="151"/>
      <c r="D163" s="140" t="s">
        <v>229</v>
      </c>
      <c r="E163" s="152" t="s">
        <v>19</v>
      </c>
      <c r="F163" s="153" t="s">
        <v>1784</v>
      </c>
      <c r="H163" s="154">
        <v>14.148</v>
      </c>
      <c r="I163" s="155"/>
      <c r="L163" s="151"/>
      <c r="M163" s="156"/>
      <c r="T163" s="157"/>
      <c r="AT163" s="152" t="s">
        <v>229</v>
      </c>
      <c r="AU163" s="152" t="s">
        <v>83</v>
      </c>
      <c r="AV163" s="12" t="s">
        <v>85</v>
      </c>
      <c r="AW163" s="12" t="s">
        <v>37</v>
      </c>
      <c r="AX163" s="12" t="s">
        <v>76</v>
      </c>
      <c r="AY163" s="152" t="s">
        <v>218</v>
      </c>
    </row>
    <row r="164" spans="2:51" s="12" customFormat="1" ht="11.25">
      <c r="B164" s="151"/>
      <c r="D164" s="140" t="s">
        <v>229</v>
      </c>
      <c r="E164" s="152" t="s">
        <v>19</v>
      </c>
      <c r="F164" s="153" t="s">
        <v>1785</v>
      </c>
      <c r="H164" s="154">
        <v>19.637</v>
      </c>
      <c r="I164" s="155"/>
      <c r="L164" s="151"/>
      <c r="M164" s="156"/>
      <c r="T164" s="157"/>
      <c r="AT164" s="152" t="s">
        <v>229</v>
      </c>
      <c r="AU164" s="152" t="s">
        <v>83</v>
      </c>
      <c r="AV164" s="12" t="s">
        <v>85</v>
      </c>
      <c r="AW164" s="12" t="s">
        <v>37</v>
      </c>
      <c r="AX164" s="12" t="s">
        <v>76</v>
      </c>
      <c r="AY164" s="152" t="s">
        <v>218</v>
      </c>
    </row>
    <row r="165" spans="2:51" s="12" customFormat="1" ht="11.25">
      <c r="B165" s="151"/>
      <c r="D165" s="140" t="s">
        <v>229</v>
      </c>
      <c r="E165" s="152" t="s">
        <v>19</v>
      </c>
      <c r="F165" s="153" t="s">
        <v>1786</v>
      </c>
      <c r="H165" s="154">
        <v>22.401</v>
      </c>
      <c r="I165" s="155"/>
      <c r="L165" s="151"/>
      <c r="M165" s="156"/>
      <c r="T165" s="157"/>
      <c r="AT165" s="152" t="s">
        <v>229</v>
      </c>
      <c r="AU165" s="152" t="s">
        <v>83</v>
      </c>
      <c r="AV165" s="12" t="s">
        <v>85</v>
      </c>
      <c r="AW165" s="12" t="s">
        <v>37</v>
      </c>
      <c r="AX165" s="12" t="s">
        <v>76</v>
      </c>
      <c r="AY165" s="152" t="s">
        <v>218</v>
      </c>
    </row>
    <row r="166" spans="2:51" s="12" customFormat="1" ht="11.25">
      <c r="B166" s="151"/>
      <c r="D166" s="140" t="s">
        <v>229</v>
      </c>
      <c r="E166" s="152" t="s">
        <v>19</v>
      </c>
      <c r="F166" s="153" t="s">
        <v>1787</v>
      </c>
      <c r="H166" s="154">
        <v>0.6</v>
      </c>
      <c r="I166" s="155"/>
      <c r="L166" s="151"/>
      <c r="M166" s="156"/>
      <c r="T166" s="157"/>
      <c r="AT166" s="152" t="s">
        <v>229</v>
      </c>
      <c r="AU166" s="152" t="s">
        <v>83</v>
      </c>
      <c r="AV166" s="12" t="s">
        <v>85</v>
      </c>
      <c r="AW166" s="12" t="s">
        <v>37</v>
      </c>
      <c r="AX166" s="12" t="s">
        <v>76</v>
      </c>
      <c r="AY166" s="152" t="s">
        <v>218</v>
      </c>
    </row>
    <row r="167" spans="2:51" s="12" customFormat="1" ht="11.25">
      <c r="B167" s="151"/>
      <c r="D167" s="140" t="s">
        <v>229</v>
      </c>
      <c r="E167" s="152" t="s">
        <v>19</v>
      </c>
      <c r="F167" s="153" t="s">
        <v>1788</v>
      </c>
      <c r="H167" s="154">
        <v>1.607</v>
      </c>
      <c r="I167" s="155"/>
      <c r="L167" s="151"/>
      <c r="M167" s="156"/>
      <c r="T167" s="157"/>
      <c r="AT167" s="152" t="s">
        <v>229</v>
      </c>
      <c r="AU167" s="152" t="s">
        <v>83</v>
      </c>
      <c r="AV167" s="12" t="s">
        <v>85</v>
      </c>
      <c r="AW167" s="12" t="s">
        <v>37</v>
      </c>
      <c r="AX167" s="12" t="s">
        <v>76</v>
      </c>
      <c r="AY167" s="152" t="s">
        <v>218</v>
      </c>
    </row>
    <row r="168" spans="2:51" s="12" customFormat="1" ht="11.25">
      <c r="B168" s="151"/>
      <c r="D168" s="140" t="s">
        <v>229</v>
      </c>
      <c r="E168" s="152" t="s">
        <v>19</v>
      </c>
      <c r="F168" s="153" t="s">
        <v>1789</v>
      </c>
      <c r="H168" s="154">
        <v>1.3049999999999999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76</v>
      </c>
      <c r="AY168" s="152" t="s">
        <v>218</v>
      </c>
    </row>
    <row r="169" spans="2:51" s="12" customFormat="1" ht="11.25">
      <c r="B169" s="151"/>
      <c r="D169" s="140" t="s">
        <v>229</v>
      </c>
      <c r="E169" s="152" t="s">
        <v>19</v>
      </c>
      <c r="F169" s="153" t="s">
        <v>1790</v>
      </c>
      <c r="H169" s="154">
        <v>1.2490000000000001</v>
      </c>
      <c r="I169" s="155"/>
      <c r="L169" s="151"/>
      <c r="M169" s="156"/>
      <c r="T169" s="157"/>
      <c r="AT169" s="152" t="s">
        <v>229</v>
      </c>
      <c r="AU169" s="152" t="s">
        <v>83</v>
      </c>
      <c r="AV169" s="12" t="s">
        <v>85</v>
      </c>
      <c r="AW169" s="12" t="s">
        <v>37</v>
      </c>
      <c r="AX169" s="12" t="s">
        <v>76</v>
      </c>
      <c r="AY169" s="152" t="s">
        <v>218</v>
      </c>
    </row>
    <row r="170" spans="2:51" s="12" customFormat="1" ht="11.25">
      <c r="B170" s="151"/>
      <c r="D170" s="140" t="s">
        <v>229</v>
      </c>
      <c r="E170" s="152" t="s">
        <v>19</v>
      </c>
      <c r="F170" s="153" t="s">
        <v>1791</v>
      </c>
      <c r="H170" s="154">
        <v>1.2450000000000001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76</v>
      </c>
      <c r="AY170" s="152" t="s">
        <v>218</v>
      </c>
    </row>
    <row r="171" spans="2:51" s="12" customFormat="1" ht="11.25">
      <c r="B171" s="151"/>
      <c r="D171" s="140" t="s">
        <v>229</v>
      </c>
      <c r="E171" s="152" t="s">
        <v>19</v>
      </c>
      <c r="F171" s="153" t="s">
        <v>1792</v>
      </c>
      <c r="H171" s="154">
        <v>1.246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76</v>
      </c>
      <c r="AY171" s="152" t="s">
        <v>218</v>
      </c>
    </row>
    <row r="172" spans="2:51" s="12" customFormat="1" ht="11.25">
      <c r="B172" s="151"/>
      <c r="D172" s="140" t="s">
        <v>229</v>
      </c>
      <c r="E172" s="152" t="s">
        <v>19</v>
      </c>
      <c r="F172" s="153" t="s">
        <v>1793</v>
      </c>
      <c r="H172" s="154">
        <v>1.25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76</v>
      </c>
      <c r="AY172" s="152" t="s">
        <v>218</v>
      </c>
    </row>
    <row r="173" spans="2:51" s="12" customFormat="1" ht="11.25">
      <c r="B173" s="151"/>
      <c r="D173" s="140" t="s">
        <v>229</v>
      </c>
      <c r="E173" s="152" t="s">
        <v>19</v>
      </c>
      <c r="F173" s="153" t="s">
        <v>1794</v>
      </c>
      <c r="H173" s="154">
        <v>1.26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76</v>
      </c>
      <c r="AY173" s="152" t="s">
        <v>218</v>
      </c>
    </row>
    <row r="174" spans="2:51" s="12" customFormat="1" ht="11.25">
      <c r="B174" s="151"/>
      <c r="D174" s="140" t="s">
        <v>229</v>
      </c>
      <c r="E174" s="152" t="s">
        <v>19</v>
      </c>
      <c r="F174" s="153" t="s">
        <v>1795</v>
      </c>
      <c r="H174" s="154">
        <v>1.26</v>
      </c>
      <c r="I174" s="155"/>
      <c r="L174" s="151"/>
      <c r="M174" s="156"/>
      <c r="T174" s="157"/>
      <c r="AT174" s="152" t="s">
        <v>229</v>
      </c>
      <c r="AU174" s="152" t="s">
        <v>83</v>
      </c>
      <c r="AV174" s="12" t="s">
        <v>85</v>
      </c>
      <c r="AW174" s="12" t="s">
        <v>37</v>
      </c>
      <c r="AX174" s="12" t="s">
        <v>76</v>
      </c>
      <c r="AY174" s="152" t="s">
        <v>218</v>
      </c>
    </row>
    <row r="175" spans="2:51" s="12" customFormat="1" ht="11.25">
      <c r="B175" s="151"/>
      <c r="D175" s="140" t="s">
        <v>229</v>
      </c>
      <c r="E175" s="152" t="s">
        <v>19</v>
      </c>
      <c r="F175" s="153" t="s">
        <v>1796</v>
      </c>
      <c r="H175" s="154">
        <v>1.26</v>
      </c>
      <c r="I175" s="155"/>
      <c r="L175" s="151"/>
      <c r="M175" s="156"/>
      <c r="T175" s="157"/>
      <c r="AT175" s="152" t="s">
        <v>229</v>
      </c>
      <c r="AU175" s="152" t="s">
        <v>83</v>
      </c>
      <c r="AV175" s="12" t="s">
        <v>85</v>
      </c>
      <c r="AW175" s="12" t="s">
        <v>37</v>
      </c>
      <c r="AX175" s="12" t="s">
        <v>76</v>
      </c>
      <c r="AY175" s="152" t="s">
        <v>218</v>
      </c>
    </row>
    <row r="176" spans="2:51" s="12" customFormat="1" ht="11.25">
      <c r="B176" s="151"/>
      <c r="D176" s="140" t="s">
        <v>229</v>
      </c>
      <c r="E176" s="152" t="s">
        <v>19</v>
      </c>
      <c r="F176" s="153" t="s">
        <v>1797</v>
      </c>
      <c r="H176" s="154">
        <v>1.26</v>
      </c>
      <c r="I176" s="155"/>
      <c r="L176" s="151"/>
      <c r="M176" s="156"/>
      <c r="T176" s="157"/>
      <c r="AT176" s="152" t="s">
        <v>229</v>
      </c>
      <c r="AU176" s="152" t="s">
        <v>83</v>
      </c>
      <c r="AV176" s="12" t="s">
        <v>85</v>
      </c>
      <c r="AW176" s="12" t="s">
        <v>37</v>
      </c>
      <c r="AX176" s="12" t="s">
        <v>76</v>
      </c>
      <c r="AY176" s="152" t="s">
        <v>218</v>
      </c>
    </row>
    <row r="177" spans="2:51" s="12" customFormat="1" ht="11.25">
      <c r="B177" s="151"/>
      <c r="D177" s="140" t="s">
        <v>229</v>
      </c>
      <c r="E177" s="152" t="s">
        <v>19</v>
      </c>
      <c r="F177" s="153" t="s">
        <v>1798</v>
      </c>
      <c r="H177" s="154">
        <v>1.26</v>
      </c>
      <c r="I177" s="155"/>
      <c r="L177" s="151"/>
      <c r="M177" s="156"/>
      <c r="T177" s="157"/>
      <c r="AT177" s="152" t="s">
        <v>229</v>
      </c>
      <c r="AU177" s="152" t="s">
        <v>83</v>
      </c>
      <c r="AV177" s="12" t="s">
        <v>85</v>
      </c>
      <c r="AW177" s="12" t="s">
        <v>37</v>
      </c>
      <c r="AX177" s="12" t="s">
        <v>76</v>
      </c>
      <c r="AY177" s="152" t="s">
        <v>218</v>
      </c>
    </row>
    <row r="178" spans="2:51" s="12" customFormat="1" ht="11.25">
      <c r="B178" s="151"/>
      <c r="D178" s="140" t="s">
        <v>229</v>
      </c>
      <c r="E178" s="152" t="s">
        <v>19</v>
      </c>
      <c r="F178" s="153" t="s">
        <v>1799</v>
      </c>
      <c r="H178" s="154">
        <v>1.26</v>
      </c>
      <c r="I178" s="155"/>
      <c r="L178" s="151"/>
      <c r="M178" s="156"/>
      <c r="T178" s="157"/>
      <c r="AT178" s="152" t="s">
        <v>229</v>
      </c>
      <c r="AU178" s="152" t="s">
        <v>83</v>
      </c>
      <c r="AV178" s="12" t="s">
        <v>85</v>
      </c>
      <c r="AW178" s="12" t="s">
        <v>37</v>
      </c>
      <c r="AX178" s="12" t="s">
        <v>76</v>
      </c>
      <c r="AY178" s="152" t="s">
        <v>218</v>
      </c>
    </row>
    <row r="179" spans="2:51" s="12" customFormat="1" ht="11.25">
      <c r="B179" s="151"/>
      <c r="D179" s="140" t="s">
        <v>229</v>
      </c>
      <c r="E179" s="152" t="s">
        <v>19</v>
      </c>
      <c r="F179" s="153" t="s">
        <v>1800</v>
      </c>
      <c r="H179" s="154">
        <v>1.26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51" s="12" customFormat="1" ht="11.25">
      <c r="B180" s="151"/>
      <c r="D180" s="140" t="s">
        <v>229</v>
      </c>
      <c r="E180" s="152" t="s">
        <v>19</v>
      </c>
      <c r="F180" s="153" t="s">
        <v>1801</v>
      </c>
      <c r="H180" s="154">
        <v>1.26</v>
      </c>
      <c r="I180" s="155"/>
      <c r="L180" s="151"/>
      <c r="M180" s="156"/>
      <c r="T180" s="157"/>
      <c r="AT180" s="152" t="s">
        <v>229</v>
      </c>
      <c r="AU180" s="152" t="s">
        <v>83</v>
      </c>
      <c r="AV180" s="12" t="s">
        <v>85</v>
      </c>
      <c r="AW180" s="12" t="s">
        <v>37</v>
      </c>
      <c r="AX180" s="12" t="s">
        <v>76</v>
      </c>
      <c r="AY180" s="152" t="s">
        <v>218</v>
      </c>
    </row>
    <row r="181" spans="2:51" s="12" customFormat="1" ht="11.25">
      <c r="B181" s="151"/>
      <c r="D181" s="140" t="s">
        <v>229</v>
      </c>
      <c r="E181" s="152" t="s">
        <v>19</v>
      </c>
      <c r="F181" s="153" t="s">
        <v>1802</v>
      </c>
      <c r="H181" s="154">
        <v>1.26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76</v>
      </c>
      <c r="AY181" s="152" t="s">
        <v>218</v>
      </c>
    </row>
    <row r="182" spans="2:51" s="12" customFormat="1" ht="11.25">
      <c r="B182" s="151"/>
      <c r="D182" s="140" t="s">
        <v>229</v>
      </c>
      <c r="E182" s="152" t="s">
        <v>19</v>
      </c>
      <c r="F182" s="153" t="s">
        <v>1803</v>
      </c>
      <c r="H182" s="154">
        <v>1.26</v>
      </c>
      <c r="I182" s="155"/>
      <c r="L182" s="151"/>
      <c r="M182" s="156"/>
      <c r="T182" s="157"/>
      <c r="AT182" s="152" t="s">
        <v>229</v>
      </c>
      <c r="AU182" s="152" t="s">
        <v>83</v>
      </c>
      <c r="AV182" s="12" t="s">
        <v>85</v>
      </c>
      <c r="AW182" s="12" t="s">
        <v>37</v>
      </c>
      <c r="AX182" s="12" t="s">
        <v>76</v>
      </c>
      <c r="AY182" s="152" t="s">
        <v>218</v>
      </c>
    </row>
    <row r="183" spans="2:51" s="12" customFormat="1" ht="11.25">
      <c r="B183" s="151"/>
      <c r="D183" s="140" t="s">
        <v>229</v>
      </c>
      <c r="E183" s="152" t="s">
        <v>19</v>
      </c>
      <c r="F183" s="153" t="s">
        <v>1804</v>
      </c>
      <c r="H183" s="154">
        <v>0.77</v>
      </c>
      <c r="I183" s="155"/>
      <c r="L183" s="151"/>
      <c r="M183" s="156"/>
      <c r="T183" s="157"/>
      <c r="AT183" s="152" t="s">
        <v>229</v>
      </c>
      <c r="AU183" s="152" t="s">
        <v>83</v>
      </c>
      <c r="AV183" s="12" t="s">
        <v>85</v>
      </c>
      <c r="AW183" s="12" t="s">
        <v>37</v>
      </c>
      <c r="AX183" s="12" t="s">
        <v>76</v>
      </c>
      <c r="AY183" s="152" t="s">
        <v>218</v>
      </c>
    </row>
    <row r="184" spans="2:51" s="12" customFormat="1" ht="11.25">
      <c r="B184" s="151"/>
      <c r="D184" s="140" t="s">
        <v>229</v>
      </c>
      <c r="E184" s="152" t="s">
        <v>19</v>
      </c>
      <c r="F184" s="153" t="s">
        <v>1805</v>
      </c>
      <c r="H184" s="154">
        <v>21.047000000000001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76</v>
      </c>
      <c r="AY184" s="152" t="s">
        <v>218</v>
      </c>
    </row>
    <row r="185" spans="2:51" s="12" customFormat="1" ht="11.25">
      <c r="B185" s="151"/>
      <c r="D185" s="140" t="s">
        <v>229</v>
      </c>
      <c r="E185" s="152" t="s">
        <v>19</v>
      </c>
      <c r="F185" s="153" t="s">
        <v>1806</v>
      </c>
      <c r="H185" s="154">
        <v>8.5969999999999995</v>
      </c>
      <c r="I185" s="155"/>
      <c r="L185" s="151"/>
      <c r="M185" s="156"/>
      <c r="T185" s="157"/>
      <c r="AT185" s="152" t="s">
        <v>229</v>
      </c>
      <c r="AU185" s="152" t="s">
        <v>83</v>
      </c>
      <c r="AV185" s="12" t="s">
        <v>85</v>
      </c>
      <c r="AW185" s="12" t="s">
        <v>37</v>
      </c>
      <c r="AX185" s="12" t="s">
        <v>76</v>
      </c>
      <c r="AY185" s="152" t="s">
        <v>218</v>
      </c>
    </row>
    <row r="186" spans="2:51" s="12" customFormat="1" ht="11.25">
      <c r="B186" s="151"/>
      <c r="D186" s="140" t="s">
        <v>229</v>
      </c>
      <c r="E186" s="152" t="s">
        <v>19</v>
      </c>
      <c r="F186" s="153" t="s">
        <v>1807</v>
      </c>
      <c r="H186" s="154">
        <v>17.553999999999998</v>
      </c>
      <c r="I186" s="155"/>
      <c r="L186" s="151"/>
      <c r="M186" s="156"/>
      <c r="T186" s="157"/>
      <c r="AT186" s="152" t="s">
        <v>229</v>
      </c>
      <c r="AU186" s="152" t="s">
        <v>83</v>
      </c>
      <c r="AV186" s="12" t="s">
        <v>85</v>
      </c>
      <c r="AW186" s="12" t="s">
        <v>37</v>
      </c>
      <c r="AX186" s="12" t="s">
        <v>76</v>
      </c>
      <c r="AY186" s="152" t="s">
        <v>218</v>
      </c>
    </row>
    <row r="187" spans="2:51" s="12" customFormat="1" ht="11.25">
      <c r="B187" s="151"/>
      <c r="D187" s="140" t="s">
        <v>229</v>
      </c>
      <c r="E187" s="152" t="s">
        <v>19</v>
      </c>
      <c r="F187" s="153" t="s">
        <v>1808</v>
      </c>
      <c r="H187" s="154">
        <v>2.6469999999999998</v>
      </c>
      <c r="I187" s="155"/>
      <c r="L187" s="151"/>
      <c r="M187" s="156"/>
      <c r="T187" s="157"/>
      <c r="AT187" s="152" t="s">
        <v>229</v>
      </c>
      <c r="AU187" s="152" t="s">
        <v>83</v>
      </c>
      <c r="AV187" s="12" t="s">
        <v>85</v>
      </c>
      <c r="AW187" s="12" t="s">
        <v>37</v>
      </c>
      <c r="AX187" s="12" t="s">
        <v>76</v>
      </c>
      <c r="AY187" s="152" t="s">
        <v>218</v>
      </c>
    </row>
    <row r="188" spans="2:51" s="12" customFormat="1" ht="11.25">
      <c r="B188" s="151"/>
      <c r="D188" s="140" t="s">
        <v>229</v>
      </c>
      <c r="E188" s="152" t="s">
        <v>19</v>
      </c>
      <c r="F188" s="153" t="s">
        <v>1809</v>
      </c>
      <c r="H188" s="154">
        <v>4.8360000000000003</v>
      </c>
      <c r="I188" s="155"/>
      <c r="L188" s="151"/>
      <c r="M188" s="156"/>
      <c r="T188" s="157"/>
      <c r="AT188" s="152" t="s">
        <v>229</v>
      </c>
      <c r="AU188" s="152" t="s">
        <v>83</v>
      </c>
      <c r="AV188" s="12" t="s">
        <v>85</v>
      </c>
      <c r="AW188" s="12" t="s">
        <v>37</v>
      </c>
      <c r="AX188" s="12" t="s">
        <v>76</v>
      </c>
      <c r="AY188" s="152" t="s">
        <v>218</v>
      </c>
    </row>
    <row r="189" spans="2:51" s="12" customFormat="1" ht="11.25">
      <c r="B189" s="151"/>
      <c r="D189" s="140" t="s">
        <v>229</v>
      </c>
      <c r="E189" s="152" t="s">
        <v>19</v>
      </c>
      <c r="F189" s="153" t="s">
        <v>1810</v>
      </c>
      <c r="H189" s="154">
        <v>3.173</v>
      </c>
      <c r="I189" s="155"/>
      <c r="L189" s="151"/>
      <c r="M189" s="156"/>
      <c r="T189" s="157"/>
      <c r="AT189" s="152" t="s">
        <v>229</v>
      </c>
      <c r="AU189" s="152" t="s">
        <v>83</v>
      </c>
      <c r="AV189" s="12" t="s">
        <v>85</v>
      </c>
      <c r="AW189" s="12" t="s">
        <v>37</v>
      </c>
      <c r="AX189" s="12" t="s">
        <v>76</v>
      </c>
      <c r="AY189" s="152" t="s">
        <v>218</v>
      </c>
    </row>
    <row r="190" spans="2:51" s="12" customFormat="1" ht="11.25">
      <c r="B190" s="151"/>
      <c r="D190" s="140" t="s">
        <v>229</v>
      </c>
      <c r="E190" s="152" t="s">
        <v>19</v>
      </c>
      <c r="F190" s="153" t="s">
        <v>1811</v>
      </c>
      <c r="H190" s="154">
        <v>0.35499999999999998</v>
      </c>
      <c r="I190" s="155"/>
      <c r="L190" s="151"/>
      <c r="M190" s="156"/>
      <c r="T190" s="157"/>
      <c r="AT190" s="152" t="s">
        <v>229</v>
      </c>
      <c r="AU190" s="152" t="s">
        <v>83</v>
      </c>
      <c r="AV190" s="12" t="s">
        <v>85</v>
      </c>
      <c r="AW190" s="12" t="s">
        <v>37</v>
      </c>
      <c r="AX190" s="12" t="s">
        <v>76</v>
      </c>
      <c r="AY190" s="152" t="s">
        <v>218</v>
      </c>
    </row>
    <row r="191" spans="2:51" s="12" customFormat="1" ht="11.25">
      <c r="B191" s="151"/>
      <c r="D191" s="140" t="s">
        <v>229</v>
      </c>
      <c r="E191" s="152" t="s">
        <v>19</v>
      </c>
      <c r="F191" s="153" t="s">
        <v>1812</v>
      </c>
      <c r="H191" s="154">
        <v>0.46899999999999997</v>
      </c>
      <c r="I191" s="155"/>
      <c r="L191" s="151"/>
      <c r="M191" s="156"/>
      <c r="T191" s="157"/>
      <c r="AT191" s="152" t="s">
        <v>229</v>
      </c>
      <c r="AU191" s="152" t="s">
        <v>83</v>
      </c>
      <c r="AV191" s="12" t="s">
        <v>85</v>
      </c>
      <c r="AW191" s="12" t="s">
        <v>37</v>
      </c>
      <c r="AX191" s="12" t="s">
        <v>76</v>
      </c>
      <c r="AY191" s="152" t="s">
        <v>218</v>
      </c>
    </row>
    <row r="192" spans="2:51" s="12" customFormat="1" ht="11.25">
      <c r="B192" s="151"/>
      <c r="D192" s="140" t="s">
        <v>229</v>
      </c>
      <c r="E192" s="152" t="s">
        <v>19</v>
      </c>
      <c r="F192" s="153" t="s">
        <v>1813</v>
      </c>
      <c r="H192" s="154">
        <v>0.96899999999999997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76</v>
      </c>
      <c r="AY192" s="152" t="s">
        <v>218</v>
      </c>
    </row>
    <row r="193" spans="2:65" s="12" customFormat="1" ht="11.25">
      <c r="B193" s="151"/>
      <c r="D193" s="140" t="s">
        <v>229</v>
      </c>
      <c r="E193" s="152" t="s">
        <v>19</v>
      </c>
      <c r="F193" s="153" t="s">
        <v>1814</v>
      </c>
      <c r="H193" s="154">
        <v>0.312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65" s="12" customFormat="1" ht="11.25">
      <c r="B194" s="151"/>
      <c r="D194" s="140" t="s">
        <v>229</v>
      </c>
      <c r="E194" s="152" t="s">
        <v>19</v>
      </c>
      <c r="F194" s="153" t="s">
        <v>1815</v>
      </c>
      <c r="H194" s="154">
        <v>0.54</v>
      </c>
      <c r="I194" s="155"/>
      <c r="L194" s="151"/>
      <c r="M194" s="156"/>
      <c r="T194" s="157"/>
      <c r="AT194" s="152" t="s">
        <v>229</v>
      </c>
      <c r="AU194" s="152" t="s">
        <v>83</v>
      </c>
      <c r="AV194" s="12" t="s">
        <v>85</v>
      </c>
      <c r="AW194" s="12" t="s">
        <v>37</v>
      </c>
      <c r="AX194" s="12" t="s">
        <v>76</v>
      </c>
      <c r="AY194" s="152" t="s">
        <v>218</v>
      </c>
    </row>
    <row r="195" spans="2:65" s="12" customFormat="1" ht="11.25">
      <c r="B195" s="151"/>
      <c r="D195" s="140" t="s">
        <v>229</v>
      </c>
      <c r="E195" s="152" t="s">
        <v>19</v>
      </c>
      <c r="F195" s="153" t="s">
        <v>1816</v>
      </c>
      <c r="H195" s="154">
        <v>69.53</v>
      </c>
      <c r="I195" s="155"/>
      <c r="L195" s="151"/>
      <c r="M195" s="156"/>
      <c r="T195" s="157"/>
      <c r="AT195" s="152" t="s">
        <v>229</v>
      </c>
      <c r="AU195" s="152" t="s">
        <v>83</v>
      </c>
      <c r="AV195" s="12" t="s">
        <v>85</v>
      </c>
      <c r="AW195" s="12" t="s">
        <v>37</v>
      </c>
      <c r="AX195" s="12" t="s">
        <v>76</v>
      </c>
      <c r="AY195" s="152" t="s">
        <v>218</v>
      </c>
    </row>
    <row r="196" spans="2:65" s="12" customFormat="1" ht="11.25">
      <c r="B196" s="151"/>
      <c r="D196" s="140" t="s">
        <v>229</v>
      </c>
      <c r="E196" s="152" t="s">
        <v>19</v>
      </c>
      <c r="F196" s="153" t="s">
        <v>1817</v>
      </c>
      <c r="H196" s="154">
        <v>1.645</v>
      </c>
      <c r="I196" s="155"/>
      <c r="L196" s="151"/>
      <c r="M196" s="156"/>
      <c r="T196" s="157"/>
      <c r="AT196" s="152" t="s">
        <v>229</v>
      </c>
      <c r="AU196" s="152" t="s">
        <v>83</v>
      </c>
      <c r="AV196" s="12" t="s">
        <v>85</v>
      </c>
      <c r="AW196" s="12" t="s">
        <v>37</v>
      </c>
      <c r="AX196" s="12" t="s">
        <v>76</v>
      </c>
      <c r="AY196" s="152" t="s">
        <v>218</v>
      </c>
    </row>
    <row r="197" spans="2:65" s="13" customFormat="1" ht="11.25">
      <c r="B197" s="158"/>
      <c r="D197" s="140" t="s">
        <v>229</v>
      </c>
      <c r="E197" s="159" t="s">
        <v>1711</v>
      </c>
      <c r="F197" s="160" t="s">
        <v>234</v>
      </c>
      <c r="H197" s="161">
        <v>2832.9789999999998</v>
      </c>
      <c r="I197" s="162"/>
      <c r="L197" s="158"/>
      <c r="M197" s="163"/>
      <c r="T197" s="164"/>
      <c r="AT197" s="159" t="s">
        <v>229</v>
      </c>
      <c r="AU197" s="159" t="s">
        <v>83</v>
      </c>
      <c r="AV197" s="13" t="s">
        <v>223</v>
      </c>
      <c r="AW197" s="13" t="s">
        <v>37</v>
      </c>
      <c r="AX197" s="13" t="s">
        <v>83</v>
      </c>
      <c r="AY197" s="159" t="s">
        <v>218</v>
      </c>
    </row>
    <row r="198" spans="2:65" s="1" customFormat="1" ht="16.5" customHeight="1">
      <c r="B198" s="33"/>
      <c r="C198" s="127" t="s">
        <v>99</v>
      </c>
      <c r="D198" s="127" t="s">
        <v>219</v>
      </c>
      <c r="E198" s="128" t="s">
        <v>1818</v>
      </c>
      <c r="F198" s="129" t="s">
        <v>1819</v>
      </c>
      <c r="G198" s="130" t="s">
        <v>167</v>
      </c>
      <c r="H198" s="131">
        <v>4.0250000000000004</v>
      </c>
      <c r="I198" s="132"/>
      <c r="J198" s="133">
        <f>ROUND(I198*H198,2)</f>
        <v>0</v>
      </c>
      <c r="K198" s="129" t="s">
        <v>19</v>
      </c>
      <c r="L198" s="33"/>
      <c r="M198" s="134" t="s">
        <v>19</v>
      </c>
      <c r="N198" s="135" t="s">
        <v>47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223</v>
      </c>
      <c r="AT198" s="138" t="s">
        <v>219</v>
      </c>
      <c r="AU198" s="138" t="s">
        <v>83</v>
      </c>
      <c r="AY198" s="18" t="s">
        <v>218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83</v>
      </c>
      <c r="BK198" s="139">
        <f>ROUND(I198*H198,2)</f>
        <v>0</v>
      </c>
      <c r="BL198" s="18" t="s">
        <v>223</v>
      </c>
      <c r="BM198" s="138" t="s">
        <v>1820</v>
      </c>
    </row>
    <row r="199" spans="2:65" s="1" customFormat="1" ht="19.5">
      <c r="B199" s="33"/>
      <c r="D199" s="140" t="s">
        <v>225</v>
      </c>
      <c r="F199" s="141" t="s">
        <v>1821</v>
      </c>
      <c r="I199" s="142"/>
      <c r="L199" s="33"/>
      <c r="M199" s="143"/>
      <c r="T199" s="54"/>
      <c r="AT199" s="18" t="s">
        <v>225</v>
      </c>
      <c r="AU199" s="18" t="s">
        <v>83</v>
      </c>
    </row>
    <row r="200" spans="2:65" s="1" customFormat="1" ht="29.25">
      <c r="B200" s="33"/>
      <c r="D200" s="140" t="s">
        <v>227</v>
      </c>
      <c r="F200" s="144" t="s">
        <v>991</v>
      </c>
      <c r="I200" s="142"/>
      <c r="L200" s="33"/>
      <c r="M200" s="143"/>
      <c r="T200" s="54"/>
      <c r="AT200" s="18" t="s">
        <v>227</v>
      </c>
      <c r="AU200" s="18" t="s">
        <v>83</v>
      </c>
    </row>
    <row r="201" spans="2:65" s="11" customFormat="1" ht="11.25">
      <c r="B201" s="145"/>
      <c r="D201" s="140" t="s">
        <v>229</v>
      </c>
      <c r="E201" s="146" t="s">
        <v>19</v>
      </c>
      <c r="F201" s="147" t="s">
        <v>283</v>
      </c>
      <c r="H201" s="146" t="s">
        <v>19</v>
      </c>
      <c r="I201" s="148"/>
      <c r="L201" s="145"/>
      <c r="M201" s="149"/>
      <c r="T201" s="150"/>
      <c r="AT201" s="146" t="s">
        <v>229</v>
      </c>
      <c r="AU201" s="146" t="s">
        <v>83</v>
      </c>
      <c r="AV201" s="11" t="s">
        <v>83</v>
      </c>
      <c r="AW201" s="11" t="s">
        <v>37</v>
      </c>
      <c r="AX201" s="11" t="s">
        <v>76</v>
      </c>
      <c r="AY201" s="146" t="s">
        <v>218</v>
      </c>
    </row>
    <row r="202" spans="2:65" s="12" customFormat="1" ht="11.25">
      <c r="B202" s="151"/>
      <c r="D202" s="140" t="s">
        <v>229</v>
      </c>
      <c r="E202" s="152" t="s">
        <v>19</v>
      </c>
      <c r="F202" s="153" t="s">
        <v>1822</v>
      </c>
      <c r="H202" s="154">
        <v>1.52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76</v>
      </c>
      <c r="AY202" s="152" t="s">
        <v>218</v>
      </c>
    </row>
    <row r="203" spans="2:65" s="12" customFormat="1" ht="11.25">
      <c r="B203" s="151"/>
      <c r="D203" s="140" t="s">
        <v>229</v>
      </c>
      <c r="E203" s="152" t="s">
        <v>19</v>
      </c>
      <c r="F203" s="153" t="s">
        <v>1823</v>
      </c>
      <c r="H203" s="154">
        <v>1.26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76</v>
      </c>
      <c r="AY203" s="152" t="s">
        <v>218</v>
      </c>
    </row>
    <row r="204" spans="2:65" s="12" customFormat="1" ht="11.25">
      <c r="B204" s="151"/>
      <c r="D204" s="140" t="s">
        <v>229</v>
      </c>
      <c r="E204" s="152" t="s">
        <v>19</v>
      </c>
      <c r="F204" s="153" t="s">
        <v>1824</v>
      </c>
      <c r="H204" s="154">
        <v>1.23</v>
      </c>
      <c r="I204" s="155"/>
      <c r="L204" s="151"/>
      <c r="M204" s="156"/>
      <c r="T204" s="157"/>
      <c r="AT204" s="152" t="s">
        <v>229</v>
      </c>
      <c r="AU204" s="152" t="s">
        <v>83</v>
      </c>
      <c r="AV204" s="12" t="s">
        <v>85</v>
      </c>
      <c r="AW204" s="12" t="s">
        <v>37</v>
      </c>
      <c r="AX204" s="12" t="s">
        <v>76</v>
      </c>
      <c r="AY204" s="152" t="s">
        <v>218</v>
      </c>
    </row>
    <row r="205" spans="2:65" s="12" customFormat="1" ht="11.25">
      <c r="B205" s="151"/>
      <c r="D205" s="140" t="s">
        <v>229</v>
      </c>
      <c r="E205" s="152" t="s">
        <v>19</v>
      </c>
      <c r="F205" s="153" t="s">
        <v>1825</v>
      </c>
      <c r="H205" s="154">
        <v>1.4999999999999999E-2</v>
      </c>
      <c r="I205" s="155"/>
      <c r="L205" s="151"/>
      <c r="M205" s="156"/>
      <c r="T205" s="157"/>
      <c r="AT205" s="152" t="s">
        <v>229</v>
      </c>
      <c r="AU205" s="152" t="s">
        <v>83</v>
      </c>
      <c r="AV205" s="12" t="s">
        <v>85</v>
      </c>
      <c r="AW205" s="12" t="s">
        <v>37</v>
      </c>
      <c r="AX205" s="12" t="s">
        <v>76</v>
      </c>
      <c r="AY205" s="152" t="s">
        <v>218</v>
      </c>
    </row>
    <row r="206" spans="2:65" s="13" customFormat="1" ht="11.25">
      <c r="B206" s="158"/>
      <c r="D206" s="140" t="s">
        <v>229</v>
      </c>
      <c r="E206" s="159" t="s">
        <v>19</v>
      </c>
      <c r="F206" s="160" t="s">
        <v>234</v>
      </c>
      <c r="H206" s="161">
        <v>4.0250000000000004</v>
      </c>
      <c r="I206" s="162"/>
      <c r="L206" s="158"/>
      <c r="M206" s="163"/>
      <c r="T206" s="164"/>
      <c r="AT206" s="159" t="s">
        <v>229</v>
      </c>
      <c r="AU206" s="159" t="s">
        <v>83</v>
      </c>
      <c r="AV206" s="13" t="s">
        <v>223</v>
      </c>
      <c r="AW206" s="13" t="s">
        <v>37</v>
      </c>
      <c r="AX206" s="13" t="s">
        <v>83</v>
      </c>
      <c r="AY206" s="159" t="s">
        <v>218</v>
      </c>
    </row>
    <row r="207" spans="2:65" s="1" customFormat="1" ht="16.5" customHeight="1">
      <c r="B207" s="33"/>
      <c r="C207" s="127" t="s">
        <v>223</v>
      </c>
      <c r="D207" s="127" t="s">
        <v>219</v>
      </c>
      <c r="E207" s="128" t="s">
        <v>1826</v>
      </c>
      <c r="F207" s="129" t="s">
        <v>1827</v>
      </c>
      <c r="G207" s="130" t="s">
        <v>180</v>
      </c>
      <c r="H207" s="131">
        <v>1676.789</v>
      </c>
      <c r="I207" s="132"/>
      <c r="J207" s="133">
        <f>ROUND(I207*H207,2)</f>
        <v>0</v>
      </c>
      <c r="K207" s="129" t="s">
        <v>19</v>
      </c>
      <c r="L207" s="33"/>
      <c r="M207" s="134" t="s">
        <v>19</v>
      </c>
      <c r="N207" s="135" t="s">
        <v>47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223</v>
      </c>
      <c r="AT207" s="138" t="s">
        <v>219</v>
      </c>
      <c r="AU207" s="138" t="s">
        <v>83</v>
      </c>
      <c r="AY207" s="18" t="s">
        <v>218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83</v>
      </c>
      <c r="BK207" s="139">
        <f>ROUND(I207*H207,2)</f>
        <v>0</v>
      </c>
      <c r="BL207" s="18" t="s">
        <v>223</v>
      </c>
      <c r="BM207" s="138" t="s">
        <v>1828</v>
      </c>
    </row>
    <row r="208" spans="2:65" s="1" customFormat="1" ht="29.25">
      <c r="B208" s="33"/>
      <c r="D208" s="140" t="s">
        <v>225</v>
      </c>
      <c r="F208" s="141" t="s">
        <v>1829</v>
      </c>
      <c r="I208" s="142"/>
      <c r="L208" s="33"/>
      <c r="M208" s="143"/>
      <c r="T208" s="54"/>
      <c r="AT208" s="18" t="s">
        <v>225</v>
      </c>
      <c r="AU208" s="18" t="s">
        <v>83</v>
      </c>
    </row>
    <row r="209" spans="2:51" s="1" customFormat="1" ht="19.5">
      <c r="B209" s="33"/>
      <c r="D209" s="140" t="s">
        <v>227</v>
      </c>
      <c r="F209" s="144" t="s">
        <v>1830</v>
      </c>
      <c r="I209" s="142"/>
      <c r="L209" s="33"/>
      <c r="M209" s="143"/>
      <c r="T209" s="54"/>
      <c r="AT209" s="18" t="s">
        <v>227</v>
      </c>
      <c r="AU209" s="18" t="s">
        <v>83</v>
      </c>
    </row>
    <row r="210" spans="2:51" s="11" customFormat="1" ht="11.25">
      <c r="B210" s="145"/>
      <c r="D210" s="140" t="s">
        <v>229</v>
      </c>
      <c r="E210" s="146" t="s">
        <v>19</v>
      </c>
      <c r="F210" s="147" t="s">
        <v>230</v>
      </c>
      <c r="H210" s="146" t="s">
        <v>19</v>
      </c>
      <c r="I210" s="148"/>
      <c r="L210" s="145"/>
      <c r="M210" s="149"/>
      <c r="T210" s="150"/>
      <c r="AT210" s="146" t="s">
        <v>229</v>
      </c>
      <c r="AU210" s="146" t="s">
        <v>83</v>
      </c>
      <c r="AV210" s="11" t="s">
        <v>83</v>
      </c>
      <c r="AW210" s="11" t="s">
        <v>37</v>
      </c>
      <c r="AX210" s="11" t="s">
        <v>76</v>
      </c>
      <c r="AY210" s="146" t="s">
        <v>218</v>
      </c>
    </row>
    <row r="211" spans="2:51" s="11" customFormat="1" ht="11.25">
      <c r="B211" s="145"/>
      <c r="D211" s="140" t="s">
        <v>229</v>
      </c>
      <c r="E211" s="146" t="s">
        <v>19</v>
      </c>
      <c r="F211" s="147" t="s">
        <v>1831</v>
      </c>
      <c r="H211" s="146" t="s">
        <v>19</v>
      </c>
      <c r="I211" s="148"/>
      <c r="L211" s="145"/>
      <c r="M211" s="149"/>
      <c r="T211" s="150"/>
      <c r="AT211" s="146" t="s">
        <v>229</v>
      </c>
      <c r="AU211" s="146" t="s">
        <v>83</v>
      </c>
      <c r="AV211" s="11" t="s">
        <v>83</v>
      </c>
      <c r="AW211" s="11" t="s">
        <v>37</v>
      </c>
      <c r="AX211" s="11" t="s">
        <v>76</v>
      </c>
      <c r="AY211" s="146" t="s">
        <v>218</v>
      </c>
    </row>
    <row r="212" spans="2:51" s="12" customFormat="1" ht="11.25">
      <c r="B212" s="151"/>
      <c r="D212" s="140" t="s">
        <v>229</v>
      </c>
      <c r="E212" s="152" t="s">
        <v>19</v>
      </c>
      <c r="F212" s="153" t="s">
        <v>1832</v>
      </c>
      <c r="H212" s="154">
        <v>13.7</v>
      </c>
      <c r="I212" s="155"/>
      <c r="L212" s="151"/>
      <c r="M212" s="156"/>
      <c r="T212" s="157"/>
      <c r="AT212" s="152" t="s">
        <v>229</v>
      </c>
      <c r="AU212" s="152" t="s">
        <v>83</v>
      </c>
      <c r="AV212" s="12" t="s">
        <v>85</v>
      </c>
      <c r="AW212" s="12" t="s">
        <v>37</v>
      </c>
      <c r="AX212" s="12" t="s">
        <v>76</v>
      </c>
      <c r="AY212" s="152" t="s">
        <v>218</v>
      </c>
    </row>
    <row r="213" spans="2:51" s="12" customFormat="1" ht="11.25">
      <c r="B213" s="151"/>
      <c r="D213" s="140" t="s">
        <v>229</v>
      </c>
      <c r="E213" s="152" t="s">
        <v>19</v>
      </c>
      <c r="F213" s="153" t="s">
        <v>1833</v>
      </c>
      <c r="H213" s="154">
        <v>175.5</v>
      </c>
      <c r="I213" s="155"/>
      <c r="L213" s="151"/>
      <c r="M213" s="156"/>
      <c r="T213" s="157"/>
      <c r="AT213" s="152" t="s">
        <v>229</v>
      </c>
      <c r="AU213" s="152" t="s">
        <v>83</v>
      </c>
      <c r="AV213" s="12" t="s">
        <v>85</v>
      </c>
      <c r="AW213" s="12" t="s">
        <v>37</v>
      </c>
      <c r="AX213" s="12" t="s">
        <v>76</v>
      </c>
      <c r="AY213" s="152" t="s">
        <v>218</v>
      </c>
    </row>
    <row r="214" spans="2:51" s="12" customFormat="1" ht="11.25">
      <c r="B214" s="151"/>
      <c r="D214" s="140" t="s">
        <v>229</v>
      </c>
      <c r="E214" s="152" t="s">
        <v>19</v>
      </c>
      <c r="F214" s="153" t="s">
        <v>1834</v>
      </c>
      <c r="H214" s="154">
        <v>8.52</v>
      </c>
      <c r="I214" s="155"/>
      <c r="L214" s="151"/>
      <c r="M214" s="156"/>
      <c r="T214" s="157"/>
      <c r="AT214" s="152" t="s">
        <v>229</v>
      </c>
      <c r="AU214" s="152" t="s">
        <v>83</v>
      </c>
      <c r="AV214" s="12" t="s">
        <v>85</v>
      </c>
      <c r="AW214" s="12" t="s">
        <v>37</v>
      </c>
      <c r="AX214" s="12" t="s">
        <v>76</v>
      </c>
      <c r="AY214" s="152" t="s">
        <v>218</v>
      </c>
    </row>
    <row r="215" spans="2:51" s="12" customFormat="1" ht="11.25">
      <c r="B215" s="151"/>
      <c r="D215" s="140" t="s">
        <v>229</v>
      </c>
      <c r="E215" s="152" t="s">
        <v>19</v>
      </c>
      <c r="F215" s="153" t="s">
        <v>1835</v>
      </c>
      <c r="H215" s="154">
        <v>112</v>
      </c>
      <c r="I215" s="155"/>
      <c r="L215" s="151"/>
      <c r="M215" s="156"/>
      <c r="T215" s="157"/>
      <c r="AT215" s="152" t="s">
        <v>229</v>
      </c>
      <c r="AU215" s="152" t="s">
        <v>83</v>
      </c>
      <c r="AV215" s="12" t="s">
        <v>85</v>
      </c>
      <c r="AW215" s="12" t="s">
        <v>37</v>
      </c>
      <c r="AX215" s="12" t="s">
        <v>76</v>
      </c>
      <c r="AY215" s="152" t="s">
        <v>218</v>
      </c>
    </row>
    <row r="216" spans="2:51" s="12" customFormat="1" ht="11.25">
      <c r="B216" s="151"/>
      <c r="D216" s="140" t="s">
        <v>229</v>
      </c>
      <c r="E216" s="152" t="s">
        <v>19</v>
      </c>
      <c r="F216" s="153" t="s">
        <v>1836</v>
      </c>
      <c r="H216" s="154">
        <v>21.78</v>
      </c>
      <c r="I216" s="155"/>
      <c r="L216" s="151"/>
      <c r="M216" s="156"/>
      <c r="T216" s="157"/>
      <c r="AT216" s="152" t="s">
        <v>229</v>
      </c>
      <c r="AU216" s="152" t="s">
        <v>83</v>
      </c>
      <c r="AV216" s="12" t="s">
        <v>85</v>
      </c>
      <c r="AW216" s="12" t="s">
        <v>37</v>
      </c>
      <c r="AX216" s="12" t="s">
        <v>76</v>
      </c>
      <c r="AY216" s="152" t="s">
        <v>218</v>
      </c>
    </row>
    <row r="217" spans="2:51" s="12" customFormat="1" ht="11.25">
      <c r="B217" s="151"/>
      <c r="D217" s="140" t="s">
        <v>229</v>
      </c>
      <c r="E217" s="152" t="s">
        <v>19</v>
      </c>
      <c r="F217" s="153" t="s">
        <v>1837</v>
      </c>
      <c r="H217" s="154">
        <v>19.344000000000001</v>
      </c>
      <c r="I217" s="155"/>
      <c r="L217" s="151"/>
      <c r="M217" s="156"/>
      <c r="T217" s="157"/>
      <c r="AT217" s="152" t="s">
        <v>229</v>
      </c>
      <c r="AU217" s="152" t="s">
        <v>83</v>
      </c>
      <c r="AV217" s="12" t="s">
        <v>85</v>
      </c>
      <c r="AW217" s="12" t="s">
        <v>37</v>
      </c>
      <c r="AX217" s="12" t="s">
        <v>76</v>
      </c>
      <c r="AY217" s="152" t="s">
        <v>218</v>
      </c>
    </row>
    <row r="218" spans="2:51" s="12" customFormat="1" ht="11.25">
      <c r="B218" s="151"/>
      <c r="D218" s="140" t="s">
        <v>229</v>
      </c>
      <c r="E218" s="152" t="s">
        <v>19</v>
      </c>
      <c r="F218" s="153" t="s">
        <v>1838</v>
      </c>
      <c r="H218" s="154">
        <v>31.706</v>
      </c>
      <c r="I218" s="155"/>
      <c r="L218" s="151"/>
      <c r="M218" s="156"/>
      <c r="T218" s="157"/>
      <c r="AT218" s="152" t="s">
        <v>229</v>
      </c>
      <c r="AU218" s="152" t="s">
        <v>83</v>
      </c>
      <c r="AV218" s="12" t="s">
        <v>85</v>
      </c>
      <c r="AW218" s="12" t="s">
        <v>37</v>
      </c>
      <c r="AX218" s="12" t="s">
        <v>76</v>
      </c>
      <c r="AY218" s="152" t="s">
        <v>218</v>
      </c>
    </row>
    <row r="219" spans="2:51" s="12" customFormat="1" ht="11.25">
      <c r="B219" s="151"/>
      <c r="D219" s="140" t="s">
        <v>229</v>
      </c>
      <c r="E219" s="152" t="s">
        <v>19</v>
      </c>
      <c r="F219" s="153" t="s">
        <v>1839</v>
      </c>
      <c r="H219" s="154">
        <v>4.9279999999999999</v>
      </c>
      <c r="I219" s="155"/>
      <c r="L219" s="151"/>
      <c r="M219" s="156"/>
      <c r="T219" s="157"/>
      <c r="AT219" s="152" t="s">
        <v>229</v>
      </c>
      <c r="AU219" s="152" t="s">
        <v>83</v>
      </c>
      <c r="AV219" s="12" t="s">
        <v>85</v>
      </c>
      <c r="AW219" s="12" t="s">
        <v>37</v>
      </c>
      <c r="AX219" s="12" t="s">
        <v>76</v>
      </c>
      <c r="AY219" s="152" t="s">
        <v>218</v>
      </c>
    </row>
    <row r="220" spans="2:51" s="12" customFormat="1" ht="11.25">
      <c r="B220" s="151"/>
      <c r="D220" s="140" t="s">
        <v>229</v>
      </c>
      <c r="E220" s="152" t="s">
        <v>19</v>
      </c>
      <c r="F220" s="153" t="s">
        <v>1840</v>
      </c>
      <c r="H220" s="154">
        <v>14.145</v>
      </c>
      <c r="I220" s="155"/>
      <c r="L220" s="151"/>
      <c r="M220" s="156"/>
      <c r="T220" s="157"/>
      <c r="AT220" s="152" t="s">
        <v>229</v>
      </c>
      <c r="AU220" s="152" t="s">
        <v>83</v>
      </c>
      <c r="AV220" s="12" t="s">
        <v>85</v>
      </c>
      <c r="AW220" s="12" t="s">
        <v>37</v>
      </c>
      <c r="AX220" s="12" t="s">
        <v>76</v>
      </c>
      <c r="AY220" s="152" t="s">
        <v>218</v>
      </c>
    </row>
    <row r="221" spans="2:51" s="12" customFormat="1" ht="11.25">
      <c r="B221" s="151"/>
      <c r="D221" s="140" t="s">
        <v>229</v>
      </c>
      <c r="E221" s="152" t="s">
        <v>19</v>
      </c>
      <c r="F221" s="153" t="s">
        <v>1841</v>
      </c>
      <c r="H221" s="154">
        <v>16.201000000000001</v>
      </c>
      <c r="I221" s="155"/>
      <c r="L221" s="151"/>
      <c r="M221" s="156"/>
      <c r="T221" s="157"/>
      <c r="AT221" s="152" t="s">
        <v>229</v>
      </c>
      <c r="AU221" s="152" t="s">
        <v>83</v>
      </c>
      <c r="AV221" s="12" t="s">
        <v>85</v>
      </c>
      <c r="AW221" s="12" t="s">
        <v>37</v>
      </c>
      <c r="AX221" s="12" t="s">
        <v>76</v>
      </c>
      <c r="AY221" s="152" t="s">
        <v>218</v>
      </c>
    </row>
    <row r="222" spans="2:51" s="12" customFormat="1" ht="11.25">
      <c r="B222" s="151"/>
      <c r="D222" s="140" t="s">
        <v>229</v>
      </c>
      <c r="E222" s="152" t="s">
        <v>19</v>
      </c>
      <c r="F222" s="153" t="s">
        <v>1842</v>
      </c>
      <c r="H222" s="154">
        <v>77.234999999999999</v>
      </c>
      <c r="I222" s="155"/>
      <c r="L222" s="151"/>
      <c r="M222" s="156"/>
      <c r="T222" s="157"/>
      <c r="AT222" s="152" t="s">
        <v>229</v>
      </c>
      <c r="AU222" s="152" t="s">
        <v>83</v>
      </c>
      <c r="AV222" s="12" t="s">
        <v>85</v>
      </c>
      <c r="AW222" s="12" t="s">
        <v>37</v>
      </c>
      <c r="AX222" s="12" t="s">
        <v>76</v>
      </c>
      <c r="AY222" s="152" t="s">
        <v>218</v>
      </c>
    </row>
    <row r="223" spans="2:51" s="12" customFormat="1" ht="11.25">
      <c r="B223" s="151"/>
      <c r="D223" s="140" t="s">
        <v>229</v>
      </c>
      <c r="E223" s="152" t="s">
        <v>19</v>
      </c>
      <c r="F223" s="153" t="s">
        <v>1843</v>
      </c>
      <c r="H223" s="154">
        <v>59.534999999999997</v>
      </c>
      <c r="I223" s="155"/>
      <c r="L223" s="151"/>
      <c r="M223" s="156"/>
      <c r="T223" s="157"/>
      <c r="AT223" s="152" t="s">
        <v>229</v>
      </c>
      <c r="AU223" s="152" t="s">
        <v>83</v>
      </c>
      <c r="AV223" s="12" t="s">
        <v>85</v>
      </c>
      <c r="AW223" s="12" t="s">
        <v>37</v>
      </c>
      <c r="AX223" s="12" t="s">
        <v>76</v>
      </c>
      <c r="AY223" s="152" t="s">
        <v>218</v>
      </c>
    </row>
    <row r="224" spans="2:51" s="12" customFormat="1" ht="11.25">
      <c r="B224" s="151"/>
      <c r="D224" s="140" t="s">
        <v>229</v>
      </c>
      <c r="E224" s="152" t="s">
        <v>19</v>
      </c>
      <c r="F224" s="153" t="s">
        <v>1844</v>
      </c>
      <c r="H224" s="154">
        <v>8.952</v>
      </c>
      <c r="I224" s="155"/>
      <c r="L224" s="151"/>
      <c r="M224" s="156"/>
      <c r="T224" s="157"/>
      <c r="AT224" s="152" t="s">
        <v>229</v>
      </c>
      <c r="AU224" s="152" t="s">
        <v>83</v>
      </c>
      <c r="AV224" s="12" t="s">
        <v>85</v>
      </c>
      <c r="AW224" s="12" t="s">
        <v>37</v>
      </c>
      <c r="AX224" s="12" t="s">
        <v>76</v>
      </c>
      <c r="AY224" s="152" t="s">
        <v>218</v>
      </c>
    </row>
    <row r="225" spans="2:51" s="12" customFormat="1" ht="11.25">
      <c r="B225" s="151"/>
      <c r="D225" s="140" t="s">
        <v>229</v>
      </c>
      <c r="E225" s="152" t="s">
        <v>19</v>
      </c>
      <c r="F225" s="153" t="s">
        <v>1845</v>
      </c>
      <c r="H225" s="154">
        <v>49.22</v>
      </c>
      <c r="I225" s="155"/>
      <c r="L225" s="151"/>
      <c r="M225" s="156"/>
      <c r="T225" s="157"/>
      <c r="AT225" s="152" t="s">
        <v>229</v>
      </c>
      <c r="AU225" s="152" t="s">
        <v>83</v>
      </c>
      <c r="AV225" s="12" t="s">
        <v>85</v>
      </c>
      <c r="AW225" s="12" t="s">
        <v>37</v>
      </c>
      <c r="AX225" s="12" t="s">
        <v>76</v>
      </c>
      <c r="AY225" s="152" t="s">
        <v>218</v>
      </c>
    </row>
    <row r="226" spans="2:51" s="12" customFormat="1" ht="11.25">
      <c r="B226" s="151"/>
      <c r="D226" s="140" t="s">
        <v>229</v>
      </c>
      <c r="E226" s="152" t="s">
        <v>19</v>
      </c>
      <c r="F226" s="153" t="s">
        <v>1846</v>
      </c>
      <c r="H226" s="154">
        <v>48.048000000000002</v>
      </c>
      <c r="I226" s="155"/>
      <c r="L226" s="151"/>
      <c r="M226" s="156"/>
      <c r="T226" s="157"/>
      <c r="AT226" s="152" t="s">
        <v>229</v>
      </c>
      <c r="AU226" s="152" t="s">
        <v>83</v>
      </c>
      <c r="AV226" s="12" t="s">
        <v>85</v>
      </c>
      <c r="AW226" s="12" t="s">
        <v>37</v>
      </c>
      <c r="AX226" s="12" t="s">
        <v>76</v>
      </c>
      <c r="AY226" s="152" t="s">
        <v>218</v>
      </c>
    </row>
    <row r="227" spans="2:51" s="12" customFormat="1" ht="11.25">
      <c r="B227" s="151"/>
      <c r="D227" s="140" t="s">
        <v>229</v>
      </c>
      <c r="E227" s="152" t="s">
        <v>19</v>
      </c>
      <c r="F227" s="153" t="s">
        <v>1847</v>
      </c>
      <c r="H227" s="154">
        <v>28.7</v>
      </c>
      <c r="I227" s="155"/>
      <c r="L227" s="151"/>
      <c r="M227" s="156"/>
      <c r="T227" s="157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76</v>
      </c>
      <c r="AY227" s="152" t="s">
        <v>218</v>
      </c>
    </row>
    <row r="228" spans="2:51" s="12" customFormat="1" ht="11.25">
      <c r="B228" s="151"/>
      <c r="D228" s="140" t="s">
        <v>229</v>
      </c>
      <c r="E228" s="152" t="s">
        <v>19</v>
      </c>
      <c r="F228" s="153" t="s">
        <v>1848</v>
      </c>
      <c r="H228" s="154">
        <v>28.010999999999999</v>
      </c>
      <c r="I228" s="155"/>
      <c r="L228" s="151"/>
      <c r="M228" s="156"/>
      <c r="T228" s="157"/>
      <c r="AT228" s="152" t="s">
        <v>229</v>
      </c>
      <c r="AU228" s="152" t="s">
        <v>83</v>
      </c>
      <c r="AV228" s="12" t="s">
        <v>85</v>
      </c>
      <c r="AW228" s="12" t="s">
        <v>37</v>
      </c>
      <c r="AX228" s="12" t="s">
        <v>76</v>
      </c>
      <c r="AY228" s="152" t="s">
        <v>218</v>
      </c>
    </row>
    <row r="229" spans="2:51" s="12" customFormat="1" ht="11.25">
      <c r="B229" s="151"/>
      <c r="D229" s="140" t="s">
        <v>229</v>
      </c>
      <c r="E229" s="152" t="s">
        <v>19</v>
      </c>
      <c r="F229" s="153" t="s">
        <v>1849</v>
      </c>
      <c r="H229" s="154">
        <v>6.63</v>
      </c>
      <c r="I229" s="155"/>
      <c r="L229" s="151"/>
      <c r="M229" s="156"/>
      <c r="T229" s="157"/>
      <c r="AT229" s="152" t="s">
        <v>229</v>
      </c>
      <c r="AU229" s="152" t="s">
        <v>83</v>
      </c>
      <c r="AV229" s="12" t="s">
        <v>85</v>
      </c>
      <c r="AW229" s="12" t="s">
        <v>37</v>
      </c>
      <c r="AX229" s="12" t="s">
        <v>76</v>
      </c>
      <c r="AY229" s="152" t="s">
        <v>218</v>
      </c>
    </row>
    <row r="230" spans="2:51" s="12" customFormat="1" ht="11.25">
      <c r="B230" s="151"/>
      <c r="D230" s="140" t="s">
        <v>229</v>
      </c>
      <c r="E230" s="152" t="s">
        <v>19</v>
      </c>
      <c r="F230" s="153" t="s">
        <v>1850</v>
      </c>
      <c r="H230" s="154">
        <v>35.36</v>
      </c>
      <c r="I230" s="155"/>
      <c r="L230" s="151"/>
      <c r="M230" s="156"/>
      <c r="T230" s="157"/>
      <c r="AT230" s="152" t="s">
        <v>229</v>
      </c>
      <c r="AU230" s="152" t="s">
        <v>83</v>
      </c>
      <c r="AV230" s="12" t="s">
        <v>85</v>
      </c>
      <c r="AW230" s="12" t="s">
        <v>37</v>
      </c>
      <c r="AX230" s="12" t="s">
        <v>76</v>
      </c>
      <c r="AY230" s="152" t="s">
        <v>218</v>
      </c>
    </row>
    <row r="231" spans="2:51" s="12" customFormat="1" ht="11.25">
      <c r="B231" s="151"/>
      <c r="D231" s="140" t="s">
        <v>229</v>
      </c>
      <c r="E231" s="152" t="s">
        <v>19</v>
      </c>
      <c r="F231" s="153" t="s">
        <v>1851</v>
      </c>
      <c r="H231" s="154">
        <v>35.4</v>
      </c>
      <c r="I231" s="155"/>
      <c r="L231" s="151"/>
      <c r="M231" s="156"/>
      <c r="T231" s="157"/>
      <c r="AT231" s="152" t="s">
        <v>229</v>
      </c>
      <c r="AU231" s="152" t="s">
        <v>83</v>
      </c>
      <c r="AV231" s="12" t="s">
        <v>85</v>
      </c>
      <c r="AW231" s="12" t="s">
        <v>37</v>
      </c>
      <c r="AX231" s="12" t="s">
        <v>76</v>
      </c>
      <c r="AY231" s="152" t="s">
        <v>218</v>
      </c>
    </row>
    <row r="232" spans="2:51" s="12" customFormat="1" ht="11.25">
      <c r="B232" s="151"/>
      <c r="D232" s="140" t="s">
        <v>229</v>
      </c>
      <c r="E232" s="152" t="s">
        <v>19</v>
      </c>
      <c r="F232" s="153" t="s">
        <v>1852</v>
      </c>
      <c r="H232" s="154">
        <v>11.34</v>
      </c>
      <c r="I232" s="155"/>
      <c r="L232" s="151"/>
      <c r="M232" s="156"/>
      <c r="T232" s="157"/>
      <c r="AT232" s="152" t="s">
        <v>229</v>
      </c>
      <c r="AU232" s="152" t="s">
        <v>83</v>
      </c>
      <c r="AV232" s="12" t="s">
        <v>85</v>
      </c>
      <c r="AW232" s="12" t="s">
        <v>37</v>
      </c>
      <c r="AX232" s="12" t="s">
        <v>76</v>
      </c>
      <c r="AY232" s="152" t="s">
        <v>218</v>
      </c>
    </row>
    <row r="233" spans="2:51" s="12" customFormat="1" ht="11.25">
      <c r="B233" s="151"/>
      <c r="D233" s="140" t="s">
        <v>229</v>
      </c>
      <c r="E233" s="152" t="s">
        <v>19</v>
      </c>
      <c r="F233" s="153" t="s">
        <v>1853</v>
      </c>
      <c r="H233" s="154">
        <v>19.556000000000001</v>
      </c>
      <c r="I233" s="155"/>
      <c r="L233" s="151"/>
      <c r="M233" s="156"/>
      <c r="T233" s="157"/>
      <c r="AT233" s="152" t="s">
        <v>229</v>
      </c>
      <c r="AU233" s="152" t="s">
        <v>83</v>
      </c>
      <c r="AV233" s="12" t="s">
        <v>85</v>
      </c>
      <c r="AW233" s="12" t="s">
        <v>37</v>
      </c>
      <c r="AX233" s="12" t="s">
        <v>76</v>
      </c>
      <c r="AY233" s="152" t="s">
        <v>218</v>
      </c>
    </row>
    <row r="234" spans="2:51" s="12" customFormat="1" ht="11.25">
      <c r="B234" s="151"/>
      <c r="D234" s="140" t="s">
        <v>229</v>
      </c>
      <c r="E234" s="152" t="s">
        <v>19</v>
      </c>
      <c r="F234" s="153" t="s">
        <v>1854</v>
      </c>
      <c r="H234" s="154">
        <v>8.2439999999999998</v>
      </c>
      <c r="I234" s="155"/>
      <c r="L234" s="151"/>
      <c r="M234" s="156"/>
      <c r="T234" s="157"/>
      <c r="AT234" s="152" t="s">
        <v>229</v>
      </c>
      <c r="AU234" s="152" t="s">
        <v>83</v>
      </c>
      <c r="AV234" s="12" t="s">
        <v>85</v>
      </c>
      <c r="AW234" s="12" t="s">
        <v>37</v>
      </c>
      <c r="AX234" s="12" t="s">
        <v>76</v>
      </c>
      <c r="AY234" s="152" t="s">
        <v>218</v>
      </c>
    </row>
    <row r="235" spans="2:51" s="12" customFormat="1" ht="11.25">
      <c r="B235" s="151"/>
      <c r="D235" s="140" t="s">
        <v>229</v>
      </c>
      <c r="E235" s="152" t="s">
        <v>19</v>
      </c>
      <c r="F235" s="153" t="s">
        <v>1855</v>
      </c>
      <c r="H235" s="154">
        <v>80.671999999999997</v>
      </c>
      <c r="I235" s="155"/>
      <c r="L235" s="151"/>
      <c r="M235" s="156"/>
      <c r="T235" s="157"/>
      <c r="AT235" s="152" t="s">
        <v>229</v>
      </c>
      <c r="AU235" s="152" t="s">
        <v>83</v>
      </c>
      <c r="AV235" s="12" t="s">
        <v>85</v>
      </c>
      <c r="AW235" s="12" t="s">
        <v>37</v>
      </c>
      <c r="AX235" s="12" t="s">
        <v>76</v>
      </c>
      <c r="AY235" s="152" t="s">
        <v>218</v>
      </c>
    </row>
    <row r="236" spans="2:51" s="12" customFormat="1" ht="11.25">
      <c r="B236" s="151"/>
      <c r="D236" s="140" t="s">
        <v>229</v>
      </c>
      <c r="E236" s="152" t="s">
        <v>19</v>
      </c>
      <c r="F236" s="153" t="s">
        <v>1856</v>
      </c>
      <c r="H236" s="154">
        <v>6.78</v>
      </c>
      <c r="I236" s="155"/>
      <c r="L236" s="151"/>
      <c r="M236" s="156"/>
      <c r="T236" s="157"/>
      <c r="AT236" s="152" t="s">
        <v>229</v>
      </c>
      <c r="AU236" s="152" t="s">
        <v>83</v>
      </c>
      <c r="AV236" s="12" t="s">
        <v>85</v>
      </c>
      <c r="AW236" s="12" t="s">
        <v>37</v>
      </c>
      <c r="AX236" s="12" t="s">
        <v>76</v>
      </c>
      <c r="AY236" s="152" t="s">
        <v>218</v>
      </c>
    </row>
    <row r="237" spans="2:51" s="12" customFormat="1" ht="11.25">
      <c r="B237" s="151"/>
      <c r="D237" s="140" t="s">
        <v>229</v>
      </c>
      <c r="E237" s="152" t="s">
        <v>19</v>
      </c>
      <c r="F237" s="153" t="s">
        <v>1857</v>
      </c>
      <c r="H237" s="154">
        <v>18.984000000000002</v>
      </c>
      <c r="I237" s="155"/>
      <c r="L237" s="151"/>
      <c r="M237" s="156"/>
      <c r="T237" s="157"/>
      <c r="AT237" s="152" t="s">
        <v>229</v>
      </c>
      <c r="AU237" s="152" t="s">
        <v>83</v>
      </c>
      <c r="AV237" s="12" t="s">
        <v>85</v>
      </c>
      <c r="AW237" s="12" t="s">
        <v>37</v>
      </c>
      <c r="AX237" s="12" t="s">
        <v>76</v>
      </c>
      <c r="AY237" s="152" t="s">
        <v>218</v>
      </c>
    </row>
    <row r="238" spans="2:51" s="12" customFormat="1" ht="11.25">
      <c r="B238" s="151"/>
      <c r="D238" s="140" t="s">
        <v>229</v>
      </c>
      <c r="E238" s="152" t="s">
        <v>19</v>
      </c>
      <c r="F238" s="153" t="s">
        <v>1858</v>
      </c>
      <c r="H238" s="154">
        <v>1.6559999999999999</v>
      </c>
      <c r="I238" s="155"/>
      <c r="L238" s="151"/>
      <c r="M238" s="156"/>
      <c r="T238" s="157"/>
      <c r="AT238" s="152" t="s">
        <v>229</v>
      </c>
      <c r="AU238" s="152" t="s">
        <v>83</v>
      </c>
      <c r="AV238" s="12" t="s">
        <v>85</v>
      </c>
      <c r="AW238" s="12" t="s">
        <v>37</v>
      </c>
      <c r="AX238" s="12" t="s">
        <v>76</v>
      </c>
      <c r="AY238" s="152" t="s">
        <v>218</v>
      </c>
    </row>
    <row r="239" spans="2:51" s="12" customFormat="1" ht="11.25">
      <c r="B239" s="151"/>
      <c r="D239" s="140" t="s">
        <v>229</v>
      </c>
      <c r="E239" s="152" t="s">
        <v>19</v>
      </c>
      <c r="F239" s="153" t="s">
        <v>1859</v>
      </c>
      <c r="H239" s="154">
        <v>13.945</v>
      </c>
      <c r="I239" s="155"/>
      <c r="L239" s="151"/>
      <c r="M239" s="156"/>
      <c r="T239" s="157"/>
      <c r="AT239" s="152" t="s">
        <v>229</v>
      </c>
      <c r="AU239" s="152" t="s">
        <v>83</v>
      </c>
      <c r="AV239" s="12" t="s">
        <v>85</v>
      </c>
      <c r="AW239" s="12" t="s">
        <v>37</v>
      </c>
      <c r="AX239" s="12" t="s">
        <v>76</v>
      </c>
      <c r="AY239" s="152" t="s">
        <v>218</v>
      </c>
    </row>
    <row r="240" spans="2:51" s="12" customFormat="1" ht="11.25">
      <c r="B240" s="151"/>
      <c r="D240" s="140" t="s">
        <v>229</v>
      </c>
      <c r="E240" s="152" t="s">
        <v>19</v>
      </c>
      <c r="F240" s="153" t="s">
        <v>1860</v>
      </c>
      <c r="H240" s="154">
        <v>5.2</v>
      </c>
      <c r="I240" s="155"/>
      <c r="L240" s="151"/>
      <c r="M240" s="156"/>
      <c r="T240" s="157"/>
      <c r="AT240" s="152" t="s">
        <v>229</v>
      </c>
      <c r="AU240" s="152" t="s">
        <v>83</v>
      </c>
      <c r="AV240" s="12" t="s">
        <v>85</v>
      </c>
      <c r="AW240" s="12" t="s">
        <v>37</v>
      </c>
      <c r="AX240" s="12" t="s">
        <v>76</v>
      </c>
      <c r="AY240" s="152" t="s">
        <v>218</v>
      </c>
    </row>
    <row r="241" spans="2:51" s="12" customFormat="1" ht="11.25">
      <c r="B241" s="151"/>
      <c r="D241" s="140" t="s">
        <v>229</v>
      </c>
      <c r="E241" s="152" t="s">
        <v>19</v>
      </c>
      <c r="F241" s="153" t="s">
        <v>1861</v>
      </c>
      <c r="H241" s="154">
        <v>12.9</v>
      </c>
      <c r="I241" s="155"/>
      <c r="L241" s="151"/>
      <c r="M241" s="156"/>
      <c r="T241" s="157"/>
      <c r="AT241" s="152" t="s">
        <v>229</v>
      </c>
      <c r="AU241" s="152" t="s">
        <v>83</v>
      </c>
      <c r="AV241" s="12" t="s">
        <v>85</v>
      </c>
      <c r="AW241" s="12" t="s">
        <v>37</v>
      </c>
      <c r="AX241" s="12" t="s">
        <v>76</v>
      </c>
      <c r="AY241" s="152" t="s">
        <v>218</v>
      </c>
    </row>
    <row r="242" spans="2:51" s="12" customFormat="1" ht="11.25">
      <c r="B242" s="151"/>
      <c r="D242" s="140" t="s">
        <v>229</v>
      </c>
      <c r="E242" s="152" t="s">
        <v>19</v>
      </c>
      <c r="F242" s="153" t="s">
        <v>1862</v>
      </c>
      <c r="H242" s="154">
        <v>4.9000000000000004</v>
      </c>
      <c r="I242" s="155"/>
      <c r="L242" s="151"/>
      <c r="M242" s="156"/>
      <c r="T242" s="157"/>
      <c r="AT242" s="152" t="s">
        <v>229</v>
      </c>
      <c r="AU242" s="152" t="s">
        <v>83</v>
      </c>
      <c r="AV242" s="12" t="s">
        <v>85</v>
      </c>
      <c r="AW242" s="12" t="s">
        <v>37</v>
      </c>
      <c r="AX242" s="12" t="s">
        <v>76</v>
      </c>
      <c r="AY242" s="152" t="s">
        <v>218</v>
      </c>
    </row>
    <row r="243" spans="2:51" s="12" customFormat="1" ht="11.25">
      <c r="B243" s="151"/>
      <c r="D243" s="140" t="s">
        <v>229</v>
      </c>
      <c r="E243" s="152" t="s">
        <v>19</v>
      </c>
      <c r="F243" s="153" t="s">
        <v>1863</v>
      </c>
      <c r="H243" s="154">
        <v>0.6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76</v>
      </c>
      <c r="AY243" s="152" t="s">
        <v>218</v>
      </c>
    </row>
    <row r="244" spans="2:51" s="12" customFormat="1" ht="11.25">
      <c r="B244" s="151"/>
      <c r="D244" s="140" t="s">
        <v>229</v>
      </c>
      <c r="E244" s="152" t="s">
        <v>19</v>
      </c>
      <c r="F244" s="153" t="s">
        <v>1864</v>
      </c>
      <c r="H244" s="154">
        <v>17.72</v>
      </c>
      <c r="I244" s="155"/>
      <c r="L244" s="151"/>
      <c r="M244" s="156"/>
      <c r="T244" s="157"/>
      <c r="AT244" s="152" t="s">
        <v>229</v>
      </c>
      <c r="AU244" s="152" t="s">
        <v>83</v>
      </c>
      <c r="AV244" s="12" t="s">
        <v>85</v>
      </c>
      <c r="AW244" s="12" t="s">
        <v>37</v>
      </c>
      <c r="AX244" s="12" t="s">
        <v>76</v>
      </c>
      <c r="AY244" s="152" t="s">
        <v>218</v>
      </c>
    </row>
    <row r="245" spans="2:51" s="12" customFormat="1" ht="11.25">
      <c r="B245" s="151"/>
      <c r="D245" s="140" t="s">
        <v>229</v>
      </c>
      <c r="E245" s="152" t="s">
        <v>19</v>
      </c>
      <c r="F245" s="153" t="s">
        <v>1865</v>
      </c>
      <c r="H245" s="154">
        <v>12.62</v>
      </c>
      <c r="I245" s="155"/>
      <c r="L245" s="151"/>
      <c r="M245" s="156"/>
      <c r="T245" s="157"/>
      <c r="AT245" s="152" t="s">
        <v>229</v>
      </c>
      <c r="AU245" s="152" t="s">
        <v>83</v>
      </c>
      <c r="AV245" s="12" t="s">
        <v>85</v>
      </c>
      <c r="AW245" s="12" t="s">
        <v>37</v>
      </c>
      <c r="AX245" s="12" t="s">
        <v>76</v>
      </c>
      <c r="AY245" s="152" t="s">
        <v>218</v>
      </c>
    </row>
    <row r="246" spans="2:51" s="12" customFormat="1" ht="11.25">
      <c r="B246" s="151"/>
      <c r="D246" s="140" t="s">
        <v>229</v>
      </c>
      <c r="E246" s="152" t="s">
        <v>19</v>
      </c>
      <c r="F246" s="153" t="s">
        <v>1866</v>
      </c>
      <c r="H246" s="154">
        <v>0.55000000000000004</v>
      </c>
      <c r="I246" s="155"/>
      <c r="L246" s="151"/>
      <c r="M246" s="156"/>
      <c r="T246" s="157"/>
      <c r="AT246" s="152" t="s">
        <v>229</v>
      </c>
      <c r="AU246" s="152" t="s">
        <v>83</v>
      </c>
      <c r="AV246" s="12" t="s">
        <v>85</v>
      </c>
      <c r="AW246" s="12" t="s">
        <v>37</v>
      </c>
      <c r="AX246" s="12" t="s">
        <v>76</v>
      </c>
      <c r="AY246" s="152" t="s">
        <v>218</v>
      </c>
    </row>
    <row r="247" spans="2:51" s="12" customFormat="1" ht="11.25">
      <c r="B247" s="151"/>
      <c r="D247" s="140" t="s">
        <v>229</v>
      </c>
      <c r="E247" s="152" t="s">
        <v>19</v>
      </c>
      <c r="F247" s="153" t="s">
        <v>1867</v>
      </c>
      <c r="H247" s="154">
        <v>7.84</v>
      </c>
      <c r="I247" s="155"/>
      <c r="L247" s="151"/>
      <c r="M247" s="156"/>
      <c r="T247" s="157"/>
      <c r="AT247" s="152" t="s">
        <v>229</v>
      </c>
      <c r="AU247" s="152" t="s">
        <v>83</v>
      </c>
      <c r="AV247" s="12" t="s">
        <v>85</v>
      </c>
      <c r="AW247" s="12" t="s">
        <v>37</v>
      </c>
      <c r="AX247" s="12" t="s">
        <v>76</v>
      </c>
      <c r="AY247" s="152" t="s">
        <v>218</v>
      </c>
    </row>
    <row r="248" spans="2:51" s="12" customFormat="1" ht="11.25">
      <c r="B248" s="151"/>
      <c r="D248" s="140" t="s">
        <v>229</v>
      </c>
      <c r="E248" s="152" t="s">
        <v>19</v>
      </c>
      <c r="F248" s="153" t="s">
        <v>1868</v>
      </c>
      <c r="H248" s="154">
        <v>2.8239999999999998</v>
      </c>
      <c r="I248" s="155"/>
      <c r="L248" s="151"/>
      <c r="M248" s="156"/>
      <c r="T248" s="157"/>
      <c r="AT248" s="152" t="s">
        <v>229</v>
      </c>
      <c r="AU248" s="152" t="s">
        <v>83</v>
      </c>
      <c r="AV248" s="12" t="s">
        <v>85</v>
      </c>
      <c r="AW248" s="12" t="s">
        <v>37</v>
      </c>
      <c r="AX248" s="12" t="s">
        <v>76</v>
      </c>
      <c r="AY248" s="152" t="s">
        <v>218</v>
      </c>
    </row>
    <row r="249" spans="2:51" s="12" customFormat="1" ht="11.25">
      <c r="B249" s="151"/>
      <c r="D249" s="140" t="s">
        <v>229</v>
      </c>
      <c r="E249" s="152" t="s">
        <v>19</v>
      </c>
      <c r="F249" s="153" t="s">
        <v>1869</v>
      </c>
      <c r="H249" s="154">
        <v>3.2</v>
      </c>
      <c r="I249" s="155"/>
      <c r="L249" s="151"/>
      <c r="M249" s="156"/>
      <c r="T249" s="157"/>
      <c r="AT249" s="152" t="s">
        <v>229</v>
      </c>
      <c r="AU249" s="152" t="s">
        <v>83</v>
      </c>
      <c r="AV249" s="12" t="s">
        <v>85</v>
      </c>
      <c r="AW249" s="12" t="s">
        <v>37</v>
      </c>
      <c r="AX249" s="12" t="s">
        <v>76</v>
      </c>
      <c r="AY249" s="152" t="s">
        <v>218</v>
      </c>
    </row>
    <row r="250" spans="2:51" s="12" customFormat="1" ht="11.25">
      <c r="B250" s="151"/>
      <c r="D250" s="140" t="s">
        <v>229</v>
      </c>
      <c r="E250" s="152" t="s">
        <v>19</v>
      </c>
      <c r="F250" s="153" t="s">
        <v>1870</v>
      </c>
      <c r="H250" s="154">
        <v>1.54</v>
      </c>
      <c r="I250" s="155"/>
      <c r="L250" s="151"/>
      <c r="M250" s="156"/>
      <c r="T250" s="157"/>
      <c r="AT250" s="152" t="s">
        <v>229</v>
      </c>
      <c r="AU250" s="152" t="s">
        <v>83</v>
      </c>
      <c r="AV250" s="12" t="s">
        <v>85</v>
      </c>
      <c r="AW250" s="12" t="s">
        <v>37</v>
      </c>
      <c r="AX250" s="12" t="s">
        <v>76</v>
      </c>
      <c r="AY250" s="152" t="s">
        <v>218</v>
      </c>
    </row>
    <row r="251" spans="2:51" s="12" customFormat="1" ht="11.25">
      <c r="B251" s="151"/>
      <c r="D251" s="140" t="s">
        <v>229</v>
      </c>
      <c r="E251" s="152" t="s">
        <v>19</v>
      </c>
      <c r="F251" s="153" t="s">
        <v>1871</v>
      </c>
      <c r="H251" s="154">
        <v>52.228000000000002</v>
      </c>
      <c r="I251" s="155"/>
      <c r="L251" s="151"/>
      <c r="M251" s="156"/>
      <c r="T251" s="157"/>
      <c r="AT251" s="152" t="s">
        <v>229</v>
      </c>
      <c r="AU251" s="152" t="s">
        <v>83</v>
      </c>
      <c r="AV251" s="12" t="s">
        <v>85</v>
      </c>
      <c r="AW251" s="12" t="s">
        <v>37</v>
      </c>
      <c r="AX251" s="12" t="s">
        <v>76</v>
      </c>
      <c r="AY251" s="152" t="s">
        <v>218</v>
      </c>
    </row>
    <row r="252" spans="2:51" s="12" customFormat="1" ht="11.25">
      <c r="B252" s="151"/>
      <c r="D252" s="140" t="s">
        <v>229</v>
      </c>
      <c r="E252" s="152" t="s">
        <v>19</v>
      </c>
      <c r="F252" s="153" t="s">
        <v>1872</v>
      </c>
      <c r="H252" s="154">
        <v>20.535</v>
      </c>
      <c r="I252" s="155"/>
      <c r="L252" s="151"/>
      <c r="M252" s="156"/>
      <c r="T252" s="157"/>
      <c r="AT252" s="152" t="s">
        <v>229</v>
      </c>
      <c r="AU252" s="152" t="s">
        <v>83</v>
      </c>
      <c r="AV252" s="12" t="s">
        <v>85</v>
      </c>
      <c r="AW252" s="12" t="s">
        <v>37</v>
      </c>
      <c r="AX252" s="12" t="s">
        <v>76</v>
      </c>
      <c r="AY252" s="152" t="s">
        <v>218</v>
      </c>
    </row>
    <row r="253" spans="2:51" s="12" customFormat="1" ht="11.25">
      <c r="B253" s="151"/>
      <c r="D253" s="140" t="s">
        <v>229</v>
      </c>
      <c r="E253" s="152" t="s">
        <v>19</v>
      </c>
      <c r="F253" s="153" t="s">
        <v>1873</v>
      </c>
      <c r="H253" s="154">
        <v>40.159999999999997</v>
      </c>
      <c r="I253" s="155"/>
      <c r="L253" s="151"/>
      <c r="M253" s="156"/>
      <c r="T253" s="157"/>
      <c r="AT253" s="152" t="s">
        <v>229</v>
      </c>
      <c r="AU253" s="152" t="s">
        <v>83</v>
      </c>
      <c r="AV253" s="12" t="s">
        <v>85</v>
      </c>
      <c r="AW253" s="12" t="s">
        <v>37</v>
      </c>
      <c r="AX253" s="12" t="s">
        <v>76</v>
      </c>
      <c r="AY253" s="152" t="s">
        <v>218</v>
      </c>
    </row>
    <row r="254" spans="2:51" s="11" customFormat="1" ht="11.25">
      <c r="B254" s="145"/>
      <c r="D254" s="140" t="s">
        <v>229</v>
      </c>
      <c r="E254" s="146" t="s">
        <v>19</v>
      </c>
      <c r="F254" s="147" t="s">
        <v>1874</v>
      </c>
      <c r="H254" s="146" t="s">
        <v>19</v>
      </c>
      <c r="I254" s="148"/>
      <c r="L254" s="145"/>
      <c r="M254" s="149"/>
      <c r="T254" s="150"/>
      <c r="AT254" s="146" t="s">
        <v>229</v>
      </c>
      <c r="AU254" s="146" t="s">
        <v>83</v>
      </c>
      <c r="AV254" s="11" t="s">
        <v>83</v>
      </c>
      <c r="AW254" s="11" t="s">
        <v>37</v>
      </c>
      <c r="AX254" s="11" t="s">
        <v>76</v>
      </c>
      <c r="AY254" s="146" t="s">
        <v>218</v>
      </c>
    </row>
    <row r="255" spans="2:51" s="12" customFormat="1" ht="11.25">
      <c r="B255" s="151"/>
      <c r="D255" s="140" t="s">
        <v>229</v>
      </c>
      <c r="E255" s="152" t="s">
        <v>19</v>
      </c>
      <c r="F255" s="153" t="s">
        <v>1875</v>
      </c>
      <c r="H255" s="154">
        <v>67.972999999999999</v>
      </c>
      <c r="I255" s="155"/>
      <c r="L255" s="151"/>
      <c r="M255" s="156"/>
      <c r="T255" s="157"/>
      <c r="AT255" s="152" t="s">
        <v>229</v>
      </c>
      <c r="AU255" s="152" t="s">
        <v>83</v>
      </c>
      <c r="AV255" s="12" t="s">
        <v>85</v>
      </c>
      <c r="AW255" s="12" t="s">
        <v>37</v>
      </c>
      <c r="AX255" s="12" t="s">
        <v>76</v>
      </c>
      <c r="AY255" s="152" t="s">
        <v>218</v>
      </c>
    </row>
    <row r="256" spans="2:51" s="12" customFormat="1" ht="11.25">
      <c r="B256" s="151"/>
      <c r="D256" s="140" t="s">
        <v>229</v>
      </c>
      <c r="E256" s="152" t="s">
        <v>19</v>
      </c>
      <c r="F256" s="153" t="s">
        <v>1876</v>
      </c>
      <c r="H256" s="154">
        <v>68.927000000000007</v>
      </c>
      <c r="I256" s="155"/>
      <c r="L256" s="151"/>
      <c r="M256" s="156"/>
      <c r="T256" s="157"/>
      <c r="AT256" s="152" t="s">
        <v>229</v>
      </c>
      <c r="AU256" s="152" t="s">
        <v>83</v>
      </c>
      <c r="AV256" s="12" t="s">
        <v>85</v>
      </c>
      <c r="AW256" s="12" t="s">
        <v>37</v>
      </c>
      <c r="AX256" s="12" t="s">
        <v>76</v>
      </c>
      <c r="AY256" s="152" t="s">
        <v>218</v>
      </c>
    </row>
    <row r="257" spans="2:51" s="12" customFormat="1" ht="11.25">
      <c r="B257" s="151"/>
      <c r="D257" s="140" t="s">
        <v>229</v>
      </c>
      <c r="E257" s="152" t="s">
        <v>19</v>
      </c>
      <c r="F257" s="153" t="s">
        <v>1877</v>
      </c>
      <c r="H257" s="154">
        <v>12.551</v>
      </c>
      <c r="I257" s="155"/>
      <c r="L257" s="151"/>
      <c r="M257" s="156"/>
      <c r="T257" s="157"/>
      <c r="AT257" s="152" t="s">
        <v>229</v>
      </c>
      <c r="AU257" s="152" t="s">
        <v>83</v>
      </c>
      <c r="AV257" s="12" t="s">
        <v>85</v>
      </c>
      <c r="AW257" s="12" t="s">
        <v>37</v>
      </c>
      <c r="AX257" s="12" t="s">
        <v>76</v>
      </c>
      <c r="AY257" s="152" t="s">
        <v>218</v>
      </c>
    </row>
    <row r="258" spans="2:51" s="15" customFormat="1" ht="11.25">
      <c r="B258" s="191"/>
      <c r="D258" s="140" t="s">
        <v>229</v>
      </c>
      <c r="E258" s="192" t="s">
        <v>19</v>
      </c>
      <c r="F258" s="193" t="s">
        <v>1878</v>
      </c>
      <c r="H258" s="194">
        <v>1288.3599999999999</v>
      </c>
      <c r="I258" s="195"/>
      <c r="L258" s="191"/>
      <c r="M258" s="196"/>
      <c r="T258" s="197"/>
      <c r="AT258" s="192" t="s">
        <v>229</v>
      </c>
      <c r="AU258" s="192" t="s">
        <v>83</v>
      </c>
      <c r="AV258" s="15" t="s">
        <v>99</v>
      </c>
      <c r="AW258" s="15" t="s">
        <v>37</v>
      </c>
      <c r="AX258" s="15" t="s">
        <v>76</v>
      </c>
      <c r="AY258" s="192" t="s">
        <v>218</v>
      </c>
    </row>
    <row r="259" spans="2:51" s="11" customFormat="1" ht="11.25">
      <c r="B259" s="145"/>
      <c r="D259" s="140" t="s">
        <v>229</v>
      </c>
      <c r="E259" s="146" t="s">
        <v>19</v>
      </c>
      <c r="F259" s="147" t="s">
        <v>1879</v>
      </c>
      <c r="H259" s="146" t="s">
        <v>19</v>
      </c>
      <c r="I259" s="148"/>
      <c r="L259" s="145"/>
      <c r="M259" s="149"/>
      <c r="T259" s="150"/>
      <c r="AT259" s="146" t="s">
        <v>229</v>
      </c>
      <c r="AU259" s="146" t="s">
        <v>83</v>
      </c>
      <c r="AV259" s="11" t="s">
        <v>83</v>
      </c>
      <c r="AW259" s="11" t="s">
        <v>37</v>
      </c>
      <c r="AX259" s="11" t="s">
        <v>76</v>
      </c>
      <c r="AY259" s="146" t="s">
        <v>218</v>
      </c>
    </row>
    <row r="260" spans="2:51" s="12" customFormat="1" ht="11.25">
      <c r="B260" s="151"/>
      <c r="D260" s="140" t="s">
        <v>229</v>
      </c>
      <c r="E260" s="152" t="s">
        <v>19</v>
      </c>
      <c r="F260" s="153" t="s">
        <v>1880</v>
      </c>
      <c r="H260" s="154">
        <v>10.545</v>
      </c>
      <c r="I260" s="155"/>
      <c r="L260" s="151"/>
      <c r="M260" s="156"/>
      <c r="T260" s="157"/>
      <c r="AT260" s="152" t="s">
        <v>229</v>
      </c>
      <c r="AU260" s="152" t="s">
        <v>83</v>
      </c>
      <c r="AV260" s="12" t="s">
        <v>85</v>
      </c>
      <c r="AW260" s="12" t="s">
        <v>37</v>
      </c>
      <c r="AX260" s="12" t="s">
        <v>76</v>
      </c>
      <c r="AY260" s="152" t="s">
        <v>218</v>
      </c>
    </row>
    <row r="261" spans="2:51" s="12" customFormat="1" ht="11.25">
      <c r="B261" s="151"/>
      <c r="D261" s="140" t="s">
        <v>229</v>
      </c>
      <c r="E261" s="152" t="s">
        <v>19</v>
      </c>
      <c r="F261" s="153" t="s">
        <v>1881</v>
      </c>
      <c r="H261" s="154">
        <v>10.545</v>
      </c>
      <c r="I261" s="155"/>
      <c r="L261" s="151"/>
      <c r="M261" s="156"/>
      <c r="T261" s="157"/>
      <c r="AT261" s="152" t="s">
        <v>229</v>
      </c>
      <c r="AU261" s="152" t="s">
        <v>83</v>
      </c>
      <c r="AV261" s="12" t="s">
        <v>85</v>
      </c>
      <c r="AW261" s="12" t="s">
        <v>37</v>
      </c>
      <c r="AX261" s="12" t="s">
        <v>76</v>
      </c>
      <c r="AY261" s="152" t="s">
        <v>218</v>
      </c>
    </row>
    <row r="262" spans="2:51" s="12" customFormat="1" ht="11.25">
      <c r="B262" s="151"/>
      <c r="D262" s="140" t="s">
        <v>229</v>
      </c>
      <c r="E262" s="152" t="s">
        <v>19</v>
      </c>
      <c r="F262" s="153" t="s">
        <v>1882</v>
      </c>
      <c r="H262" s="154">
        <v>10.545</v>
      </c>
      <c r="I262" s="155"/>
      <c r="L262" s="151"/>
      <c r="M262" s="156"/>
      <c r="T262" s="157"/>
      <c r="AT262" s="152" t="s">
        <v>229</v>
      </c>
      <c r="AU262" s="152" t="s">
        <v>83</v>
      </c>
      <c r="AV262" s="12" t="s">
        <v>85</v>
      </c>
      <c r="AW262" s="12" t="s">
        <v>37</v>
      </c>
      <c r="AX262" s="12" t="s">
        <v>76</v>
      </c>
      <c r="AY262" s="152" t="s">
        <v>218</v>
      </c>
    </row>
    <row r="263" spans="2:51" s="12" customFormat="1" ht="11.25">
      <c r="B263" s="151"/>
      <c r="D263" s="140" t="s">
        <v>229</v>
      </c>
      <c r="E263" s="152" t="s">
        <v>19</v>
      </c>
      <c r="F263" s="153" t="s">
        <v>1883</v>
      </c>
      <c r="H263" s="154">
        <v>10.545</v>
      </c>
      <c r="I263" s="155"/>
      <c r="L263" s="151"/>
      <c r="M263" s="156"/>
      <c r="T263" s="157"/>
      <c r="AT263" s="152" t="s">
        <v>229</v>
      </c>
      <c r="AU263" s="152" t="s">
        <v>83</v>
      </c>
      <c r="AV263" s="12" t="s">
        <v>85</v>
      </c>
      <c r="AW263" s="12" t="s">
        <v>37</v>
      </c>
      <c r="AX263" s="12" t="s">
        <v>76</v>
      </c>
      <c r="AY263" s="152" t="s">
        <v>218</v>
      </c>
    </row>
    <row r="264" spans="2:51" s="12" customFormat="1" ht="11.25">
      <c r="B264" s="151"/>
      <c r="D264" s="140" t="s">
        <v>229</v>
      </c>
      <c r="E264" s="152" t="s">
        <v>19</v>
      </c>
      <c r="F264" s="153" t="s">
        <v>1884</v>
      </c>
      <c r="H264" s="154">
        <v>10.545</v>
      </c>
      <c r="I264" s="155"/>
      <c r="L264" s="151"/>
      <c r="M264" s="156"/>
      <c r="T264" s="157"/>
      <c r="AT264" s="152" t="s">
        <v>229</v>
      </c>
      <c r="AU264" s="152" t="s">
        <v>83</v>
      </c>
      <c r="AV264" s="12" t="s">
        <v>85</v>
      </c>
      <c r="AW264" s="12" t="s">
        <v>37</v>
      </c>
      <c r="AX264" s="12" t="s">
        <v>76</v>
      </c>
      <c r="AY264" s="152" t="s">
        <v>218</v>
      </c>
    </row>
    <row r="265" spans="2:51" s="12" customFormat="1" ht="11.25">
      <c r="B265" s="151"/>
      <c r="D265" s="140" t="s">
        <v>229</v>
      </c>
      <c r="E265" s="152" t="s">
        <v>19</v>
      </c>
      <c r="F265" s="153" t="s">
        <v>1885</v>
      </c>
      <c r="H265" s="154">
        <v>10.545</v>
      </c>
      <c r="I265" s="155"/>
      <c r="L265" s="151"/>
      <c r="M265" s="156"/>
      <c r="T265" s="157"/>
      <c r="AT265" s="152" t="s">
        <v>229</v>
      </c>
      <c r="AU265" s="152" t="s">
        <v>83</v>
      </c>
      <c r="AV265" s="12" t="s">
        <v>85</v>
      </c>
      <c r="AW265" s="12" t="s">
        <v>37</v>
      </c>
      <c r="AX265" s="12" t="s">
        <v>76</v>
      </c>
      <c r="AY265" s="152" t="s">
        <v>218</v>
      </c>
    </row>
    <row r="266" spans="2:51" s="12" customFormat="1" ht="11.25">
      <c r="B266" s="151"/>
      <c r="D266" s="140" t="s">
        <v>229</v>
      </c>
      <c r="E266" s="152" t="s">
        <v>19</v>
      </c>
      <c r="F266" s="153" t="s">
        <v>1886</v>
      </c>
      <c r="H266" s="154">
        <v>10.545</v>
      </c>
      <c r="I266" s="155"/>
      <c r="L266" s="151"/>
      <c r="M266" s="156"/>
      <c r="T266" s="157"/>
      <c r="AT266" s="152" t="s">
        <v>229</v>
      </c>
      <c r="AU266" s="152" t="s">
        <v>83</v>
      </c>
      <c r="AV266" s="12" t="s">
        <v>85</v>
      </c>
      <c r="AW266" s="12" t="s">
        <v>37</v>
      </c>
      <c r="AX266" s="12" t="s">
        <v>76</v>
      </c>
      <c r="AY266" s="152" t="s">
        <v>218</v>
      </c>
    </row>
    <row r="267" spans="2:51" s="12" customFormat="1" ht="11.25">
      <c r="B267" s="151"/>
      <c r="D267" s="140" t="s">
        <v>229</v>
      </c>
      <c r="E267" s="152" t="s">
        <v>19</v>
      </c>
      <c r="F267" s="153" t="s">
        <v>1887</v>
      </c>
      <c r="H267" s="154">
        <v>10.545</v>
      </c>
      <c r="I267" s="155"/>
      <c r="L267" s="151"/>
      <c r="M267" s="156"/>
      <c r="T267" s="157"/>
      <c r="AT267" s="152" t="s">
        <v>229</v>
      </c>
      <c r="AU267" s="152" t="s">
        <v>83</v>
      </c>
      <c r="AV267" s="12" t="s">
        <v>85</v>
      </c>
      <c r="AW267" s="12" t="s">
        <v>37</v>
      </c>
      <c r="AX267" s="12" t="s">
        <v>76</v>
      </c>
      <c r="AY267" s="152" t="s">
        <v>218</v>
      </c>
    </row>
    <row r="268" spans="2:51" s="12" customFormat="1" ht="11.25">
      <c r="B268" s="151"/>
      <c r="D268" s="140" t="s">
        <v>229</v>
      </c>
      <c r="E268" s="152" t="s">
        <v>19</v>
      </c>
      <c r="F268" s="153" t="s">
        <v>1888</v>
      </c>
      <c r="H268" s="154">
        <v>10.545</v>
      </c>
      <c r="I268" s="155"/>
      <c r="L268" s="151"/>
      <c r="M268" s="156"/>
      <c r="T268" s="157"/>
      <c r="AT268" s="152" t="s">
        <v>229</v>
      </c>
      <c r="AU268" s="152" t="s">
        <v>83</v>
      </c>
      <c r="AV268" s="12" t="s">
        <v>85</v>
      </c>
      <c r="AW268" s="12" t="s">
        <v>37</v>
      </c>
      <c r="AX268" s="12" t="s">
        <v>76</v>
      </c>
      <c r="AY268" s="152" t="s">
        <v>218</v>
      </c>
    </row>
    <row r="269" spans="2:51" s="12" customFormat="1" ht="11.25">
      <c r="B269" s="151"/>
      <c r="D269" s="140" t="s">
        <v>229</v>
      </c>
      <c r="E269" s="152" t="s">
        <v>19</v>
      </c>
      <c r="F269" s="153" t="s">
        <v>1889</v>
      </c>
      <c r="H269" s="154">
        <v>10.545</v>
      </c>
      <c r="I269" s="155"/>
      <c r="L269" s="151"/>
      <c r="M269" s="156"/>
      <c r="T269" s="157"/>
      <c r="AT269" s="152" t="s">
        <v>229</v>
      </c>
      <c r="AU269" s="152" t="s">
        <v>83</v>
      </c>
      <c r="AV269" s="12" t="s">
        <v>85</v>
      </c>
      <c r="AW269" s="12" t="s">
        <v>37</v>
      </c>
      <c r="AX269" s="12" t="s">
        <v>76</v>
      </c>
      <c r="AY269" s="152" t="s">
        <v>218</v>
      </c>
    </row>
    <row r="270" spans="2:51" s="12" customFormat="1" ht="11.25">
      <c r="B270" s="151"/>
      <c r="D270" s="140" t="s">
        <v>229</v>
      </c>
      <c r="E270" s="152" t="s">
        <v>19</v>
      </c>
      <c r="F270" s="153" t="s">
        <v>1890</v>
      </c>
      <c r="H270" s="154">
        <v>10.545</v>
      </c>
      <c r="I270" s="155"/>
      <c r="L270" s="151"/>
      <c r="M270" s="156"/>
      <c r="T270" s="157"/>
      <c r="AT270" s="152" t="s">
        <v>229</v>
      </c>
      <c r="AU270" s="152" t="s">
        <v>83</v>
      </c>
      <c r="AV270" s="12" t="s">
        <v>85</v>
      </c>
      <c r="AW270" s="12" t="s">
        <v>37</v>
      </c>
      <c r="AX270" s="12" t="s">
        <v>76</v>
      </c>
      <c r="AY270" s="152" t="s">
        <v>218</v>
      </c>
    </row>
    <row r="271" spans="2:51" s="12" customFormat="1" ht="11.25">
      <c r="B271" s="151"/>
      <c r="D271" s="140" t="s">
        <v>229</v>
      </c>
      <c r="E271" s="152" t="s">
        <v>19</v>
      </c>
      <c r="F271" s="153" t="s">
        <v>1891</v>
      </c>
      <c r="H271" s="154">
        <v>10.545</v>
      </c>
      <c r="I271" s="155"/>
      <c r="L271" s="151"/>
      <c r="M271" s="156"/>
      <c r="T271" s="157"/>
      <c r="AT271" s="152" t="s">
        <v>229</v>
      </c>
      <c r="AU271" s="152" t="s">
        <v>83</v>
      </c>
      <c r="AV271" s="12" t="s">
        <v>85</v>
      </c>
      <c r="AW271" s="12" t="s">
        <v>37</v>
      </c>
      <c r="AX271" s="12" t="s">
        <v>76</v>
      </c>
      <c r="AY271" s="152" t="s">
        <v>218</v>
      </c>
    </row>
    <row r="272" spans="2:51" s="12" customFormat="1" ht="11.25">
      <c r="B272" s="151"/>
      <c r="D272" s="140" t="s">
        <v>229</v>
      </c>
      <c r="E272" s="152" t="s">
        <v>19</v>
      </c>
      <c r="F272" s="153" t="s">
        <v>1892</v>
      </c>
      <c r="H272" s="154">
        <v>10.545</v>
      </c>
      <c r="I272" s="155"/>
      <c r="L272" s="151"/>
      <c r="M272" s="156"/>
      <c r="T272" s="157"/>
      <c r="AT272" s="152" t="s">
        <v>229</v>
      </c>
      <c r="AU272" s="152" t="s">
        <v>83</v>
      </c>
      <c r="AV272" s="12" t="s">
        <v>85</v>
      </c>
      <c r="AW272" s="12" t="s">
        <v>37</v>
      </c>
      <c r="AX272" s="12" t="s">
        <v>76</v>
      </c>
      <c r="AY272" s="152" t="s">
        <v>218</v>
      </c>
    </row>
    <row r="273" spans="2:51" s="12" customFormat="1" ht="11.25">
      <c r="B273" s="151"/>
      <c r="D273" s="140" t="s">
        <v>229</v>
      </c>
      <c r="E273" s="152" t="s">
        <v>19</v>
      </c>
      <c r="F273" s="153" t="s">
        <v>1893</v>
      </c>
      <c r="H273" s="154">
        <v>10.545</v>
      </c>
      <c r="I273" s="155"/>
      <c r="L273" s="151"/>
      <c r="M273" s="156"/>
      <c r="T273" s="157"/>
      <c r="AT273" s="152" t="s">
        <v>229</v>
      </c>
      <c r="AU273" s="152" t="s">
        <v>83</v>
      </c>
      <c r="AV273" s="12" t="s">
        <v>85</v>
      </c>
      <c r="AW273" s="12" t="s">
        <v>37</v>
      </c>
      <c r="AX273" s="12" t="s">
        <v>76</v>
      </c>
      <c r="AY273" s="152" t="s">
        <v>218</v>
      </c>
    </row>
    <row r="274" spans="2:51" s="12" customFormat="1" ht="11.25">
      <c r="B274" s="151"/>
      <c r="D274" s="140" t="s">
        <v>229</v>
      </c>
      <c r="E274" s="152" t="s">
        <v>19</v>
      </c>
      <c r="F274" s="153" t="s">
        <v>1894</v>
      </c>
      <c r="H274" s="154">
        <v>11.1</v>
      </c>
      <c r="I274" s="155"/>
      <c r="L274" s="151"/>
      <c r="M274" s="156"/>
      <c r="T274" s="157"/>
      <c r="AT274" s="152" t="s">
        <v>229</v>
      </c>
      <c r="AU274" s="152" t="s">
        <v>83</v>
      </c>
      <c r="AV274" s="12" t="s">
        <v>85</v>
      </c>
      <c r="AW274" s="12" t="s">
        <v>37</v>
      </c>
      <c r="AX274" s="12" t="s">
        <v>76</v>
      </c>
      <c r="AY274" s="152" t="s">
        <v>218</v>
      </c>
    </row>
    <row r="275" spans="2:51" s="12" customFormat="1" ht="11.25">
      <c r="B275" s="151"/>
      <c r="D275" s="140" t="s">
        <v>229</v>
      </c>
      <c r="E275" s="152" t="s">
        <v>19</v>
      </c>
      <c r="F275" s="153" t="s">
        <v>1895</v>
      </c>
      <c r="H275" s="154">
        <v>13.875</v>
      </c>
      <c r="I275" s="155"/>
      <c r="L275" s="151"/>
      <c r="M275" s="156"/>
      <c r="T275" s="157"/>
      <c r="AT275" s="152" t="s">
        <v>229</v>
      </c>
      <c r="AU275" s="152" t="s">
        <v>83</v>
      </c>
      <c r="AV275" s="12" t="s">
        <v>85</v>
      </c>
      <c r="AW275" s="12" t="s">
        <v>37</v>
      </c>
      <c r="AX275" s="12" t="s">
        <v>76</v>
      </c>
      <c r="AY275" s="152" t="s">
        <v>218</v>
      </c>
    </row>
    <row r="276" spans="2:51" s="11" customFormat="1" ht="11.25">
      <c r="B276" s="145"/>
      <c r="D276" s="140" t="s">
        <v>229</v>
      </c>
      <c r="E276" s="146" t="s">
        <v>19</v>
      </c>
      <c r="F276" s="147" t="s">
        <v>1896</v>
      </c>
      <c r="H276" s="146" t="s">
        <v>19</v>
      </c>
      <c r="I276" s="148"/>
      <c r="L276" s="145"/>
      <c r="M276" s="149"/>
      <c r="T276" s="150"/>
      <c r="AT276" s="146" t="s">
        <v>229</v>
      </c>
      <c r="AU276" s="146" t="s">
        <v>83</v>
      </c>
      <c r="AV276" s="11" t="s">
        <v>83</v>
      </c>
      <c r="AW276" s="11" t="s">
        <v>37</v>
      </c>
      <c r="AX276" s="11" t="s">
        <v>76</v>
      </c>
      <c r="AY276" s="146" t="s">
        <v>218</v>
      </c>
    </row>
    <row r="277" spans="2:51" s="12" customFormat="1" ht="11.25">
      <c r="B277" s="151"/>
      <c r="D277" s="140" t="s">
        <v>229</v>
      </c>
      <c r="E277" s="152" t="s">
        <v>19</v>
      </c>
      <c r="F277" s="153" t="s">
        <v>1897</v>
      </c>
      <c r="H277" s="154">
        <v>15.2</v>
      </c>
      <c r="I277" s="155"/>
      <c r="L277" s="151"/>
      <c r="M277" s="156"/>
      <c r="T277" s="157"/>
      <c r="AT277" s="152" t="s">
        <v>229</v>
      </c>
      <c r="AU277" s="152" t="s">
        <v>83</v>
      </c>
      <c r="AV277" s="12" t="s">
        <v>85</v>
      </c>
      <c r="AW277" s="12" t="s">
        <v>37</v>
      </c>
      <c r="AX277" s="12" t="s">
        <v>76</v>
      </c>
      <c r="AY277" s="152" t="s">
        <v>218</v>
      </c>
    </row>
    <row r="278" spans="2:51" s="12" customFormat="1" ht="11.25">
      <c r="B278" s="151"/>
      <c r="D278" s="140" t="s">
        <v>229</v>
      </c>
      <c r="E278" s="152" t="s">
        <v>19</v>
      </c>
      <c r="F278" s="153" t="s">
        <v>1898</v>
      </c>
      <c r="H278" s="154">
        <v>10.08</v>
      </c>
      <c r="I278" s="155"/>
      <c r="L278" s="151"/>
      <c r="M278" s="156"/>
      <c r="T278" s="157"/>
      <c r="AT278" s="152" t="s">
        <v>229</v>
      </c>
      <c r="AU278" s="152" t="s">
        <v>83</v>
      </c>
      <c r="AV278" s="12" t="s">
        <v>85</v>
      </c>
      <c r="AW278" s="12" t="s">
        <v>37</v>
      </c>
      <c r="AX278" s="12" t="s">
        <v>76</v>
      </c>
      <c r="AY278" s="152" t="s">
        <v>218</v>
      </c>
    </row>
    <row r="279" spans="2:51" s="12" customFormat="1" ht="11.25">
      <c r="B279" s="151"/>
      <c r="D279" s="140" t="s">
        <v>229</v>
      </c>
      <c r="E279" s="152" t="s">
        <v>19</v>
      </c>
      <c r="F279" s="153" t="s">
        <v>1899</v>
      </c>
      <c r="H279" s="154">
        <v>11.57</v>
      </c>
      <c r="I279" s="155"/>
      <c r="L279" s="151"/>
      <c r="M279" s="156"/>
      <c r="T279" s="157"/>
      <c r="AT279" s="152" t="s">
        <v>229</v>
      </c>
      <c r="AU279" s="152" t="s">
        <v>83</v>
      </c>
      <c r="AV279" s="12" t="s">
        <v>85</v>
      </c>
      <c r="AW279" s="12" t="s">
        <v>37</v>
      </c>
      <c r="AX279" s="12" t="s">
        <v>76</v>
      </c>
      <c r="AY279" s="152" t="s">
        <v>218</v>
      </c>
    </row>
    <row r="280" spans="2:51" s="12" customFormat="1" ht="11.25">
      <c r="B280" s="151"/>
      <c r="D280" s="140" t="s">
        <v>229</v>
      </c>
      <c r="E280" s="152" t="s">
        <v>19</v>
      </c>
      <c r="F280" s="153" t="s">
        <v>1900</v>
      </c>
      <c r="H280" s="154">
        <v>2.665</v>
      </c>
      <c r="I280" s="155"/>
      <c r="L280" s="151"/>
      <c r="M280" s="156"/>
      <c r="T280" s="157"/>
      <c r="AT280" s="152" t="s">
        <v>229</v>
      </c>
      <c r="AU280" s="152" t="s">
        <v>83</v>
      </c>
      <c r="AV280" s="12" t="s">
        <v>85</v>
      </c>
      <c r="AW280" s="12" t="s">
        <v>37</v>
      </c>
      <c r="AX280" s="12" t="s">
        <v>76</v>
      </c>
      <c r="AY280" s="152" t="s">
        <v>218</v>
      </c>
    </row>
    <row r="281" spans="2:51" s="12" customFormat="1" ht="11.25">
      <c r="B281" s="151"/>
      <c r="D281" s="140" t="s">
        <v>229</v>
      </c>
      <c r="E281" s="152" t="s">
        <v>19</v>
      </c>
      <c r="F281" s="153" t="s">
        <v>1901</v>
      </c>
      <c r="H281" s="154">
        <v>1.62</v>
      </c>
      <c r="I281" s="155"/>
      <c r="L281" s="151"/>
      <c r="M281" s="156"/>
      <c r="T281" s="157"/>
      <c r="AT281" s="152" t="s">
        <v>229</v>
      </c>
      <c r="AU281" s="152" t="s">
        <v>83</v>
      </c>
      <c r="AV281" s="12" t="s">
        <v>85</v>
      </c>
      <c r="AW281" s="12" t="s">
        <v>37</v>
      </c>
      <c r="AX281" s="12" t="s">
        <v>76</v>
      </c>
      <c r="AY281" s="152" t="s">
        <v>218</v>
      </c>
    </row>
    <row r="282" spans="2:51" s="12" customFormat="1" ht="11.25">
      <c r="B282" s="151"/>
      <c r="D282" s="140" t="s">
        <v>229</v>
      </c>
      <c r="E282" s="152" t="s">
        <v>19</v>
      </c>
      <c r="F282" s="153" t="s">
        <v>1902</v>
      </c>
      <c r="H282" s="154">
        <v>1.34</v>
      </c>
      <c r="I282" s="155"/>
      <c r="L282" s="151"/>
      <c r="M282" s="156"/>
      <c r="T282" s="157"/>
      <c r="AT282" s="152" t="s">
        <v>229</v>
      </c>
      <c r="AU282" s="152" t="s">
        <v>83</v>
      </c>
      <c r="AV282" s="12" t="s">
        <v>85</v>
      </c>
      <c r="AW282" s="12" t="s">
        <v>37</v>
      </c>
      <c r="AX282" s="12" t="s">
        <v>76</v>
      </c>
      <c r="AY282" s="152" t="s">
        <v>218</v>
      </c>
    </row>
    <row r="283" spans="2:51" s="12" customFormat="1" ht="11.25">
      <c r="B283" s="151"/>
      <c r="D283" s="140" t="s">
        <v>229</v>
      </c>
      <c r="E283" s="152" t="s">
        <v>19</v>
      </c>
      <c r="F283" s="153" t="s">
        <v>1903</v>
      </c>
      <c r="H283" s="154">
        <v>2.1110000000000002</v>
      </c>
      <c r="I283" s="155"/>
      <c r="L283" s="151"/>
      <c r="M283" s="156"/>
      <c r="T283" s="157"/>
      <c r="AT283" s="152" t="s">
        <v>229</v>
      </c>
      <c r="AU283" s="152" t="s">
        <v>83</v>
      </c>
      <c r="AV283" s="12" t="s">
        <v>85</v>
      </c>
      <c r="AW283" s="12" t="s">
        <v>37</v>
      </c>
      <c r="AX283" s="12" t="s">
        <v>76</v>
      </c>
      <c r="AY283" s="152" t="s">
        <v>218</v>
      </c>
    </row>
    <row r="284" spans="2:51" s="12" customFormat="1" ht="11.25">
      <c r="B284" s="151"/>
      <c r="D284" s="140" t="s">
        <v>229</v>
      </c>
      <c r="E284" s="152" t="s">
        <v>19</v>
      </c>
      <c r="F284" s="153" t="s">
        <v>1904</v>
      </c>
      <c r="H284" s="154">
        <v>1.62</v>
      </c>
      <c r="I284" s="155"/>
      <c r="L284" s="151"/>
      <c r="M284" s="156"/>
      <c r="T284" s="157"/>
      <c r="AT284" s="152" t="s">
        <v>229</v>
      </c>
      <c r="AU284" s="152" t="s">
        <v>83</v>
      </c>
      <c r="AV284" s="12" t="s">
        <v>85</v>
      </c>
      <c r="AW284" s="12" t="s">
        <v>37</v>
      </c>
      <c r="AX284" s="12" t="s">
        <v>76</v>
      </c>
      <c r="AY284" s="152" t="s">
        <v>218</v>
      </c>
    </row>
    <row r="285" spans="2:51" s="12" customFormat="1" ht="11.25">
      <c r="B285" s="151"/>
      <c r="D285" s="140" t="s">
        <v>229</v>
      </c>
      <c r="E285" s="152" t="s">
        <v>19</v>
      </c>
      <c r="F285" s="153" t="s">
        <v>1905</v>
      </c>
      <c r="H285" s="154">
        <v>1.22</v>
      </c>
      <c r="I285" s="155"/>
      <c r="L285" s="151"/>
      <c r="M285" s="156"/>
      <c r="T285" s="157"/>
      <c r="AT285" s="152" t="s">
        <v>229</v>
      </c>
      <c r="AU285" s="152" t="s">
        <v>83</v>
      </c>
      <c r="AV285" s="12" t="s">
        <v>85</v>
      </c>
      <c r="AW285" s="12" t="s">
        <v>37</v>
      </c>
      <c r="AX285" s="12" t="s">
        <v>76</v>
      </c>
      <c r="AY285" s="152" t="s">
        <v>218</v>
      </c>
    </row>
    <row r="286" spans="2:51" s="12" customFormat="1" ht="11.25">
      <c r="B286" s="151"/>
      <c r="D286" s="140" t="s">
        <v>229</v>
      </c>
      <c r="E286" s="152" t="s">
        <v>19</v>
      </c>
      <c r="F286" s="153" t="s">
        <v>1852</v>
      </c>
      <c r="H286" s="154">
        <v>11.34</v>
      </c>
      <c r="I286" s="155"/>
      <c r="L286" s="151"/>
      <c r="M286" s="156"/>
      <c r="T286" s="157"/>
      <c r="AT286" s="152" t="s">
        <v>229</v>
      </c>
      <c r="AU286" s="152" t="s">
        <v>83</v>
      </c>
      <c r="AV286" s="12" t="s">
        <v>85</v>
      </c>
      <c r="AW286" s="12" t="s">
        <v>37</v>
      </c>
      <c r="AX286" s="12" t="s">
        <v>76</v>
      </c>
      <c r="AY286" s="152" t="s">
        <v>218</v>
      </c>
    </row>
    <row r="287" spans="2:51" s="12" customFormat="1" ht="11.25">
      <c r="B287" s="151"/>
      <c r="D287" s="140" t="s">
        <v>229</v>
      </c>
      <c r="E287" s="152" t="s">
        <v>19</v>
      </c>
      <c r="F287" s="153" t="s">
        <v>1906</v>
      </c>
      <c r="H287" s="154">
        <v>5.81</v>
      </c>
      <c r="I287" s="155"/>
      <c r="L287" s="151"/>
      <c r="M287" s="156"/>
      <c r="T287" s="157"/>
      <c r="AT287" s="152" t="s">
        <v>229</v>
      </c>
      <c r="AU287" s="152" t="s">
        <v>83</v>
      </c>
      <c r="AV287" s="12" t="s">
        <v>85</v>
      </c>
      <c r="AW287" s="12" t="s">
        <v>37</v>
      </c>
      <c r="AX287" s="12" t="s">
        <v>76</v>
      </c>
      <c r="AY287" s="152" t="s">
        <v>218</v>
      </c>
    </row>
    <row r="288" spans="2:51" s="12" customFormat="1" ht="11.25">
      <c r="B288" s="151"/>
      <c r="D288" s="140" t="s">
        <v>229</v>
      </c>
      <c r="E288" s="152" t="s">
        <v>19</v>
      </c>
      <c r="F288" s="153" t="s">
        <v>1907</v>
      </c>
      <c r="H288" s="154">
        <v>2.0699999999999998</v>
      </c>
      <c r="I288" s="155"/>
      <c r="L288" s="151"/>
      <c r="M288" s="156"/>
      <c r="T288" s="157"/>
      <c r="AT288" s="152" t="s">
        <v>229</v>
      </c>
      <c r="AU288" s="152" t="s">
        <v>83</v>
      </c>
      <c r="AV288" s="12" t="s">
        <v>85</v>
      </c>
      <c r="AW288" s="12" t="s">
        <v>37</v>
      </c>
      <c r="AX288" s="12" t="s">
        <v>76</v>
      </c>
      <c r="AY288" s="152" t="s">
        <v>218</v>
      </c>
    </row>
    <row r="289" spans="2:51" s="12" customFormat="1" ht="11.25">
      <c r="B289" s="151"/>
      <c r="D289" s="140" t="s">
        <v>229</v>
      </c>
      <c r="E289" s="152" t="s">
        <v>19</v>
      </c>
      <c r="F289" s="153" t="s">
        <v>1908</v>
      </c>
      <c r="H289" s="154">
        <v>1</v>
      </c>
      <c r="I289" s="155"/>
      <c r="L289" s="151"/>
      <c r="M289" s="156"/>
      <c r="T289" s="157"/>
      <c r="AT289" s="152" t="s">
        <v>229</v>
      </c>
      <c r="AU289" s="152" t="s">
        <v>83</v>
      </c>
      <c r="AV289" s="12" t="s">
        <v>85</v>
      </c>
      <c r="AW289" s="12" t="s">
        <v>37</v>
      </c>
      <c r="AX289" s="12" t="s">
        <v>76</v>
      </c>
      <c r="AY289" s="152" t="s">
        <v>218</v>
      </c>
    </row>
    <row r="290" spans="2:51" s="12" customFormat="1" ht="11.25">
      <c r="B290" s="151"/>
      <c r="D290" s="140" t="s">
        <v>229</v>
      </c>
      <c r="E290" s="152" t="s">
        <v>19</v>
      </c>
      <c r="F290" s="153" t="s">
        <v>1909</v>
      </c>
      <c r="H290" s="154">
        <v>0.84</v>
      </c>
      <c r="I290" s="155"/>
      <c r="L290" s="151"/>
      <c r="M290" s="156"/>
      <c r="T290" s="157"/>
      <c r="AT290" s="152" t="s">
        <v>229</v>
      </c>
      <c r="AU290" s="152" t="s">
        <v>83</v>
      </c>
      <c r="AV290" s="12" t="s">
        <v>85</v>
      </c>
      <c r="AW290" s="12" t="s">
        <v>37</v>
      </c>
      <c r="AX290" s="12" t="s">
        <v>76</v>
      </c>
      <c r="AY290" s="152" t="s">
        <v>218</v>
      </c>
    </row>
    <row r="291" spans="2:51" s="12" customFormat="1" ht="11.25">
      <c r="B291" s="151"/>
      <c r="D291" s="140" t="s">
        <v>229</v>
      </c>
      <c r="E291" s="152" t="s">
        <v>19</v>
      </c>
      <c r="F291" s="153" t="s">
        <v>1910</v>
      </c>
      <c r="H291" s="154">
        <v>1.4</v>
      </c>
      <c r="I291" s="155"/>
      <c r="L291" s="151"/>
      <c r="M291" s="156"/>
      <c r="T291" s="157"/>
      <c r="AT291" s="152" t="s">
        <v>229</v>
      </c>
      <c r="AU291" s="152" t="s">
        <v>83</v>
      </c>
      <c r="AV291" s="12" t="s">
        <v>85</v>
      </c>
      <c r="AW291" s="12" t="s">
        <v>37</v>
      </c>
      <c r="AX291" s="12" t="s">
        <v>76</v>
      </c>
      <c r="AY291" s="152" t="s">
        <v>218</v>
      </c>
    </row>
    <row r="292" spans="2:51" s="12" customFormat="1" ht="11.25">
      <c r="B292" s="151"/>
      <c r="D292" s="140" t="s">
        <v>229</v>
      </c>
      <c r="E292" s="152" t="s">
        <v>19</v>
      </c>
      <c r="F292" s="153" t="s">
        <v>1911</v>
      </c>
      <c r="H292" s="154">
        <v>0.7</v>
      </c>
      <c r="I292" s="155"/>
      <c r="L292" s="151"/>
      <c r="M292" s="156"/>
      <c r="T292" s="157"/>
      <c r="AT292" s="152" t="s">
        <v>229</v>
      </c>
      <c r="AU292" s="152" t="s">
        <v>83</v>
      </c>
      <c r="AV292" s="12" t="s">
        <v>85</v>
      </c>
      <c r="AW292" s="12" t="s">
        <v>37</v>
      </c>
      <c r="AX292" s="12" t="s">
        <v>76</v>
      </c>
      <c r="AY292" s="152" t="s">
        <v>218</v>
      </c>
    </row>
    <row r="293" spans="2:51" s="12" customFormat="1" ht="11.25">
      <c r="B293" s="151"/>
      <c r="D293" s="140" t="s">
        <v>229</v>
      </c>
      <c r="E293" s="152" t="s">
        <v>19</v>
      </c>
      <c r="F293" s="153" t="s">
        <v>1912</v>
      </c>
      <c r="H293" s="154">
        <v>0.7</v>
      </c>
      <c r="I293" s="155"/>
      <c r="L293" s="151"/>
      <c r="M293" s="156"/>
      <c r="T293" s="157"/>
      <c r="AT293" s="152" t="s">
        <v>229</v>
      </c>
      <c r="AU293" s="152" t="s">
        <v>83</v>
      </c>
      <c r="AV293" s="12" t="s">
        <v>85</v>
      </c>
      <c r="AW293" s="12" t="s">
        <v>37</v>
      </c>
      <c r="AX293" s="12" t="s">
        <v>76</v>
      </c>
      <c r="AY293" s="152" t="s">
        <v>218</v>
      </c>
    </row>
    <row r="294" spans="2:51" s="12" customFormat="1" ht="11.25">
      <c r="B294" s="151"/>
      <c r="D294" s="140" t="s">
        <v>229</v>
      </c>
      <c r="E294" s="152" t="s">
        <v>19</v>
      </c>
      <c r="F294" s="153" t="s">
        <v>1913</v>
      </c>
      <c r="H294" s="154">
        <v>0.2</v>
      </c>
      <c r="I294" s="155"/>
      <c r="L294" s="151"/>
      <c r="M294" s="156"/>
      <c r="T294" s="157"/>
      <c r="AT294" s="152" t="s">
        <v>229</v>
      </c>
      <c r="AU294" s="152" t="s">
        <v>83</v>
      </c>
      <c r="AV294" s="12" t="s">
        <v>85</v>
      </c>
      <c r="AW294" s="12" t="s">
        <v>37</v>
      </c>
      <c r="AX294" s="12" t="s">
        <v>76</v>
      </c>
      <c r="AY294" s="152" t="s">
        <v>218</v>
      </c>
    </row>
    <row r="295" spans="2:51" s="12" customFormat="1" ht="11.25">
      <c r="B295" s="151"/>
      <c r="D295" s="140" t="s">
        <v>229</v>
      </c>
      <c r="E295" s="152" t="s">
        <v>19</v>
      </c>
      <c r="F295" s="153" t="s">
        <v>1914</v>
      </c>
      <c r="H295" s="154">
        <v>0.2</v>
      </c>
      <c r="I295" s="155"/>
      <c r="L295" s="151"/>
      <c r="M295" s="156"/>
      <c r="T295" s="157"/>
      <c r="AT295" s="152" t="s">
        <v>229</v>
      </c>
      <c r="AU295" s="152" t="s">
        <v>83</v>
      </c>
      <c r="AV295" s="12" t="s">
        <v>85</v>
      </c>
      <c r="AW295" s="12" t="s">
        <v>37</v>
      </c>
      <c r="AX295" s="12" t="s">
        <v>76</v>
      </c>
      <c r="AY295" s="152" t="s">
        <v>218</v>
      </c>
    </row>
    <row r="296" spans="2:51" s="12" customFormat="1" ht="11.25">
      <c r="B296" s="151"/>
      <c r="D296" s="140" t="s">
        <v>229</v>
      </c>
      <c r="E296" s="152" t="s">
        <v>19</v>
      </c>
      <c r="F296" s="153" t="s">
        <v>1915</v>
      </c>
      <c r="H296" s="154">
        <v>0.2</v>
      </c>
      <c r="I296" s="155"/>
      <c r="L296" s="151"/>
      <c r="M296" s="156"/>
      <c r="T296" s="157"/>
      <c r="AT296" s="152" t="s">
        <v>229</v>
      </c>
      <c r="AU296" s="152" t="s">
        <v>83</v>
      </c>
      <c r="AV296" s="12" t="s">
        <v>85</v>
      </c>
      <c r="AW296" s="12" t="s">
        <v>37</v>
      </c>
      <c r="AX296" s="12" t="s">
        <v>76</v>
      </c>
      <c r="AY296" s="152" t="s">
        <v>218</v>
      </c>
    </row>
    <row r="297" spans="2:51" s="12" customFormat="1" ht="11.25">
      <c r="B297" s="151"/>
      <c r="D297" s="140" t="s">
        <v>229</v>
      </c>
      <c r="E297" s="152" t="s">
        <v>19</v>
      </c>
      <c r="F297" s="153" t="s">
        <v>1916</v>
      </c>
      <c r="H297" s="154">
        <v>0.2</v>
      </c>
      <c r="I297" s="155"/>
      <c r="L297" s="151"/>
      <c r="M297" s="156"/>
      <c r="T297" s="157"/>
      <c r="AT297" s="152" t="s">
        <v>229</v>
      </c>
      <c r="AU297" s="152" t="s">
        <v>83</v>
      </c>
      <c r="AV297" s="12" t="s">
        <v>85</v>
      </c>
      <c r="AW297" s="12" t="s">
        <v>37</v>
      </c>
      <c r="AX297" s="12" t="s">
        <v>76</v>
      </c>
      <c r="AY297" s="152" t="s">
        <v>218</v>
      </c>
    </row>
    <row r="298" spans="2:51" s="12" customFormat="1" ht="11.25">
      <c r="B298" s="151"/>
      <c r="D298" s="140" t="s">
        <v>229</v>
      </c>
      <c r="E298" s="152" t="s">
        <v>19</v>
      </c>
      <c r="F298" s="153" t="s">
        <v>1917</v>
      </c>
      <c r="H298" s="154">
        <v>0.2</v>
      </c>
      <c r="I298" s="155"/>
      <c r="L298" s="151"/>
      <c r="M298" s="156"/>
      <c r="T298" s="157"/>
      <c r="AT298" s="152" t="s">
        <v>229</v>
      </c>
      <c r="AU298" s="152" t="s">
        <v>83</v>
      </c>
      <c r="AV298" s="12" t="s">
        <v>85</v>
      </c>
      <c r="AW298" s="12" t="s">
        <v>37</v>
      </c>
      <c r="AX298" s="12" t="s">
        <v>76</v>
      </c>
      <c r="AY298" s="152" t="s">
        <v>218</v>
      </c>
    </row>
    <row r="299" spans="2:51" s="12" customFormat="1" ht="11.25">
      <c r="B299" s="151"/>
      <c r="D299" s="140" t="s">
        <v>229</v>
      </c>
      <c r="E299" s="152" t="s">
        <v>19</v>
      </c>
      <c r="F299" s="153" t="s">
        <v>1918</v>
      </c>
      <c r="H299" s="154">
        <v>0.2</v>
      </c>
      <c r="I299" s="155"/>
      <c r="L299" s="151"/>
      <c r="M299" s="156"/>
      <c r="T299" s="157"/>
      <c r="AT299" s="152" t="s">
        <v>229</v>
      </c>
      <c r="AU299" s="152" t="s">
        <v>83</v>
      </c>
      <c r="AV299" s="12" t="s">
        <v>85</v>
      </c>
      <c r="AW299" s="12" t="s">
        <v>37</v>
      </c>
      <c r="AX299" s="12" t="s">
        <v>76</v>
      </c>
      <c r="AY299" s="152" t="s">
        <v>218</v>
      </c>
    </row>
    <row r="300" spans="2:51" s="12" customFormat="1" ht="11.25">
      <c r="B300" s="151"/>
      <c r="D300" s="140" t="s">
        <v>229</v>
      </c>
      <c r="E300" s="152" t="s">
        <v>19</v>
      </c>
      <c r="F300" s="153" t="s">
        <v>1919</v>
      </c>
      <c r="H300" s="154">
        <v>0.2</v>
      </c>
      <c r="I300" s="155"/>
      <c r="L300" s="151"/>
      <c r="M300" s="156"/>
      <c r="T300" s="157"/>
      <c r="AT300" s="152" t="s">
        <v>229</v>
      </c>
      <c r="AU300" s="152" t="s">
        <v>83</v>
      </c>
      <c r="AV300" s="12" t="s">
        <v>85</v>
      </c>
      <c r="AW300" s="12" t="s">
        <v>37</v>
      </c>
      <c r="AX300" s="12" t="s">
        <v>76</v>
      </c>
      <c r="AY300" s="152" t="s">
        <v>218</v>
      </c>
    </row>
    <row r="301" spans="2:51" s="12" customFormat="1" ht="11.25">
      <c r="B301" s="151"/>
      <c r="D301" s="140" t="s">
        <v>229</v>
      </c>
      <c r="E301" s="152" t="s">
        <v>19</v>
      </c>
      <c r="F301" s="153" t="s">
        <v>1920</v>
      </c>
      <c r="H301" s="154">
        <v>0.2</v>
      </c>
      <c r="I301" s="155"/>
      <c r="L301" s="151"/>
      <c r="M301" s="156"/>
      <c r="T301" s="157"/>
      <c r="AT301" s="152" t="s">
        <v>229</v>
      </c>
      <c r="AU301" s="152" t="s">
        <v>83</v>
      </c>
      <c r="AV301" s="12" t="s">
        <v>85</v>
      </c>
      <c r="AW301" s="12" t="s">
        <v>37</v>
      </c>
      <c r="AX301" s="12" t="s">
        <v>76</v>
      </c>
      <c r="AY301" s="152" t="s">
        <v>218</v>
      </c>
    </row>
    <row r="302" spans="2:51" s="12" customFormat="1" ht="11.25">
      <c r="B302" s="151"/>
      <c r="D302" s="140" t="s">
        <v>229</v>
      </c>
      <c r="E302" s="152" t="s">
        <v>19</v>
      </c>
      <c r="F302" s="153" t="s">
        <v>1921</v>
      </c>
      <c r="H302" s="154">
        <v>0.2</v>
      </c>
      <c r="I302" s="155"/>
      <c r="L302" s="151"/>
      <c r="M302" s="156"/>
      <c r="T302" s="157"/>
      <c r="AT302" s="152" t="s">
        <v>229</v>
      </c>
      <c r="AU302" s="152" t="s">
        <v>83</v>
      </c>
      <c r="AV302" s="12" t="s">
        <v>85</v>
      </c>
      <c r="AW302" s="12" t="s">
        <v>37</v>
      </c>
      <c r="AX302" s="12" t="s">
        <v>76</v>
      </c>
      <c r="AY302" s="152" t="s">
        <v>218</v>
      </c>
    </row>
    <row r="303" spans="2:51" s="12" customFormat="1" ht="11.25">
      <c r="B303" s="151"/>
      <c r="D303" s="140" t="s">
        <v>229</v>
      </c>
      <c r="E303" s="152" t="s">
        <v>19</v>
      </c>
      <c r="F303" s="153" t="s">
        <v>1922</v>
      </c>
      <c r="H303" s="154">
        <v>0.2</v>
      </c>
      <c r="I303" s="155"/>
      <c r="L303" s="151"/>
      <c r="M303" s="156"/>
      <c r="T303" s="157"/>
      <c r="AT303" s="152" t="s">
        <v>229</v>
      </c>
      <c r="AU303" s="152" t="s">
        <v>83</v>
      </c>
      <c r="AV303" s="12" t="s">
        <v>85</v>
      </c>
      <c r="AW303" s="12" t="s">
        <v>37</v>
      </c>
      <c r="AX303" s="12" t="s">
        <v>76</v>
      </c>
      <c r="AY303" s="152" t="s">
        <v>218</v>
      </c>
    </row>
    <row r="304" spans="2:51" s="12" customFormat="1" ht="11.25">
      <c r="B304" s="151"/>
      <c r="D304" s="140" t="s">
        <v>229</v>
      </c>
      <c r="E304" s="152" t="s">
        <v>19</v>
      </c>
      <c r="F304" s="153" t="s">
        <v>1923</v>
      </c>
      <c r="H304" s="154">
        <v>0.2</v>
      </c>
      <c r="I304" s="155"/>
      <c r="L304" s="151"/>
      <c r="M304" s="156"/>
      <c r="T304" s="157"/>
      <c r="AT304" s="152" t="s">
        <v>229</v>
      </c>
      <c r="AU304" s="152" t="s">
        <v>83</v>
      </c>
      <c r="AV304" s="12" t="s">
        <v>85</v>
      </c>
      <c r="AW304" s="12" t="s">
        <v>37</v>
      </c>
      <c r="AX304" s="12" t="s">
        <v>76</v>
      </c>
      <c r="AY304" s="152" t="s">
        <v>218</v>
      </c>
    </row>
    <row r="305" spans="2:51" s="12" customFormat="1" ht="11.25">
      <c r="B305" s="151"/>
      <c r="D305" s="140" t="s">
        <v>229</v>
      </c>
      <c r="E305" s="152" t="s">
        <v>19</v>
      </c>
      <c r="F305" s="153" t="s">
        <v>1924</v>
      </c>
      <c r="H305" s="154">
        <v>0.2</v>
      </c>
      <c r="I305" s="155"/>
      <c r="L305" s="151"/>
      <c r="M305" s="156"/>
      <c r="T305" s="157"/>
      <c r="AT305" s="152" t="s">
        <v>229</v>
      </c>
      <c r="AU305" s="152" t="s">
        <v>83</v>
      </c>
      <c r="AV305" s="12" t="s">
        <v>85</v>
      </c>
      <c r="AW305" s="12" t="s">
        <v>37</v>
      </c>
      <c r="AX305" s="12" t="s">
        <v>76</v>
      </c>
      <c r="AY305" s="152" t="s">
        <v>218</v>
      </c>
    </row>
    <row r="306" spans="2:51" s="12" customFormat="1" ht="11.25">
      <c r="B306" s="151"/>
      <c r="D306" s="140" t="s">
        <v>229</v>
      </c>
      <c r="E306" s="152" t="s">
        <v>19</v>
      </c>
      <c r="F306" s="153" t="s">
        <v>1925</v>
      </c>
      <c r="H306" s="154">
        <v>0.2</v>
      </c>
      <c r="I306" s="155"/>
      <c r="L306" s="151"/>
      <c r="M306" s="156"/>
      <c r="T306" s="157"/>
      <c r="AT306" s="152" t="s">
        <v>229</v>
      </c>
      <c r="AU306" s="152" t="s">
        <v>83</v>
      </c>
      <c r="AV306" s="12" t="s">
        <v>85</v>
      </c>
      <c r="AW306" s="12" t="s">
        <v>37</v>
      </c>
      <c r="AX306" s="12" t="s">
        <v>76</v>
      </c>
      <c r="AY306" s="152" t="s">
        <v>218</v>
      </c>
    </row>
    <row r="307" spans="2:51" s="12" customFormat="1" ht="11.25">
      <c r="B307" s="151"/>
      <c r="D307" s="140" t="s">
        <v>229</v>
      </c>
      <c r="E307" s="152" t="s">
        <v>19</v>
      </c>
      <c r="F307" s="153" t="s">
        <v>1926</v>
      </c>
      <c r="H307" s="154">
        <v>0.2</v>
      </c>
      <c r="I307" s="155"/>
      <c r="L307" s="151"/>
      <c r="M307" s="156"/>
      <c r="T307" s="157"/>
      <c r="AT307" s="152" t="s">
        <v>229</v>
      </c>
      <c r="AU307" s="152" t="s">
        <v>83</v>
      </c>
      <c r="AV307" s="12" t="s">
        <v>85</v>
      </c>
      <c r="AW307" s="12" t="s">
        <v>37</v>
      </c>
      <c r="AX307" s="12" t="s">
        <v>76</v>
      </c>
      <c r="AY307" s="152" t="s">
        <v>218</v>
      </c>
    </row>
    <row r="308" spans="2:51" s="12" customFormat="1" ht="11.25">
      <c r="B308" s="151"/>
      <c r="D308" s="140" t="s">
        <v>229</v>
      </c>
      <c r="E308" s="152" t="s">
        <v>19</v>
      </c>
      <c r="F308" s="153" t="s">
        <v>1927</v>
      </c>
      <c r="H308" s="154">
        <v>0.2</v>
      </c>
      <c r="I308" s="155"/>
      <c r="L308" s="151"/>
      <c r="M308" s="156"/>
      <c r="T308" s="157"/>
      <c r="AT308" s="152" t="s">
        <v>229</v>
      </c>
      <c r="AU308" s="152" t="s">
        <v>83</v>
      </c>
      <c r="AV308" s="12" t="s">
        <v>85</v>
      </c>
      <c r="AW308" s="12" t="s">
        <v>37</v>
      </c>
      <c r="AX308" s="12" t="s">
        <v>76</v>
      </c>
      <c r="AY308" s="152" t="s">
        <v>218</v>
      </c>
    </row>
    <row r="309" spans="2:51" s="12" customFormat="1" ht="11.25">
      <c r="B309" s="151"/>
      <c r="D309" s="140" t="s">
        <v>229</v>
      </c>
      <c r="E309" s="152" t="s">
        <v>19</v>
      </c>
      <c r="F309" s="153" t="s">
        <v>1928</v>
      </c>
      <c r="H309" s="154">
        <v>0.2</v>
      </c>
      <c r="I309" s="155"/>
      <c r="L309" s="151"/>
      <c r="M309" s="156"/>
      <c r="T309" s="157"/>
      <c r="AT309" s="152" t="s">
        <v>229</v>
      </c>
      <c r="AU309" s="152" t="s">
        <v>83</v>
      </c>
      <c r="AV309" s="12" t="s">
        <v>85</v>
      </c>
      <c r="AW309" s="12" t="s">
        <v>37</v>
      </c>
      <c r="AX309" s="12" t="s">
        <v>76</v>
      </c>
      <c r="AY309" s="152" t="s">
        <v>218</v>
      </c>
    </row>
    <row r="310" spans="2:51" s="15" customFormat="1" ht="11.25">
      <c r="B310" s="191"/>
      <c r="D310" s="140" t="s">
        <v>229</v>
      </c>
      <c r="E310" s="192" t="s">
        <v>19</v>
      </c>
      <c r="F310" s="193" t="s">
        <v>1878</v>
      </c>
      <c r="H310" s="194">
        <v>247.09100000000001</v>
      </c>
      <c r="I310" s="195"/>
      <c r="L310" s="191"/>
      <c r="M310" s="196"/>
      <c r="T310" s="197"/>
      <c r="AT310" s="192" t="s">
        <v>229</v>
      </c>
      <c r="AU310" s="192" t="s">
        <v>83</v>
      </c>
      <c r="AV310" s="15" t="s">
        <v>99</v>
      </c>
      <c r="AW310" s="15" t="s">
        <v>37</v>
      </c>
      <c r="AX310" s="15" t="s">
        <v>76</v>
      </c>
      <c r="AY310" s="192" t="s">
        <v>218</v>
      </c>
    </row>
    <row r="311" spans="2:51" s="11" customFormat="1" ht="11.25">
      <c r="B311" s="145"/>
      <c r="D311" s="140" t="s">
        <v>229</v>
      </c>
      <c r="E311" s="146" t="s">
        <v>19</v>
      </c>
      <c r="F311" s="147" t="s">
        <v>1929</v>
      </c>
      <c r="H311" s="146" t="s">
        <v>19</v>
      </c>
      <c r="I311" s="148"/>
      <c r="L311" s="145"/>
      <c r="M311" s="149"/>
      <c r="T311" s="150"/>
      <c r="AT311" s="146" t="s">
        <v>229</v>
      </c>
      <c r="AU311" s="146" t="s">
        <v>83</v>
      </c>
      <c r="AV311" s="11" t="s">
        <v>83</v>
      </c>
      <c r="AW311" s="11" t="s">
        <v>37</v>
      </c>
      <c r="AX311" s="11" t="s">
        <v>76</v>
      </c>
      <c r="AY311" s="146" t="s">
        <v>218</v>
      </c>
    </row>
    <row r="312" spans="2:51" s="12" customFormat="1" ht="11.25">
      <c r="B312" s="151"/>
      <c r="D312" s="140" t="s">
        <v>229</v>
      </c>
      <c r="E312" s="152" t="s">
        <v>19</v>
      </c>
      <c r="F312" s="153" t="s">
        <v>1930</v>
      </c>
      <c r="H312" s="154">
        <v>8.6999999999999993</v>
      </c>
      <c r="I312" s="155"/>
      <c r="L312" s="151"/>
      <c r="M312" s="156"/>
      <c r="T312" s="157"/>
      <c r="AT312" s="152" t="s">
        <v>229</v>
      </c>
      <c r="AU312" s="152" t="s">
        <v>83</v>
      </c>
      <c r="AV312" s="12" t="s">
        <v>85</v>
      </c>
      <c r="AW312" s="12" t="s">
        <v>37</v>
      </c>
      <c r="AX312" s="12" t="s">
        <v>76</v>
      </c>
      <c r="AY312" s="152" t="s">
        <v>218</v>
      </c>
    </row>
    <row r="313" spans="2:51" s="12" customFormat="1" ht="11.25">
      <c r="B313" s="151"/>
      <c r="D313" s="140" t="s">
        <v>229</v>
      </c>
      <c r="E313" s="152" t="s">
        <v>19</v>
      </c>
      <c r="F313" s="153" t="s">
        <v>1931</v>
      </c>
      <c r="H313" s="154">
        <v>19.754000000000001</v>
      </c>
      <c r="I313" s="155"/>
      <c r="L313" s="151"/>
      <c r="M313" s="156"/>
      <c r="T313" s="157"/>
      <c r="AT313" s="152" t="s">
        <v>229</v>
      </c>
      <c r="AU313" s="152" t="s">
        <v>83</v>
      </c>
      <c r="AV313" s="12" t="s">
        <v>85</v>
      </c>
      <c r="AW313" s="12" t="s">
        <v>37</v>
      </c>
      <c r="AX313" s="12" t="s">
        <v>76</v>
      </c>
      <c r="AY313" s="152" t="s">
        <v>218</v>
      </c>
    </row>
    <row r="314" spans="2:51" s="12" customFormat="1" ht="11.25">
      <c r="B314" s="151"/>
      <c r="D314" s="140" t="s">
        <v>229</v>
      </c>
      <c r="E314" s="152" t="s">
        <v>19</v>
      </c>
      <c r="F314" s="153" t="s">
        <v>1932</v>
      </c>
      <c r="H314" s="154">
        <v>21.497</v>
      </c>
      <c r="I314" s="155"/>
      <c r="L314" s="151"/>
      <c r="M314" s="156"/>
      <c r="T314" s="157"/>
      <c r="AT314" s="152" t="s">
        <v>229</v>
      </c>
      <c r="AU314" s="152" t="s">
        <v>83</v>
      </c>
      <c r="AV314" s="12" t="s">
        <v>85</v>
      </c>
      <c r="AW314" s="12" t="s">
        <v>37</v>
      </c>
      <c r="AX314" s="12" t="s">
        <v>76</v>
      </c>
      <c r="AY314" s="152" t="s">
        <v>218</v>
      </c>
    </row>
    <row r="315" spans="2:51" s="12" customFormat="1" ht="11.25">
      <c r="B315" s="151"/>
      <c r="D315" s="140" t="s">
        <v>229</v>
      </c>
      <c r="E315" s="152" t="s">
        <v>19</v>
      </c>
      <c r="F315" s="153" t="s">
        <v>1933</v>
      </c>
      <c r="H315" s="154">
        <v>3.42</v>
      </c>
      <c r="I315" s="155"/>
      <c r="L315" s="151"/>
      <c r="M315" s="156"/>
      <c r="T315" s="157"/>
      <c r="AT315" s="152" t="s">
        <v>229</v>
      </c>
      <c r="AU315" s="152" t="s">
        <v>83</v>
      </c>
      <c r="AV315" s="12" t="s">
        <v>85</v>
      </c>
      <c r="AW315" s="12" t="s">
        <v>37</v>
      </c>
      <c r="AX315" s="12" t="s">
        <v>76</v>
      </c>
      <c r="AY315" s="152" t="s">
        <v>218</v>
      </c>
    </row>
    <row r="316" spans="2:51" s="12" customFormat="1" ht="11.25">
      <c r="B316" s="151"/>
      <c r="D316" s="140" t="s">
        <v>229</v>
      </c>
      <c r="E316" s="152" t="s">
        <v>19</v>
      </c>
      <c r="F316" s="153" t="s">
        <v>1934</v>
      </c>
      <c r="H316" s="154">
        <v>13.311</v>
      </c>
      <c r="I316" s="155"/>
      <c r="L316" s="151"/>
      <c r="M316" s="156"/>
      <c r="T316" s="157"/>
      <c r="AT316" s="152" t="s">
        <v>229</v>
      </c>
      <c r="AU316" s="152" t="s">
        <v>83</v>
      </c>
      <c r="AV316" s="12" t="s">
        <v>85</v>
      </c>
      <c r="AW316" s="12" t="s">
        <v>37</v>
      </c>
      <c r="AX316" s="12" t="s">
        <v>76</v>
      </c>
      <c r="AY316" s="152" t="s">
        <v>218</v>
      </c>
    </row>
    <row r="317" spans="2:51" s="12" customFormat="1" ht="11.25">
      <c r="B317" s="151"/>
      <c r="D317" s="140" t="s">
        <v>229</v>
      </c>
      <c r="E317" s="152" t="s">
        <v>19</v>
      </c>
      <c r="F317" s="153" t="s">
        <v>1935</v>
      </c>
      <c r="H317" s="154">
        <v>1.62</v>
      </c>
      <c r="I317" s="155"/>
      <c r="L317" s="151"/>
      <c r="M317" s="156"/>
      <c r="T317" s="157"/>
      <c r="AT317" s="152" t="s">
        <v>229</v>
      </c>
      <c r="AU317" s="152" t="s">
        <v>83</v>
      </c>
      <c r="AV317" s="12" t="s">
        <v>85</v>
      </c>
      <c r="AW317" s="12" t="s">
        <v>37</v>
      </c>
      <c r="AX317" s="12" t="s">
        <v>76</v>
      </c>
      <c r="AY317" s="152" t="s">
        <v>218</v>
      </c>
    </row>
    <row r="318" spans="2:51" s="12" customFormat="1" ht="11.25">
      <c r="B318" s="151"/>
      <c r="D318" s="140" t="s">
        <v>229</v>
      </c>
      <c r="E318" s="152" t="s">
        <v>19</v>
      </c>
      <c r="F318" s="153" t="s">
        <v>1936</v>
      </c>
      <c r="H318" s="154">
        <v>1.5</v>
      </c>
      <c r="I318" s="155"/>
      <c r="L318" s="151"/>
      <c r="M318" s="156"/>
      <c r="T318" s="157"/>
      <c r="AT318" s="152" t="s">
        <v>229</v>
      </c>
      <c r="AU318" s="152" t="s">
        <v>83</v>
      </c>
      <c r="AV318" s="12" t="s">
        <v>85</v>
      </c>
      <c r="AW318" s="12" t="s">
        <v>37</v>
      </c>
      <c r="AX318" s="12" t="s">
        <v>76</v>
      </c>
      <c r="AY318" s="152" t="s">
        <v>218</v>
      </c>
    </row>
    <row r="319" spans="2:51" s="12" customFormat="1" ht="11.25">
      <c r="B319" s="151"/>
      <c r="D319" s="140" t="s">
        <v>229</v>
      </c>
      <c r="E319" s="152" t="s">
        <v>19</v>
      </c>
      <c r="F319" s="153" t="s">
        <v>1937</v>
      </c>
      <c r="H319" s="154">
        <v>8.4459999999999997</v>
      </c>
      <c r="I319" s="155"/>
      <c r="L319" s="151"/>
      <c r="M319" s="156"/>
      <c r="T319" s="157"/>
      <c r="AT319" s="152" t="s">
        <v>229</v>
      </c>
      <c r="AU319" s="152" t="s">
        <v>83</v>
      </c>
      <c r="AV319" s="12" t="s">
        <v>85</v>
      </c>
      <c r="AW319" s="12" t="s">
        <v>37</v>
      </c>
      <c r="AX319" s="12" t="s">
        <v>76</v>
      </c>
      <c r="AY319" s="152" t="s">
        <v>218</v>
      </c>
    </row>
    <row r="320" spans="2:51" s="12" customFormat="1" ht="11.25">
      <c r="B320" s="151"/>
      <c r="D320" s="140" t="s">
        <v>229</v>
      </c>
      <c r="E320" s="152" t="s">
        <v>19</v>
      </c>
      <c r="F320" s="153" t="s">
        <v>1938</v>
      </c>
      <c r="H320" s="154">
        <v>2.46</v>
      </c>
      <c r="I320" s="155"/>
      <c r="L320" s="151"/>
      <c r="M320" s="156"/>
      <c r="T320" s="157"/>
      <c r="AT320" s="152" t="s">
        <v>229</v>
      </c>
      <c r="AU320" s="152" t="s">
        <v>83</v>
      </c>
      <c r="AV320" s="12" t="s">
        <v>85</v>
      </c>
      <c r="AW320" s="12" t="s">
        <v>37</v>
      </c>
      <c r="AX320" s="12" t="s">
        <v>76</v>
      </c>
      <c r="AY320" s="152" t="s">
        <v>218</v>
      </c>
    </row>
    <row r="321" spans="2:65" s="12" customFormat="1" ht="11.25">
      <c r="B321" s="151"/>
      <c r="D321" s="140" t="s">
        <v>229</v>
      </c>
      <c r="E321" s="152" t="s">
        <v>19</v>
      </c>
      <c r="F321" s="153" t="s">
        <v>1939</v>
      </c>
      <c r="H321" s="154">
        <v>3.78</v>
      </c>
      <c r="I321" s="155"/>
      <c r="L321" s="151"/>
      <c r="M321" s="156"/>
      <c r="T321" s="157"/>
      <c r="AT321" s="152" t="s">
        <v>229</v>
      </c>
      <c r="AU321" s="152" t="s">
        <v>83</v>
      </c>
      <c r="AV321" s="12" t="s">
        <v>85</v>
      </c>
      <c r="AW321" s="12" t="s">
        <v>37</v>
      </c>
      <c r="AX321" s="12" t="s">
        <v>76</v>
      </c>
      <c r="AY321" s="152" t="s">
        <v>218</v>
      </c>
    </row>
    <row r="322" spans="2:65" s="12" customFormat="1" ht="11.25">
      <c r="B322" s="151"/>
      <c r="D322" s="140" t="s">
        <v>229</v>
      </c>
      <c r="E322" s="152" t="s">
        <v>19</v>
      </c>
      <c r="F322" s="153" t="s">
        <v>1940</v>
      </c>
      <c r="H322" s="154">
        <v>1.62</v>
      </c>
      <c r="I322" s="155"/>
      <c r="L322" s="151"/>
      <c r="M322" s="156"/>
      <c r="T322" s="157"/>
      <c r="AT322" s="152" t="s">
        <v>229</v>
      </c>
      <c r="AU322" s="152" t="s">
        <v>83</v>
      </c>
      <c r="AV322" s="12" t="s">
        <v>85</v>
      </c>
      <c r="AW322" s="12" t="s">
        <v>37</v>
      </c>
      <c r="AX322" s="12" t="s">
        <v>76</v>
      </c>
      <c r="AY322" s="152" t="s">
        <v>218</v>
      </c>
    </row>
    <row r="323" spans="2:65" s="12" customFormat="1" ht="11.25">
      <c r="B323" s="151"/>
      <c r="D323" s="140" t="s">
        <v>229</v>
      </c>
      <c r="E323" s="152" t="s">
        <v>19</v>
      </c>
      <c r="F323" s="153" t="s">
        <v>1941</v>
      </c>
      <c r="H323" s="154">
        <v>1.1200000000000001</v>
      </c>
      <c r="I323" s="155"/>
      <c r="L323" s="151"/>
      <c r="M323" s="156"/>
      <c r="T323" s="157"/>
      <c r="AT323" s="152" t="s">
        <v>229</v>
      </c>
      <c r="AU323" s="152" t="s">
        <v>83</v>
      </c>
      <c r="AV323" s="12" t="s">
        <v>85</v>
      </c>
      <c r="AW323" s="12" t="s">
        <v>37</v>
      </c>
      <c r="AX323" s="12" t="s">
        <v>76</v>
      </c>
      <c r="AY323" s="152" t="s">
        <v>218</v>
      </c>
    </row>
    <row r="324" spans="2:65" s="15" customFormat="1" ht="11.25">
      <c r="B324" s="191"/>
      <c r="D324" s="140" t="s">
        <v>229</v>
      </c>
      <c r="E324" s="192" t="s">
        <v>19</v>
      </c>
      <c r="F324" s="193" t="s">
        <v>1878</v>
      </c>
      <c r="H324" s="194">
        <v>87.227999999999994</v>
      </c>
      <c r="I324" s="195"/>
      <c r="L324" s="191"/>
      <c r="M324" s="196"/>
      <c r="T324" s="197"/>
      <c r="AT324" s="192" t="s">
        <v>229</v>
      </c>
      <c r="AU324" s="192" t="s">
        <v>83</v>
      </c>
      <c r="AV324" s="15" t="s">
        <v>99</v>
      </c>
      <c r="AW324" s="15" t="s">
        <v>37</v>
      </c>
      <c r="AX324" s="15" t="s">
        <v>76</v>
      </c>
      <c r="AY324" s="192" t="s">
        <v>218</v>
      </c>
    </row>
    <row r="325" spans="2:65" s="11" customFormat="1" ht="11.25">
      <c r="B325" s="145"/>
      <c r="D325" s="140" t="s">
        <v>229</v>
      </c>
      <c r="E325" s="146" t="s">
        <v>19</v>
      </c>
      <c r="F325" s="147" t="s">
        <v>1942</v>
      </c>
      <c r="H325" s="146" t="s">
        <v>19</v>
      </c>
      <c r="I325" s="148"/>
      <c r="L325" s="145"/>
      <c r="M325" s="149"/>
      <c r="T325" s="150"/>
      <c r="AT325" s="146" t="s">
        <v>229</v>
      </c>
      <c r="AU325" s="146" t="s">
        <v>83</v>
      </c>
      <c r="AV325" s="11" t="s">
        <v>83</v>
      </c>
      <c r="AW325" s="11" t="s">
        <v>37</v>
      </c>
      <c r="AX325" s="11" t="s">
        <v>76</v>
      </c>
      <c r="AY325" s="146" t="s">
        <v>218</v>
      </c>
    </row>
    <row r="326" spans="2:65" s="12" customFormat="1" ht="11.25">
      <c r="B326" s="151"/>
      <c r="D326" s="140" t="s">
        <v>229</v>
      </c>
      <c r="E326" s="152" t="s">
        <v>19</v>
      </c>
      <c r="F326" s="153" t="s">
        <v>1943</v>
      </c>
      <c r="H326" s="154">
        <v>14.01</v>
      </c>
      <c r="I326" s="155"/>
      <c r="L326" s="151"/>
      <c r="M326" s="156"/>
      <c r="T326" s="157"/>
      <c r="AT326" s="152" t="s">
        <v>229</v>
      </c>
      <c r="AU326" s="152" t="s">
        <v>83</v>
      </c>
      <c r="AV326" s="12" t="s">
        <v>85</v>
      </c>
      <c r="AW326" s="12" t="s">
        <v>37</v>
      </c>
      <c r="AX326" s="12" t="s">
        <v>76</v>
      </c>
      <c r="AY326" s="152" t="s">
        <v>218</v>
      </c>
    </row>
    <row r="327" spans="2:65" s="12" customFormat="1" ht="11.25">
      <c r="B327" s="151"/>
      <c r="D327" s="140" t="s">
        <v>229</v>
      </c>
      <c r="E327" s="152" t="s">
        <v>19</v>
      </c>
      <c r="F327" s="153" t="s">
        <v>1944</v>
      </c>
      <c r="H327" s="154">
        <v>18.5</v>
      </c>
      <c r="I327" s="155"/>
      <c r="L327" s="151"/>
      <c r="M327" s="156"/>
      <c r="T327" s="157"/>
      <c r="AT327" s="152" t="s">
        <v>229</v>
      </c>
      <c r="AU327" s="152" t="s">
        <v>83</v>
      </c>
      <c r="AV327" s="12" t="s">
        <v>85</v>
      </c>
      <c r="AW327" s="12" t="s">
        <v>37</v>
      </c>
      <c r="AX327" s="12" t="s">
        <v>76</v>
      </c>
      <c r="AY327" s="152" t="s">
        <v>218</v>
      </c>
    </row>
    <row r="328" spans="2:65" s="12" customFormat="1" ht="11.25">
      <c r="B328" s="151"/>
      <c r="D328" s="140" t="s">
        <v>229</v>
      </c>
      <c r="E328" s="152" t="s">
        <v>19</v>
      </c>
      <c r="F328" s="153" t="s">
        <v>1945</v>
      </c>
      <c r="H328" s="154">
        <v>21.6</v>
      </c>
      <c r="I328" s="155"/>
      <c r="L328" s="151"/>
      <c r="M328" s="156"/>
      <c r="T328" s="157"/>
      <c r="AT328" s="152" t="s">
        <v>229</v>
      </c>
      <c r="AU328" s="152" t="s">
        <v>83</v>
      </c>
      <c r="AV328" s="12" t="s">
        <v>85</v>
      </c>
      <c r="AW328" s="12" t="s">
        <v>37</v>
      </c>
      <c r="AX328" s="12" t="s">
        <v>76</v>
      </c>
      <c r="AY328" s="152" t="s">
        <v>218</v>
      </c>
    </row>
    <row r="329" spans="2:65" s="13" customFormat="1" ht="11.25">
      <c r="B329" s="158"/>
      <c r="D329" s="140" t="s">
        <v>229</v>
      </c>
      <c r="E329" s="159" t="s">
        <v>1702</v>
      </c>
      <c r="F329" s="160" t="s">
        <v>234</v>
      </c>
      <c r="H329" s="161">
        <v>1676.789</v>
      </c>
      <c r="I329" s="162"/>
      <c r="L329" s="158"/>
      <c r="M329" s="163"/>
      <c r="T329" s="164"/>
      <c r="AT329" s="159" t="s">
        <v>229</v>
      </c>
      <c r="AU329" s="159" t="s">
        <v>83</v>
      </c>
      <c r="AV329" s="13" t="s">
        <v>223</v>
      </c>
      <c r="AW329" s="13" t="s">
        <v>37</v>
      </c>
      <c r="AX329" s="13" t="s">
        <v>83</v>
      </c>
      <c r="AY329" s="159" t="s">
        <v>218</v>
      </c>
    </row>
    <row r="330" spans="2:65" s="1" customFormat="1" ht="16.5" customHeight="1">
      <c r="B330" s="33"/>
      <c r="C330" s="127" t="s">
        <v>257</v>
      </c>
      <c r="D330" s="127" t="s">
        <v>219</v>
      </c>
      <c r="E330" s="128" t="s">
        <v>1946</v>
      </c>
      <c r="F330" s="129" t="s">
        <v>1947</v>
      </c>
      <c r="G330" s="130" t="s">
        <v>180</v>
      </c>
      <c r="H330" s="131">
        <v>1676.789</v>
      </c>
      <c r="I330" s="132"/>
      <c r="J330" s="133">
        <f>ROUND(I330*H330,2)</f>
        <v>0</v>
      </c>
      <c r="K330" s="129" t="s">
        <v>19</v>
      </c>
      <c r="L330" s="33"/>
      <c r="M330" s="134" t="s">
        <v>19</v>
      </c>
      <c r="N330" s="135" t="s">
        <v>47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223</v>
      </c>
      <c r="AT330" s="138" t="s">
        <v>219</v>
      </c>
      <c r="AU330" s="138" t="s">
        <v>83</v>
      </c>
      <c r="AY330" s="18" t="s">
        <v>218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8" t="s">
        <v>83</v>
      </c>
      <c r="BK330" s="139">
        <f>ROUND(I330*H330,2)</f>
        <v>0</v>
      </c>
      <c r="BL330" s="18" t="s">
        <v>223</v>
      </c>
      <c r="BM330" s="138" t="s">
        <v>1948</v>
      </c>
    </row>
    <row r="331" spans="2:65" s="1" customFormat="1" ht="11.25">
      <c r="B331" s="33"/>
      <c r="D331" s="140" t="s">
        <v>225</v>
      </c>
      <c r="F331" s="141" t="s">
        <v>1947</v>
      </c>
      <c r="I331" s="142"/>
      <c r="L331" s="33"/>
      <c r="M331" s="143"/>
      <c r="T331" s="54"/>
      <c r="AT331" s="18" t="s">
        <v>225</v>
      </c>
      <c r="AU331" s="18" t="s">
        <v>83</v>
      </c>
    </row>
    <row r="332" spans="2:65" s="1" customFormat="1" ht="19.5">
      <c r="B332" s="33"/>
      <c r="D332" s="140" t="s">
        <v>227</v>
      </c>
      <c r="F332" s="144" t="s">
        <v>1830</v>
      </c>
      <c r="I332" s="142"/>
      <c r="L332" s="33"/>
      <c r="M332" s="143"/>
      <c r="T332" s="54"/>
      <c r="AT332" s="18" t="s">
        <v>227</v>
      </c>
      <c r="AU332" s="18" t="s">
        <v>83</v>
      </c>
    </row>
    <row r="333" spans="2:65" s="12" customFormat="1" ht="11.25">
      <c r="B333" s="151"/>
      <c r="D333" s="140" t="s">
        <v>229</v>
      </c>
      <c r="E333" s="152" t="s">
        <v>19</v>
      </c>
      <c r="F333" s="153" t="s">
        <v>1702</v>
      </c>
      <c r="H333" s="154">
        <v>1676.789</v>
      </c>
      <c r="I333" s="155"/>
      <c r="L333" s="151"/>
      <c r="M333" s="156"/>
      <c r="T333" s="157"/>
      <c r="AT333" s="152" t="s">
        <v>229</v>
      </c>
      <c r="AU333" s="152" t="s">
        <v>83</v>
      </c>
      <c r="AV333" s="12" t="s">
        <v>85</v>
      </c>
      <c r="AW333" s="12" t="s">
        <v>37</v>
      </c>
      <c r="AX333" s="12" t="s">
        <v>83</v>
      </c>
      <c r="AY333" s="152" t="s">
        <v>218</v>
      </c>
    </row>
    <row r="334" spans="2:65" s="1" customFormat="1" ht="16.5" customHeight="1">
      <c r="B334" s="33"/>
      <c r="C334" s="127" t="s">
        <v>263</v>
      </c>
      <c r="D334" s="127" t="s">
        <v>219</v>
      </c>
      <c r="E334" s="128" t="s">
        <v>1949</v>
      </c>
      <c r="F334" s="129" t="s">
        <v>1950</v>
      </c>
      <c r="G334" s="130" t="s">
        <v>180</v>
      </c>
      <c r="H334" s="131">
        <v>207.85300000000001</v>
      </c>
      <c r="I334" s="132"/>
      <c r="J334" s="133">
        <f>ROUND(I334*H334,2)</f>
        <v>0</v>
      </c>
      <c r="K334" s="129" t="s">
        <v>19</v>
      </c>
      <c r="L334" s="33"/>
      <c r="M334" s="134" t="s">
        <v>19</v>
      </c>
      <c r="N334" s="135" t="s">
        <v>47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223</v>
      </c>
      <c r="AT334" s="138" t="s">
        <v>219</v>
      </c>
      <c r="AU334" s="138" t="s">
        <v>83</v>
      </c>
      <c r="AY334" s="18" t="s">
        <v>218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8" t="s">
        <v>83</v>
      </c>
      <c r="BK334" s="139">
        <f>ROUND(I334*H334,2)</f>
        <v>0</v>
      </c>
      <c r="BL334" s="18" t="s">
        <v>223</v>
      </c>
      <c r="BM334" s="138" t="s">
        <v>1951</v>
      </c>
    </row>
    <row r="335" spans="2:65" s="1" customFormat="1" ht="29.25">
      <c r="B335" s="33"/>
      <c r="D335" s="140" t="s">
        <v>225</v>
      </c>
      <c r="F335" s="141" t="s">
        <v>1829</v>
      </c>
      <c r="I335" s="142"/>
      <c r="L335" s="33"/>
      <c r="M335" s="143"/>
      <c r="T335" s="54"/>
      <c r="AT335" s="18" t="s">
        <v>225</v>
      </c>
      <c r="AU335" s="18" t="s">
        <v>83</v>
      </c>
    </row>
    <row r="336" spans="2:65" s="1" customFormat="1" ht="19.5">
      <c r="B336" s="33"/>
      <c r="D336" s="140" t="s">
        <v>227</v>
      </c>
      <c r="F336" s="144" t="s">
        <v>1830</v>
      </c>
      <c r="I336" s="142"/>
      <c r="L336" s="33"/>
      <c r="M336" s="143"/>
      <c r="T336" s="54"/>
      <c r="AT336" s="18" t="s">
        <v>227</v>
      </c>
      <c r="AU336" s="18" t="s">
        <v>83</v>
      </c>
    </row>
    <row r="337" spans="2:51" s="11" customFormat="1" ht="11.25">
      <c r="B337" s="145"/>
      <c r="D337" s="140" t="s">
        <v>229</v>
      </c>
      <c r="E337" s="146" t="s">
        <v>19</v>
      </c>
      <c r="F337" s="147" t="s">
        <v>230</v>
      </c>
      <c r="H337" s="146" t="s">
        <v>19</v>
      </c>
      <c r="I337" s="148"/>
      <c r="L337" s="145"/>
      <c r="M337" s="149"/>
      <c r="T337" s="150"/>
      <c r="AT337" s="146" t="s">
        <v>229</v>
      </c>
      <c r="AU337" s="146" t="s">
        <v>83</v>
      </c>
      <c r="AV337" s="11" t="s">
        <v>83</v>
      </c>
      <c r="AW337" s="11" t="s">
        <v>37</v>
      </c>
      <c r="AX337" s="11" t="s">
        <v>76</v>
      </c>
      <c r="AY337" s="146" t="s">
        <v>218</v>
      </c>
    </row>
    <row r="338" spans="2:51" s="12" customFormat="1" ht="11.25">
      <c r="B338" s="151"/>
      <c r="D338" s="140" t="s">
        <v>229</v>
      </c>
      <c r="E338" s="152" t="s">
        <v>19</v>
      </c>
      <c r="F338" s="153" t="s">
        <v>1952</v>
      </c>
      <c r="H338" s="154">
        <v>10</v>
      </c>
      <c r="I338" s="155"/>
      <c r="L338" s="151"/>
      <c r="M338" s="156"/>
      <c r="T338" s="157"/>
      <c r="AT338" s="152" t="s">
        <v>229</v>
      </c>
      <c r="AU338" s="152" t="s">
        <v>83</v>
      </c>
      <c r="AV338" s="12" t="s">
        <v>85</v>
      </c>
      <c r="AW338" s="12" t="s">
        <v>37</v>
      </c>
      <c r="AX338" s="12" t="s">
        <v>76</v>
      </c>
      <c r="AY338" s="152" t="s">
        <v>218</v>
      </c>
    </row>
    <row r="339" spans="2:51" s="12" customFormat="1" ht="11.25">
      <c r="B339" s="151"/>
      <c r="D339" s="140" t="s">
        <v>229</v>
      </c>
      <c r="E339" s="152" t="s">
        <v>19</v>
      </c>
      <c r="F339" s="153" t="s">
        <v>1953</v>
      </c>
      <c r="H339" s="154">
        <v>5.1849999999999996</v>
      </c>
      <c r="I339" s="155"/>
      <c r="L339" s="151"/>
      <c r="M339" s="156"/>
      <c r="T339" s="157"/>
      <c r="AT339" s="152" t="s">
        <v>229</v>
      </c>
      <c r="AU339" s="152" t="s">
        <v>83</v>
      </c>
      <c r="AV339" s="12" t="s">
        <v>85</v>
      </c>
      <c r="AW339" s="12" t="s">
        <v>37</v>
      </c>
      <c r="AX339" s="12" t="s">
        <v>76</v>
      </c>
      <c r="AY339" s="152" t="s">
        <v>218</v>
      </c>
    </row>
    <row r="340" spans="2:51" s="12" customFormat="1" ht="11.25">
      <c r="B340" s="151"/>
      <c r="D340" s="140" t="s">
        <v>229</v>
      </c>
      <c r="E340" s="152" t="s">
        <v>19</v>
      </c>
      <c r="F340" s="153" t="s">
        <v>1954</v>
      </c>
      <c r="H340" s="154">
        <v>17</v>
      </c>
      <c r="I340" s="155"/>
      <c r="L340" s="151"/>
      <c r="M340" s="156"/>
      <c r="T340" s="157"/>
      <c r="AT340" s="152" t="s">
        <v>229</v>
      </c>
      <c r="AU340" s="152" t="s">
        <v>83</v>
      </c>
      <c r="AV340" s="12" t="s">
        <v>85</v>
      </c>
      <c r="AW340" s="12" t="s">
        <v>37</v>
      </c>
      <c r="AX340" s="12" t="s">
        <v>76</v>
      </c>
      <c r="AY340" s="152" t="s">
        <v>218</v>
      </c>
    </row>
    <row r="341" spans="2:51" s="12" customFormat="1" ht="11.25">
      <c r="B341" s="151"/>
      <c r="D341" s="140" t="s">
        <v>229</v>
      </c>
      <c r="E341" s="152" t="s">
        <v>19</v>
      </c>
      <c r="F341" s="153" t="s">
        <v>1955</v>
      </c>
      <c r="H341" s="154">
        <v>18.5</v>
      </c>
      <c r="I341" s="155"/>
      <c r="L341" s="151"/>
      <c r="M341" s="156"/>
      <c r="T341" s="157"/>
      <c r="AT341" s="152" t="s">
        <v>229</v>
      </c>
      <c r="AU341" s="152" t="s">
        <v>83</v>
      </c>
      <c r="AV341" s="12" t="s">
        <v>85</v>
      </c>
      <c r="AW341" s="12" t="s">
        <v>37</v>
      </c>
      <c r="AX341" s="12" t="s">
        <v>76</v>
      </c>
      <c r="AY341" s="152" t="s">
        <v>218</v>
      </c>
    </row>
    <row r="342" spans="2:51" s="12" customFormat="1" ht="11.25">
      <c r="B342" s="151"/>
      <c r="D342" s="140" t="s">
        <v>229</v>
      </c>
      <c r="E342" s="152" t="s">
        <v>19</v>
      </c>
      <c r="F342" s="153" t="s">
        <v>1956</v>
      </c>
      <c r="H342" s="154">
        <v>21.045000000000002</v>
      </c>
      <c r="I342" s="155"/>
      <c r="L342" s="151"/>
      <c r="M342" s="156"/>
      <c r="T342" s="157"/>
      <c r="AT342" s="152" t="s">
        <v>229</v>
      </c>
      <c r="AU342" s="152" t="s">
        <v>83</v>
      </c>
      <c r="AV342" s="12" t="s">
        <v>85</v>
      </c>
      <c r="AW342" s="12" t="s">
        <v>37</v>
      </c>
      <c r="AX342" s="12" t="s">
        <v>76</v>
      </c>
      <c r="AY342" s="152" t="s">
        <v>218</v>
      </c>
    </row>
    <row r="343" spans="2:51" s="12" customFormat="1" ht="11.25">
      <c r="B343" s="151"/>
      <c r="D343" s="140" t="s">
        <v>229</v>
      </c>
      <c r="E343" s="152" t="s">
        <v>19</v>
      </c>
      <c r="F343" s="153" t="s">
        <v>1957</v>
      </c>
      <c r="H343" s="154">
        <v>1.9550000000000001</v>
      </c>
      <c r="I343" s="155"/>
      <c r="L343" s="151"/>
      <c r="M343" s="156"/>
      <c r="T343" s="157"/>
      <c r="AT343" s="152" t="s">
        <v>229</v>
      </c>
      <c r="AU343" s="152" t="s">
        <v>83</v>
      </c>
      <c r="AV343" s="12" t="s">
        <v>85</v>
      </c>
      <c r="AW343" s="12" t="s">
        <v>37</v>
      </c>
      <c r="AX343" s="12" t="s">
        <v>76</v>
      </c>
      <c r="AY343" s="152" t="s">
        <v>218</v>
      </c>
    </row>
    <row r="344" spans="2:51" s="12" customFormat="1" ht="11.25">
      <c r="B344" s="151"/>
      <c r="D344" s="140" t="s">
        <v>229</v>
      </c>
      <c r="E344" s="152" t="s">
        <v>19</v>
      </c>
      <c r="F344" s="153" t="s">
        <v>1958</v>
      </c>
      <c r="H344" s="154">
        <v>20.14</v>
      </c>
      <c r="I344" s="155"/>
      <c r="L344" s="151"/>
      <c r="M344" s="156"/>
      <c r="T344" s="157"/>
      <c r="AT344" s="152" t="s">
        <v>229</v>
      </c>
      <c r="AU344" s="152" t="s">
        <v>83</v>
      </c>
      <c r="AV344" s="12" t="s">
        <v>85</v>
      </c>
      <c r="AW344" s="12" t="s">
        <v>37</v>
      </c>
      <c r="AX344" s="12" t="s">
        <v>76</v>
      </c>
      <c r="AY344" s="152" t="s">
        <v>218</v>
      </c>
    </row>
    <row r="345" spans="2:51" s="12" customFormat="1" ht="11.25">
      <c r="B345" s="151"/>
      <c r="D345" s="140" t="s">
        <v>229</v>
      </c>
      <c r="E345" s="152" t="s">
        <v>19</v>
      </c>
      <c r="F345" s="153" t="s">
        <v>1959</v>
      </c>
      <c r="H345" s="154">
        <v>18.242000000000001</v>
      </c>
      <c r="I345" s="155"/>
      <c r="L345" s="151"/>
      <c r="M345" s="156"/>
      <c r="T345" s="157"/>
      <c r="AT345" s="152" t="s">
        <v>229</v>
      </c>
      <c r="AU345" s="152" t="s">
        <v>83</v>
      </c>
      <c r="AV345" s="12" t="s">
        <v>85</v>
      </c>
      <c r="AW345" s="12" t="s">
        <v>37</v>
      </c>
      <c r="AX345" s="12" t="s">
        <v>76</v>
      </c>
      <c r="AY345" s="152" t="s">
        <v>218</v>
      </c>
    </row>
    <row r="346" spans="2:51" s="12" customFormat="1" ht="11.25">
      <c r="B346" s="151"/>
      <c r="D346" s="140" t="s">
        <v>229</v>
      </c>
      <c r="E346" s="152" t="s">
        <v>19</v>
      </c>
      <c r="F346" s="153" t="s">
        <v>1960</v>
      </c>
      <c r="H346" s="154">
        <v>0.56499999999999995</v>
      </c>
      <c r="I346" s="155"/>
      <c r="L346" s="151"/>
      <c r="M346" s="156"/>
      <c r="T346" s="157"/>
      <c r="AT346" s="152" t="s">
        <v>229</v>
      </c>
      <c r="AU346" s="152" t="s">
        <v>83</v>
      </c>
      <c r="AV346" s="12" t="s">
        <v>85</v>
      </c>
      <c r="AW346" s="12" t="s">
        <v>37</v>
      </c>
      <c r="AX346" s="12" t="s">
        <v>76</v>
      </c>
      <c r="AY346" s="152" t="s">
        <v>218</v>
      </c>
    </row>
    <row r="347" spans="2:51" s="12" customFormat="1" ht="11.25">
      <c r="B347" s="151"/>
      <c r="D347" s="140" t="s">
        <v>229</v>
      </c>
      <c r="E347" s="152" t="s">
        <v>19</v>
      </c>
      <c r="F347" s="153" t="s">
        <v>1961</v>
      </c>
      <c r="H347" s="154">
        <v>11.727</v>
      </c>
      <c r="I347" s="155"/>
      <c r="L347" s="151"/>
      <c r="M347" s="156"/>
      <c r="T347" s="157"/>
      <c r="AT347" s="152" t="s">
        <v>229</v>
      </c>
      <c r="AU347" s="152" t="s">
        <v>83</v>
      </c>
      <c r="AV347" s="12" t="s">
        <v>85</v>
      </c>
      <c r="AW347" s="12" t="s">
        <v>37</v>
      </c>
      <c r="AX347" s="12" t="s">
        <v>76</v>
      </c>
      <c r="AY347" s="152" t="s">
        <v>218</v>
      </c>
    </row>
    <row r="348" spans="2:51" s="12" customFormat="1" ht="11.25">
      <c r="B348" s="151"/>
      <c r="D348" s="140" t="s">
        <v>229</v>
      </c>
      <c r="E348" s="152" t="s">
        <v>19</v>
      </c>
      <c r="F348" s="153" t="s">
        <v>1962</v>
      </c>
      <c r="H348" s="154">
        <v>55.44</v>
      </c>
      <c r="I348" s="155"/>
      <c r="L348" s="151"/>
      <c r="M348" s="156"/>
      <c r="T348" s="157"/>
      <c r="AT348" s="152" t="s">
        <v>229</v>
      </c>
      <c r="AU348" s="152" t="s">
        <v>83</v>
      </c>
      <c r="AV348" s="12" t="s">
        <v>85</v>
      </c>
      <c r="AW348" s="12" t="s">
        <v>37</v>
      </c>
      <c r="AX348" s="12" t="s">
        <v>76</v>
      </c>
      <c r="AY348" s="152" t="s">
        <v>218</v>
      </c>
    </row>
    <row r="349" spans="2:51" s="12" customFormat="1" ht="11.25">
      <c r="B349" s="151"/>
      <c r="D349" s="140" t="s">
        <v>229</v>
      </c>
      <c r="E349" s="152" t="s">
        <v>19</v>
      </c>
      <c r="F349" s="153" t="s">
        <v>1963</v>
      </c>
      <c r="H349" s="154">
        <v>1.57</v>
      </c>
      <c r="I349" s="155"/>
      <c r="L349" s="151"/>
      <c r="M349" s="156"/>
      <c r="T349" s="157"/>
      <c r="AT349" s="152" t="s">
        <v>229</v>
      </c>
      <c r="AU349" s="152" t="s">
        <v>83</v>
      </c>
      <c r="AV349" s="12" t="s">
        <v>85</v>
      </c>
      <c r="AW349" s="12" t="s">
        <v>37</v>
      </c>
      <c r="AX349" s="12" t="s">
        <v>76</v>
      </c>
      <c r="AY349" s="152" t="s">
        <v>218</v>
      </c>
    </row>
    <row r="350" spans="2:51" s="11" customFormat="1" ht="11.25">
      <c r="B350" s="145"/>
      <c r="D350" s="140" t="s">
        <v>229</v>
      </c>
      <c r="E350" s="146" t="s">
        <v>19</v>
      </c>
      <c r="F350" s="147" t="s">
        <v>1874</v>
      </c>
      <c r="H350" s="146" t="s">
        <v>19</v>
      </c>
      <c r="I350" s="148"/>
      <c r="L350" s="145"/>
      <c r="M350" s="149"/>
      <c r="T350" s="150"/>
      <c r="AT350" s="146" t="s">
        <v>229</v>
      </c>
      <c r="AU350" s="146" t="s">
        <v>83</v>
      </c>
      <c r="AV350" s="11" t="s">
        <v>83</v>
      </c>
      <c r="AW350" s="11" t="s">
        <v>37</v>
      </c>
      <c r="AX350" s="11" t="s">
        <v>76</v>
      </c>
      <c r="AY350" s="146" t="s">
        <v>218</v>
      </c>
    </row>
    <row r="351" spans="2:51" s="12" customFormat="1" ht="11.25">
      <c r="B351" s="151"/>
      <c r="D351" s="140" t="s">
        <v>229</v>
      </c>
      <c r="E351" s="152" t="s">
        <v>19</v>
      </c>
      <c r="F351" s="153" t="s">
        <v>1964</v>
      </c>
      <c r="H351" s="154">
        <v>13.122</v>
      </c>
      <c r="I351" s="155"/>
      <c r="L351" s="151"/>
      <c r="M351" s="156"/>
      <c r="T351" s="157"/>
      <c r="AT351" s="152" t="s">
        <v>229</v>
      </c>
      <c r="AU351" s="152" t="s">
        <v>83</v>
      </c>
      <c r="AV351" s="12" t="s">
        <v>85</v>
      </c>
      <c r="AW351" s="12" t="s">
        <v>37</v>
      </c>
      <c r="AX351" s="12" t="s">
        <v>76</v>
      </c>
      <c r="AY351" s="152" t="s">
        <v>218</v>
      </c>
    </row>
    <row r="352" spans="2:51" s="12" customFormat="1" ht="11.25">
      <c r="B352" s="151"/>
      <c r="D352" s="140" t="s">
        <v>229</v>
      </c>
      <c r="E352" s="152" t="s">
        <v>19</v>
      </c>
      <c r="F352" s="153" t="s">
        <v>1965</v>
      </c>
      <c r="H352" s="154">
        <v>13.362</v>
      </c>
      <c r="I352" s="155"/>
      <c r="L352" s="151"/>
      <c r="M352" s="156"/>
      <c r="T352" s="157"/>
      <c r="AT352" s="152" t="s">
        <v>229</v>
      </c>
      <c r="AU352" s="152" t="s">
        <v>83</v>
      </c>
      <c r="AV352" s="12" t="s">
        <v>85</v>
      </c>
      <c r="AW352" s="12" t="s">
        <v>37</v>
      </c>
      <c r="AX352" s="12" t="s">
        <v>76</v>
      </c>
      <c r="AY352" s="152" t="s">
        <v>218</v>
      </c>
    </row>
    <row r="353" spans="2:65" s="13" customFormat="1" ht="11.25">
      <c r="B353" s="158"/>
      <c r="D353" s="140" t="s">
        <v>229</v>
      </c>
      <c r="E353" s="159" t="s">
        <v>1705</v>
      </c>
      <c r="F353" s="160" t="s">
        <v>234</v>
      </c>
      <c r="H353" s="161">
        <v>207.85300000000001</v>
      </c>
      <c r="I353" s="162"/>
      <c r="L353" s="158"/>
      <c r="M353" s="163"/>
      <c r="T353" s="164"/>
      <c r="AT353" s="159" t="s">
        <v>229</v>
      </c>
      <c r="AU353" s="159" t="s">
        <v>83</v>
      </c>
      <c r="AV353" s="13" t="s">
        <v>223</v>
      </c>
      <c r="AW353" s="13" t="s">
        <v>37</v>
      </c>
      <c r="AX353" s="13" t="s">
        <v>83</v>
      </c>
      <c r="AY353" s="159" t="s">
        <v>218</v>
      </c>
    </row>
    <row r="354" spans="2:65" s="1" customFormat="1" ht="16.5" customHeight="1">
      <c r="B354" s="33"/>
      <c r="C354" s="127" t="s">
        <v>271</v>
      </c>
      <c r="D354" s="127" t="s">
        <v>219</v>
      </c>
      <c r="E354" s="128" t="s">
        <v>1966</v>
      </c>
      <c r="F354" s="129" t="s">
        <v>1967</v>
      </c>
      <c r="G354" s="130" t="s">
        <v>180</v>
      </c>
      <c r="H354" s="131">
        <v>207.85300000000001</v>
      </c>
      <c r="I354" s="132"/>
      <c r="J354" s="133">
        <f>ROUND(I354*H354,2)</f>
        <v>0</v>
      </c>
      <c r="K354" s="129" t="s">
        <v>19</v>
      </c>
      <c r="L354" s="33"/>
      <c r="M354" s="134" t="s">
        <v>19</v>
      </c>
      <c r="N354" s="135" t="s">
        <v>47</v>
      </c>
      <c r="P354" s="136">
        <f>O354*H354</f>
        <v>0</v>
      </c>
      <c r="Q354" s="136">
        <v>0</v>
      </c>
      <c r="R354" s="136">
        <f>Q354*H354</f>
        <v>0</v>
      </c>
      <c r="S354" s="136">
        <v>0</v>
      </c>
      <c r="T354" s="137">
        <f>S354*H354</f>
        <v>0</v>
      </c>
      <c r="AR354" s="138" t="s">
        <v>223</v>
      </c>
      <c r="AT354" s="138" t="s">
        <v>219</v>
      </c>
      <c r="AU354" s="138" t="s">
        <v>83</v>
      </c>
      <c r="AY354" s="18" t="s">
        <v>218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8" t="s">
        <v>83</v>
      </c>
      <c r="BK354" s="139">
        <f>ROUND(I354*H354,2)</f>
        <v>0</v>
      </c>
      <c r="BL354" s="18" t="s">
        <v>223</v>
      </c>
      <c r="BM354" s="138" t="s">
        <v>1968</v>
      </c>
    </row>
    <row r="355" spans="2:65" s="1" customFormat="1" ht="11.25">
      <c r="B355" s="33"/>
      <c r="D355" s="140" t="s">
        <v>225</v>
      </c>
      <c r="F355" s="141" t="s">
        <v>1947</v>
      </c>
      <c r="I355" s="142"/>
      <c r="L355" s="33"/>
      <c r="M355" s="143"/>
      <c r="T355" s="54"/>
      <c r="AT355" s="18" t="s">
        <v>225</v>
      </c>
      <c r="AU355" s="18" t="s">
        <v>83</v>
      </c>
    </row>
    <row r="356" spans="2:65" s="1" customFormat="1" ht="19.5">
      <c r="B356" s="33"/>
      <c r="D356" s="140" t="s">
        <v>227</v>
      </c>
      <c r="F356" s="144" t="s">
        <v>1830</v>
      </c>
      <c r="I356" s="142"/>
      <c r="L356" s="33"/>
      <c r="M356" s="143"/>
      <c r="T356" s="54"/>
      <c r="AT356" s="18" t="s">
        <v>227</v>
      </c>
      <c r="AU356" s="18" t="s">
        <v>83</v>
      </c>
    </row>
    <row r="357" spans="2:65" s="12" customFormat="1" ht="11.25">
      <c r="B357" s="151"/>
      <c r="D357" s="140" t="s">
        <v>229</v>
      </c>
      <c r="E357" s="152" t="s">
        <v>19</v>
      </c>
      <c r="F357" s="153" t="s">
        <v>1705</v>
      </c>
      <c r="H357" s="154">
        <v>207.85300000000001</v>
      </c>
      <c r="I357" s="155"/>
      <c r="L357" s="151"/>
      <c r="M357" s="156"/>
      <c r="T357" s="157"/>
      <c r="AT357" s="152" t="s">
        <v>229</v>
      </c>
      <c r="AU357" s="152" t="s">
        <v>83</v>
      </c>
      <c r="AV357" s="12" t="s">
        <v>85</v>
      </c>
      <c r="AW357" s="12" t="s">
        <v>37</v>
      </c>
      <c r="AX357" s="12" t="s">
        <v>83</v>
      </c>
      <c r="AY357" s="152" t="s">
        <v>218</v>
      </c>
    </row>
    <row r="358" spans="2:65" s="1" customFormat="1" ht="16.5" customHeight="1">
      <c r="B358" s="33"/>
      <c r="C358" s="127" t="s">
        <v>278</v>
      </c>
      <c r="D358" s="127" t="s">
        <v>219</v>
      </c>
      <c r="E358" s="128" t="s">
        <v>1969</v>
      </c>
      <c r="F358" s="129" t="s">
        <v>1970</v>
      </c>
      <c r="G358" s="130" t="s">
        <v>180</v>
      </c>
      <c r="H358" s="131">
        <v>99.728999999999999</v>
      </c>
      <c r="I358" s="132"/>
      <c r="J358" s="133">
        <f>ROUND(I358*H358,2)</f>
        <v>0</v>
      </c>
      <c r="K358" s="129" t="s">
        <v>19</v>
      </c>
      <c r="L358" s="33"/>
      <c r="M358" s="134" t="s">
        <v>19</v>
      </c>
      <c r="N358" s="135" t="s">
        <v>47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223</v>
      </c>
      <c r="AT358" s="138" t="s">
        <v>219</v>
      </c>
      <c r="AU358" s="138" t="s">
        <v>83</v>
      </c>
      <c r="AY358" s="18" t="s">
        <v>218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8" t="s">
        <v>83</v>
      </c>
      <c r="BK358" s="139">
        <f>ROUND(I358*H358,2)</f>
        <v>0</v>
      </c>
      <c r="BL358" s="18" t="s">
        <v>223</v>
      </c>
      <c r="BM358" s="138" t="s">
        <v>1971</v>
      </c>
    </row>
    <row r="359" spans="2:65" s="1" customFormat="1" ht="39">
      <c r="B359" s="33"/>
      <c r="D359" s="140" t="s">
        <v>225</v>
      </c>
      <c r="F359" s="141" t="s">
        <v>1972</v>
      </c>
      <c r="I359" s="142"/>
      <c r="L359" s="33"/>
      <c r="M359" s="143"/>
      <c r="T359" s="54"/>
      <c r="AT359" s="18" t="s">
        <v>225</v>
      </c>
      <c r="AU359" s="18" t="s">
        <v>83</v>
      </c>
    </row>
    <row r="360" spans="2:65" s="1" customFormat="1" ht="19.5">
      <c r="B360" s="33"/>
      <c r="D360" s="140" t="s">
        <v>227</v>
      </c>
      <c r="F360" s="144" t="s">
        <v>1830</v>
      </c>
      <c r="I360" s="142"/>
      <c r="L360" s="33"/>
      <c r="M360" s="143"/>
      <c r="T360" s="54"/>
      <c r="AT360" s="18" t="s">
        <v>227</v>
      </c>
      <c r="AU360" s="18" t="s">
        <v>83</v>
      </c>
    </row>
    <row r="361" spans="2:65" s="11" customFormat="1" ht="11.25">
      <c r="B361" s="145"/>
      <c r="D361" s="140" t="s">
        <v>229</v>
      </c>
      <c r="E361" s="146" t="s">
        <v>19</v>
      </c>
      <c r="F361" s="147" t="s">
        <v>230</v>
      </c>
      <c r="H361" s="146" t="s">
        <v>19</v>
      </c>
      <c r="I361" s="148"/>
      <c r="L361" s="145"/>
      <c r="M361" s="149"/>
      <c r="T361" s="150"/>
      <c r="AT361" s="146" t="s">
        <v>229</v>
      </c>
      <c r="AU361" s="146" t="s">
        <v>83</v>
      </c>
      <c r="AV361" s="11" t="s">
        <v>83</v>
      </c>
      <c r="AW361" s="11" t="s">
        <v>37</v>
      </c>
      <c r="AX361" s="11" t="s">
        <v>76</v>
      </c>
      <c r="AY361" s="146" t="s">
        <v>218</v>
      </c>
    </row>
    <row r="362" spans="2:65" s="12" customFormat="1" ht="11.25">
      <c r="B362" s="151"/>
      <c r="D362" s="140" t="s">
        <v>229</v>
      </c>
      <c r="E362" s="152" t="s">
        <v>19</v>
      </c>
      <c r="F362" s="153" t="s">
        <v>1973</v>
      </c>
      <c r="H362" s="154">
        <v>5.52</v>
      </c>
      <c r="I362" s="155"/>
      <c r="L362" s="151"/>
      <c r="M362" s="156"/>
      <c r="T362" s="157"/>
      <c r="AT362" s="152" t="s">
        <v>229</v>
      </c>
      <c r="AU362" s="152" t="s">
        <v>83</v>
      </c>
      <c r="AV362" s="12" t="s">
        <v>85</v>
      </c>
      <c r="AW362" s="12" t="s">
        <v>37</v>
      </c>
      <c r="AX362" s="12" t="s">
        <v>76</v>
      </c>
      <c r="AY362" s="152" t="s">
        <v>218</v>
      </c>
    </row>
    <row r="363" spans="2:65" s="12" customFormat="1" ht="11.25">
      <c r="B363" s="151"/>
      <c r="D363" s="140" t="s">
        <v>229</v>
      </c>
      <c r="E363" s="152" t="s">
        <v>19</v>
      </c>
      <c r="F363" s="153" t="s">
        <v>1974</v>
      </c>
      <c r="H363" s="154">
        <v>12.3</v>
      </c>
      <c r="I363" s="155"/>
      <c r="L363" s="151"/>
      <c r="M363" s="156"/>
      <c r="T363" s="157"/>
      <c r="AT363" s="152" t="s">
        <v>229</v>
      </c>
      <c r="AU363" s="152" t="s">
        <v>83</v>
      </c>
      <c r="AV363" s="12" t="s">
        <v>85</v>
      </c>
      <c r="AW363" s="12" t="s">
        <v>37</v>
      </c>
      <c r="AX363" s="12" t="s">
        <v>76</v>
      </c>
      <c r="AY363" s="152" t="s">
        <v>218</v>
      </c>
    </row>
    <row r="364" spans="2:65" s="12" customFormat="1" ht="11.25">
      <c r="B364" s="151"/>
      <c r="D364" s="140" t="s">
        <v>229</v>
      </c>
      <c r="E364" s="152" t="s">
        <v>19</v>
      </c>
      <c r="F364" s="153" t="s">
        <v>1975</v>
      </c>
      <c r="H364" s="154">
        <v>26.7</v>
      </c>
      <c r="I364" s="155"/>
      <c r="L364" s="151"/>
      <c r="M364" s="156"/>
      <c r="T364" s="157"/>
      <c r="AT364" s="152" t="s">
        <v>229</v>
      </c>
      <c r="AU364" s="152" t="s">
        <v>83</v>
      </c>
      <c r="AV364" s="12" t="s">
        <v>85</v>
      </c>
      <c r="AW364" s="12" t="s">
        <v>37</v>
      </c>
      <c r="AX364" s="12" t="s">
        <v>76</v>
      </c>
      <c r="AY364" s="152" t="s">
        <v>218</v>
      </c>
    </row>
    <row r="365" spans="2:65" s="12" customFormat="1" ht="11.25">
      <c r="B365" s="151"/>
      <c r="D365" s="140" t="s">
        <v>229</v>
      </c>
      <c r="E365" s="152" t="s">
        <v>19</v>
      </c>
      <c r="F365" s="153" t="s">
        <v>1976</v>
      </c>
      <c r="H365" s="154">
        <v>5</v>
      </c>
      <c r="I365" s="155"/>
      <c r="L365" s="151"/>
      <c r="M365" s="156"/>
      <c r="T365" s="157"/>
      <c r="AT365" s="152" t="s">
        <v>229</v>
      </c>
      <c r="AU365" s="152" t="s">
        <v>83</v>
      </c>
      <c r="AV365" s="12" t="s">
        <v>85</v>
      </c>
      <c r="AW365" s="12" t="s">
        <v>37</v>
      </c>
      <c r="AX365" s="12" t="s">
        <v>76</v>
      </c>
      <c r="AY365" s="152" t="s">
        <v>218</v>
      </c>
    </row>
    <row r="366" spans="2:65" s="12" customFormat="1" ht="11.25">
      <c r="B366" s="151"/>
      <c r="D366" s="140" t="s">
        <v>229</v>
      </c>
      <c r="E366" s="152" t="s">
        <v>19</v>
      </c>
      <c r="F366" s="153" t="s">
        <v>1977</v>
      </c>
      <c r="H366" s="154">
        <v>2.2400000000000002</v>
      </c>
      <c r="I366" s="155"/>
      <c r="L366" s="151"/>
      <c r="M366" s="156"/>
      <c r="T366" s="157"/>
      <c r="AT366" s="152" t="s">
        <v>229</v>
      </c>
      <c r="AU366" s="152" t="s">
        <v>83</v>
      </c>
      <c r="AV366" s="12" t="s">
        <v>85</v>
      </c>
      <c r="AW366" s="12" t="s">
        <v>37</v>
      </c>
      <c r="AX366" s="12" t="s">
        <v>76</v>
      </c>
      <c r="AY366" s="152" t="s">
        <v>218</v>
      </c>
    </row>
    <row r="367" spans="2:65" s="12" customFormat="1" ht="11.25">
      <c r="B367" s="151"/>
      <c r="D367" s="140" t="s">
        <v>229</v>
      </c>
      <c r="E367" s="152" t="s">
        <v>19</v>
      </c>
      <c r="F367" s="153" t="s">
        <v>1978</v>
      </c>
      <c r="H367" s="154">
        <v>1.1479999999999999</v>
      </c>
      <c r="I367" s="155"/>
      <c r="L367" s="151"/>
      <c r="M367" s="156"/>
      <c r="T367" s="157"/>
      <c r="AT367" s="152" t="s">
        <v>229</v>
      </c>
      <c r="AU367" s="152" t="s">
        <v>83</v>
      </c>
      <c r="AV367" s="12" t="s">
        <v>85</v>
      </c>
      <c r="AW367" s="12" t="s">
        <v>37</v>
      </c>
      <c r="AX367" s="12" t="s">
        <v>76</v>
      </c>
      <c r="AY367" s="152" t="s">
        <v>218</v>
      </c>
    </row>
    <row r="368" spans="2:65" s="12" customFormat="1" ht="11.25">
      <c r="B368" s="151"/>
      <c r="D368" s="140" t="s">
        <v>229</v>
      </c>
      <c r="E368" s="152" t="s">
        <v>19</v>
      </c>
      <c r="F368" s="153" t="s">
        <v>1979</v>
      </c>
      <c r="H368" s="154">
        <v>5.4660000000000002</v>
      </c>
      <c r="I368" s="155"/>
      <c r="L368" s="151"/>
      <c r="M368" s="156"/>
      <c r="T368" s="157"/>
      <c r="AT368" s="152" t="s">
        <v>229</v>
      </c>
      <c r="AU368" s="152" t="s">
        <v>83</v>
      </c>
      <c r="AV368" s="12" t="s">
        <v>85</v>
      </c>
      <c r="AW368" s="12" t="s">
        <v>37</v>
      </c>
      <c r="AX368" s="12" t="s">
        <v>76</v>
      </c>
      <c r="AY368" s="152" t="s">
        <v>218</v>
      </c>
    </row>
    <row r="369" spans="2:65" s="12" customFormat="1" ht="11.25">
      <c r="B369" s="151"/>
      <c r="D369" s="140" t="s">
        <v>229</v>
      </c>
      <c r="E369" s="152" t="s">
        <v>19</v>
      </c>
      <c r="F369" s="153" t="s">
        <v>1980</v>
      </c>
      <c r="H369" s="154">
        <v>0.90600000000000003</v>
      </c>
      <c r="I369" s="155"/>
      <c r="L369" s="151"/>
      <c r="M369" s="156"/>
      <c r="T369" s="157"/>
      <c r="AT369" s="152" t="s">
        <v>229</v>
      </c>
      <c r="AU369" s="152" t="s">
        <v>83</v>
      </c>
      <c r="AV369" s="12" t="s">
        <v>85</v>
      </c>
      <c r="AW369" s="12" t="s">
        <v>37</v>
      </c>
      <c r="AX369" s="12" t="s">
        <v>76</v>
      </c>
      <c r="AY369" s="152" t="s">
        <v>218</v>
      </c>
    </row>
    <row r="370" spans="2:65" s="12" customFormat="1" ht="11.25">
      <c r="B370" s="151"/>
      <c r="D370" s="140" t="s">
        <v>229</v>
      </c>
      <c r="E370" s="152" t="s">
        <v>19</v>
      </c>
      <c r="F370" s="153" t="s">
        <v>1981</v>
      </c>
      <c r="H370" s="154">
        <v>5.25</v>
      </c>
      <c r="I370" s="155"/>
      <c r="L370" s="151"/>
      <c r="M370" s="156"/>
      <c r="T370" s="157"/>
      <c r="AT370" s="152" t="s">
        <v>229</v>
      </c>
      <c r="AU370" s="152" t="s">
        <v>83</v>
      </c>
      <c r="AV370" s="12" t="s">
        <v>85</v>
      </c>
      <c r="AW370" s="12" t="s">
        <v>37</v>
      </c>
      <c r="AX370" s="12" t="s">
        <v>76</v>
      </c>
      <c r="AY370" s="152" t="s">
        <v>218</v>
      </c>
    </row>
    <row r="371" spans="2:65" s="12" customFormat="1" ht="11.25">
      <c r="B371" s="151"/>
      <c r="D371" s="140" t="s">
        <v>229</v>
      </c>
      <c r="E371" s="152" t="s">
        <v>19</v>
      </c>
      <c r="F371" s="153" t="s">
        <v>1982</v>
      </c>
      <c r="H371" s="154">
        <v>0.879</v>
      </c>
      <c r="I371" s="155"/>
      <c r="L371" s="151"/>
      <c r="M371" s="156"/>
      <c r="T371" s="157"/>
      <c r="AT371" s="152" t="s">
        <v>229</v>
      </c>
      <c r="AU371" s="152" t="s">
        <v>83</v>
      </c>
      <c r="AV371" s="12" t="s">
        <v>85</v>
      </c>
      <c r="AW371" s="12" t="s">
        <v>37</v>
      </c>
      <c r="AX371" s="12" t="s">
        <v>76</v>
      </c>
      <c r="AY371" s="152" t="s">
        <v>218</v>
      </c>
    </row>
    <row r="372" spans="2:65" s="12" customFormat="1" ht="11.25">
      <c r="B372" s="151"/>
      <c r="D372" s="140" t="s">
        <v>229</v>
      </c>
      <c r="E372" s="152" t="s">
        <v>19</v>
      </c>
      <c r="F372" s="153" t="s">
        <v>1983</v>
      </c>
      <c r="H372" s="154">
        <v>0.94</v>
      </c>
      <c r="I372" s="155"/>
      <c r="L372" s="151"/>
      <c r="M372" s="156"/>
      <c r="T372" s="157"/>
      <c r="AT372" s="152" t="s">
        <v>229</v>
      </c>
      <c r="AU372" s="152" t="s">
        <v>83</v>
      </c>
      <c r="AV372" s="12" t="s">
        <v>85</v>
      </c>
      <c r="AW372" s="12" t="s">
        <v>37</v>
      </c>
      <c r="AX372" s="12" t="s">
        <v>76</v>
      </c>
      <c r="AY372" s="152" t="s">
        <v>218</v>
      </c>
    </row>
    <row r="373" spans="2:65" s="12" customFormat="1" ht="11.25">
      <c r="B373" s="151"/>
      <c r="D373" s="140" t="s">
        <v>229</v>
      </c>
      <c r="E373" s="152" t="s">
        <v>19</v>
      </c>
      <c r="F373" s="153" t="s">
        <v>1984</v>
      </c>
      <c r="H373" s="154">
        <v>0.45</v>
      </c>
      <c r="I373" s="155"/>
      <c r="L373" s="151"/>
      <c r="M373" s="156"/>
      <c r="T373" s="157"/>
      <c r="AT373" s="152" t="s">
        <v>229</v>
      </c>
      <c r="AU373" s="152" t="s">
        <v>83</v>
      </c>
      <c r="AV373" s="12" t="s">
        <v>85</v>
      </c>
      <c r="AW373" s="12" t="s">
        <v>37</v>
      </c>
      <c r="AX373" s="12" t="s">
        <v>76</v>
      </c>
      <c r="AY373" s="152" t="s">
        <v>218</v>
      </c>
    </row>
    <row r="374" spans="2:65" s="12" customFormat="1" ht="11.25">
      <c r="B374" s="151"/>
      <c r="D374" s="140" t="s">
        <v>229</v>
      </c>
      <c r="E374" s="152" t="s">
        <v>19</v>
      </c>
      <c r="F374" s="153" t="s">
        <v>1985</v>
      </c>
      <c r="H374" s="154">
        <v>31.68</v>
      </c>
      <c r="I374" s="155"/>
      <c r="L374" s="151"/>
      <c r="M374" s="156"/>
      <c r="T374" s="157"/>
      <c r="AT374" s="152" t="s">
        <v>229</v>
      </c>
      <c r="AU374" s="152" t="s">
        <v>83</v>
      </c>
      <c r="AV374" s="12" t="s">
        <v>85</v>
      </c>
      <c r="AW374" s="12" t="s">
        <v>37</v>
      </c>
      <c r="AX374" s="12" t="s">
        <v>76</v>
      </c>
      <c r="AY374" s="152" t="s">
        <v>218</v>
      </c>
    </row>
    <row r="375" spans="2:65" s="12" customFormat="1" ht="11.25">
      <c r="B375" s="151"/>
      <c r="D375" s="140" t="s">
        <v>229</v>
      </c>
      <c r="E375" s="152" t="s">
        <v>19</v>
      </c>
      <c r="F375" s="153" t="s">
        <v>1986</v>
      </c>
      <c r="H375" s="154">
        <v>0.45</v>
      </c>
      <c r="I375" s="155"/>
      <c r="L375" s="151"/>
      <c r="M375" s="156"/>
      <c r="T375" s="157"/>
      <c r="AT375" s="152" t="s">
        <v>229</v>
      </c>
      <c r="AU375" s="152" t="s">
        <v>83</v>
      </c>
      <c r="AV375" s="12" t="s">
        <v>85</v>
      </c>
      <c r="AW375" s="12" t="s">
        <v>37</v>
      </c>
      <c r="AX375" s="12" t="s">
        <v>76</v>
      </c>
      <c r="AY375" s="152" t="s">
        <v>218</v>
      </c>
    </row>
    <row r="376" spans="2:65" s="12" customFormat="1" ht="11.25">
      <c r="B376" s="151"/>
      <c r="D376" s="140" t="s">
        <v>229</v>
      </c>
      <c r="E376" s="152" t="s">
        <v>19</v>
      </c>
      <c r="F376" s="153" t="s">
        <v>1987</v>
      </c>
      <c r="H376" s="154">
        <v>0.35</v>
      </c>
      <c r="I376" s="155"/>
      <c r="L376" s="151"/>
      <c r="M376" s="156"/>
      <c r="T376" s="157"/>
      <c r="AT376" s="152" t="s">
        <v>229</v>
      </c>
      <c r="AU376" s="152" t="s">
        <v>83</v>
      </c>
      <c r="AV376" s="12" t="s">
        <v>85</v>
      </c>
      <c r="AW376" s="12" t="s">
        <v>37</v>
      </c>
      <c r="AX376" s="12" t="s">
        <v>76</v>
      </c>
      <c r="AY376" s="152" t="s">
        <v>218</v>
      </c>
    </row>
    <row r="377" spans="2:65" s="12" customFormat="1" ht="11.25">
      <c r="B377" s="151"/>
      <c r="D377" s="140" t="s">
        <v>229</v>
      </c>
      <c r="E377" s="152" t="s">
        <v>19</v>
      </c>
      <c r="F377" s="153" t="s">
        <v>1988</v>
      </c>
      <c r="H377" s="154">
        <v>0.45</v>
      </c>
      <c r="I377" s="155"/>
      <c r="L377" s="151"/>
      <c r="M377" s="156"/>
      <c r="T377" s="157"/>
      <c r="AT377" s="152" t="s">
        <v>229</v>
      </c>
      <c r="AU377" s="152" t="s">
        <v>83</v>
      </c>
      <c r="AV377" s="12" t="s">
        <v>85</v>
      </c>
      <c r="AW377" s="12" t="s">
        <v>37</v>
      </c>
      <c r="AX377" s="12" t="s">
        <v>76</v>
      </c>
      <c r="AY377" s="152" t="s">
        <v>218</v>
      </c>
    </row>
    <row r="378" spans="2:65" s="13" customFormat="1" ht="11.25">
      <c r="B378" s="158"/>
      <c r="D378" s="140" t="s">
        <v>229</v>
      </c>
      <c r="E378" s="159" t="s">
        <v>1708</v>
      </c>
      <c r="F378" s="160" t="s">
        <v>234</v>
      </c>
      <c r="H378" s="161">
        <v>99.729000000000013</v>
      </c>
      <c r="I378" s="162"/>
      <c r="L378" s="158"/>
      <c r="M378" s="163"/>
      <c r="T378" s="164"/>
      <c r="AT378" s="159" t="s">
        <v>229</v>
      </c>
      <c r="AU378" s="159" t="s">
        <v>83</v>
      </c>
      <c r="AV378" s="13" t="s">
        <v>223</v>
      </c>
      <c r="AW378" s="13" t="s">
        <v>37</v>
      </c>
      <c r="AX378" s="13" t="s">
        <v>83</v>
      </c>
      <c r="AY378" s="159" t="s">
        <v>218</v>
      </c>
    </row>
    <row r="379" spans="2:65" s="1" customFormat="1" ht="16.5" customHeight="1">
      <c r="B379" s="33"/>
      <c r="C379" s="127" t="s">
        <v>286</v>
      </c>
      <c r="D379" s="127" t="s">
        <v>219</v>
      </c>
      <c r="E379" s="128" t="s">
        <v>1989</v>
      </c>
      <c r="F379" s="129" t="s">
        <v>1990</v>
      </c>
      <c r="G379" s="130" t="s">
        <v>180</v>
      </c>
      <c r="H379" s="131">
        <v>99.728999999999999</v>
      </c>
      <c r="I379" s="132"/>
      <c r="J379" s="133">
        <f>ROUND(I379*H379,2)</f>
        <v>0</v>
      </c>
      <c r="K379" s="129" t="s">
        <v>19</v>
      </c>
      <c r="L379" s="33"/>
      <c r="M379" s="134" t="s">
        <v>19</v>
      </c>
      <c r="N379" s="135" t="s">
        <v>47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223</v>
      </c>
      <c r="AT379" s="138" t="s">
        <v>219</v>
      </c>
      <c r="AU379" s="138" t="s">
        <v>83</v>
      </c>
      <c r="AY379" s="18" t="s">
        <v>218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8" t="s">
        <v>83</v>
      </c>
      <c r="BK379" s="139">
        <f>ROUND(I379*H379,2)</f>
        <v>0</v>
      </c>
      <c r="BL379" s="18" t="s">
        <v>223</v>
      </c>
      <c r="BM379" s="138" t="s">
        <v>1991</v>
      </c>
    </row>
    <row r="380" spans="2:65" s="1" customFormat="1" ht="11.25">
      <c r="B380" s="33"/>
      <c r="D380" s="140" t="s">
        <v>225</v>
      </c>
      <c r="F380" s="141" t="s">
        <v>1990</v>
      </c>
      <c r="I380" s="142"/>
      <c r="L380" s="33"/>
      <c r="M380" s="143"/>
      <c r="T380" s="54"/>
      <c r="AT380" s="18" t="s">
        <v>225</v>
      </c>
      <c r="AU380" s="18" t="s">
        <v>83</v>
      </c>
    </row>
    <row r="381" spans="2:65" s="1" customFormat="1" ht="19.5">
      <c r="B381" s="33"/>
      <c r="D381" s="140" t="s">
        <v>227</v>
      </c>
      <c r="F381" s="144" t="s">
        <v>1830</v>
      </c>
      <c r="I381" s="142"/>
      <c r="L381" s="33"/>
      <c r="M381" s="143"/>
      <c r="T381" s="54"/>
      <c r="AT381" s="18" t="s">
        <v>227</v>
      </c>
      <c r="AU381" s="18" t="s">
        <v>83</v>
      </c>
    </row>
    <row r="382" spans="2:65" s="12" customFormat="1" ht="11.25">
      <c r="B382" s="151"/>
      <c r="D382" s="140" t="s">
        <v>229</v>
      </c>
      <c r="E382" s="152" t="s">
        <v>19</v>
      </c>
      <c r="F382" s="153" t="s">
        <v>1708</v>
      </c>
      <c r="H382" s="154">
        <v>99.728999999999999</v>
      </c>
      <c r="I382" s="155"/>
      <c r="L382" s="151"/>
      <c r="M382" s="156"/>
      <c r="T382" s="157"/>
      <c r="AT382" s="152" t="s">
        <v>229</v>
      </c>
      <c r="AU382" s="152" t="s">
        <v>83</v>
      </c>
      <c r="AV382" s="12" t="s">
        <v>85</v>
      </c>
      <c r="AW382" s="12" t="s">
        <v>37</v>
      </c>
      <c r="AX382" s="12" t="s">
        <v>83</v>
      </c>
      <c r="AY382" s="152" t="s">
        <v>218</v>
      </c>
    </row>
    <row r="383" spans="2:65" s="1" customFormat="1" ht="16.5" customHeight="1">
      <c r="B383" s="33"/>
      <c r="C383" s="127" t="s">
        <v>292</v>
      </c>
      <c r="D383" s="127" t="s">
        <v>219</v>
      </c>
      <c r="E383" s="128" t="s">
        <v>1992</v>
      </c>
      <c r="F383" s="129" t="s">
        <v>1993</v>
      </c>
      <c r="G383" s="130" t="s">
        <v>323</v>
      </c>
      <c r="H383" s="131">
        <v>382.452</v>
      </c>
      <c r="I383" s="132"/>
      <c r="J383" s="133">
        <f>ROUND(I383*H383,2)</f>
        <v>0</v>
      </c>
      <c r="K383" s="129" t="s">
        <v>19</v>
      </c>
      <c r="L383" s="33"/>
      <c r="M383" s="134" t="s">
        <v>19</v>
      </c>
      <c r="N383" s="135" t="s">
        <v>47</v>
      </c>
      <c r="P383" s="136">
        <f>O383*H383</f>
        <v>0</v>
      </c>
      <c r="Q383" s="136">
        <v>0</v>
      </c>
      <c r="R383" s="136">
        <f>Q383*H383</f>
        <v>0</v>
      </c>
      <c r="S383" s="136">
        <v>0</v>
      </c>
      <c r="T383" s="137">
        <f>S383*H383</f>
        <v>0</v>
      </c>
      <c r="AR383" s="138" t="s">
        <v>223</v>
      </c>
      <c r="AT383" s="138" t="s">
        <v>219</v>
      </c>
      <c r="AU383" s="138" t="s">
        <v>83</v>
      </c>
      <c r="AY383" s="18" t="s">
        <v>218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8" t="s">
        <v>83</v>
      </c>
      <c r="BK383" s="139">
        <f>ROUND(I383*H383,2)</f>
        <v>0</v>
      </c>
      <c r="BL383" s="18" t="s">
        <v>223</v>
      </c>
      <c r="BM383" s="138" t="s">
        <v>1994</v>
      </c>
    </row>
    <row r="384" spans="2:65" s="1" customFormat="1" ht="19.5">
      <c r="B384" s="33"/>
      <c r="D384" s="140" t="s">
        <v>225</v>
      </c>
      <c r="F384" s="141" t="s">
        <v>1995</v>
      </c>
      <c r="I384" s="142"/>
      <c r="L384" s="33"/>
      <c r="M384" s="143"/>
      <c r="T384" s="54"/>
      <c r="AT384" s="18" t="s">
        <v>225</v>
      </c>
      <c r="AU384" s="18" t="s">
        <v>83</v>
      </c>
    </row>
    <row r="385" spans="2:65" s="1" customFormat="1" ht="19.5">
      <c r="B385" s="33"/>
      <c r="D385" s="140" t="s">
        <v>227</v>
      </c>
      <c r="F385" s="144" t="s">
        <v>1996</v>
      </c>
      <c r="I385" s="142"/>
      <c r="L385" s="33"/>
      <c r="M385" s="143"/>
      <c r="T385" s="54"/>
      <c r="AT385" s="18" t="s">
        <v>227</v>
      </c>
      <c r="AU385" s="18" t="s">
        <v>83</v>
      </c>
    </row>
    <row r="386" spans="2:65" s="12" customFormat="1" ht="11.25">
      <c r="B386" s="151"/>
      <c r="D386" s="140" t="s">
        <v>229</v>
      </c>
      <c r="E386" s="152" t="s">
        <v>19</v>
      </c>
      <c r="F386" s="153" t="s">
        <v>1997</v>
      </c>
      <c r="H386" s="154">
        <v>382.452</v>
      </c>
      <c r="I386" s="155"/>
      <c r="L386" s="151"/>
      <c r="M386" s="156"/>
      <c r="T386" s="157"/>
      <c r="AT386" s="152" t="s">
        <v>229</v>
      </c>
      <c r="AU386" s="152" t="s">
        <v>83</v>
      </c>
      <c r="AV386" s="12" t="s">
        <v>85</v>
      </c>
      <c r="AW386" s="12" t="s">
        <v>37</v>
      </c>
      <c r="AX386" s="12" t="s">
        <v>83</v>
      </c>
      <c r="AY386" s="152" t="s">
        <v>218</v>
      </c>
    </row>
    <row r="387" spans="2:65" s="1" customFormat="1" ht="16.5" customHeight="1">
      <c r="B387" s="33"/>
      <c r="C387" s="127" t="s">
        <v>299</v>
      </c>
      <c r="D387" s="127" t="s">
        <v>219</v>
      </c>
      <c r="E387" s="128" t="s">
        <v>1998</v>
      </c>
      <c r="F387" s="129" t="s">
        <v>1999</v>
      </c>
      <c r="G387" s="130" t="s">
        <v>222</v>
      </c>
      <c r="H387" s="131">
        <v>31.1</v>
      </c>
      <c r="I387" s="132"/>
      <c r="J387" s="133">
        <f>ROUND(I387*H387,2)</f>
        <v>0</v>
      </c>
      <c r="K387" s="129" t="s">
        <v>19</v>
      </c>
      <c r="L387" s="33"/>
      <c r="M387" s="134" t="s">
        <v>19</v>
      </c>
      <c r="N387" s="135" t="s">
        <v>47</v>
      </c>
      <c r="P387" s="136">
        <f>O387*H387</f>
        <v>0</v>
      </c>
      <c r="Q387" s="136">
        <v>0</v>
      </c>
      <c r="R387" s="136">
        <f>Q387*H387</f>
        <v>0</v>
      </c>
      <c r="S387" s="136">
        <v>0</v>
      </c>
      <c r="T387" s="137">
        <f>S387*H387</f>
        <v>0</v>
      </c>
      <c r="AR387" s="138" t="s">
        <v>223</v>
      </c>
      <c r="AT387" s="138" t="s">
        <v>219</v>
      </c>
      <c r="AU387" s="138" t="s">
        <v>83</v>
      </c>
      <c r="AY387" s="18" t="s">
        <v>218</v>
      </c>
      <c r="BE387" s="139">
        <f>IF(N387="základní",J387,0)</f>
        <v>0</v>
      </c>
      <c r="BF387" s="139">
        <f>IF(N387="snížená",J387,0)</f>
        <v>0</v>
      </c>
      <c r="BG387" s="139">
        <f>IF(N387="zákl. přenesená",J387,0)</f>
        <v>0</v>
      </c>
      <c r="BH387" s="139">
        <f>IF(N387="sníž. přenesená",J387,0)</f>
        <v>0</v>
      </c>
      <c r="BI387" s="139">
        <f>IF(N387="nulová",J387,0)</f>
        <v>0</v>
      </c>
      <c r="BJ387" s="18" t="s">
        <v>83</v>
      </c>
      <c r="BK387" s="139">
        <f>ROUND(I387*H387,2)</f>
        <v>0</v>
      </c>
      <c r="BL387" s="18" t="s">
        <v>223</v>
      </c>
      <c r="BM387" s="138" t="s">
        <v>2000</v>
      </c>
    </row>
    <row r="388" spans="2:65" s="1" customFormat="1" ht="11.25">
      <c r="B388" s="33"/>
      <c r="D388" s="140" t="s">
        <v>225</v>
      </c>
      <c r="F388" s="141" t="s">
        <v>2001</v>
      </c>
      <c r="I388" s="142"/>
      <c r="L388" s="33"/>
      <c r="M388" s="143"/>
      <c r="T388" s="54"/>
      <c r="AT388" s="18" t="s">
        <v>225</v>
      </c>
      <c r="AU388" s="18" t="s">
        <v>83</v>
      </c>
    </row>
    <row r="389" spans="2:65" s="1" customFormat="1" ht="19.5">
      <c r="B389" s="33"/>
      <c r="D389" s="140" t="s">
        <v>227</v>
      </c>
      <c r="F389" s="144" t="s">
        <v>2002</v>
      </c>
      <c r="I389" s="142"/>
      <c r="L389" s="33"/>
      <c r="M389" s="143"/>
      <c r="T389" s="54"/>
      <c r="AT389" s="18" t="s">
        <v>227</v>
      </c>
      <c r="AU389" s="18" t="s">
        <v>83</v>
      </c>
    </row>
    <row r="390" spans="2:65" s="11" customFormat="1" ht="11.25">
      <c r="B390" s="145"/>
      <c r="D390" s="140" t="s">
        <v>229</v>
      </c>
      <c r="E390" s="146" t="s">
        <v>19</v>
      </c>
      <c r="F390" s="147" t="s">
        <v>230</v>
      </c>
      <c r="H390" s="146" t="s">
        <v>19</v>
      </c>
      <c r="I390" s="148"/>
      <c r="L390" s="145"/>
      <c r="M390" s="149"/>
      <c r="T390" s="150"/>
      <c r="AT390" s="146" t="s">
        <v>229</v>
      </c>
      <c r="AU390" s="146" t="s">
        <v>83</v>
      </c>
      <c r="AV390" s="11" t="s">
        <v>83</v>
      </c>
      <c r="AW390" s="11" t="s">
        <v>37</v>
      </c>
      <c r="AX390" s="11" t="s">
        <v>76</v>
      </c>
      <c r="AY390" s="146" t="s">
        <v>218</v>
      </c>
    </row>
    <row r="391" spans="2:65" s="12" customFormat="1" ht="11.25">
      <c r="B391" s="151"/>
      <c r="D391" s="140" t="s">
        <v>229</v>
      </c>
      <c r="E391" s="152" t="s">
        <v>19</v>
      </c>
      <c r="F391" s="153" t="s">
        <v>2003</v>
      </c>
      <c r="H391" s="154">
        <v>31.1</v>
      </c>
      <c r="I391" s="155"/>
      <c r="L391" s="151"/>
      <c r="M391" s="156"/>
      <c r="T391" s="157"/>
      <c r="AT391" s="152" t="s">
        <v>229</v>
      </c>
      <c r="AU391" s="152" t="s">
        <v>83</v>
      </c>
      <c r="AV391" s="12" t="s">
        <v>85</v>
      </c>
      <c r="AW391" s="12" t="s">
        <v>37</v>
      </c>
      <c r="AX391" s="12" t="s">
        <v>83</v>
      </c>
      <c r="AY391" s="152" t="s">
        <v>218</v>
      </c>
    </row>
    <row r="392" spans="2:65" s="1" customFormat="1" ht="16.5" customHeight="1">
      <c r="B392" s="33"/>
      <c r="C392" s="127" t="s">
        <v>306</v>
      </c>
      <c r="D392" s="127" t="s">
        <v>219</v>
      </c>
      <c r="E392" s="128" t="s">
        <v>2004</v>
      </c>
      <c r="F392" s="129" t="s">
        <v>2005</v>
      </c>
      <c r="G392" s="130" t="s">
        <v>222</v>
      </c>
      <c r="H392" s="131">
        <v>37.22</v>
      </c>
      <c r="I392" s="132"/>
      <c r="J392" s="133">
        <f>ROUND(I392*H392,2)</f>
        <v>0</v>
      </c>
      <c r="K392" s="129" t="s">
        <v>19</v>
      </c>
      <c r="L392" s="33"/>
      <c r="M392" s="134" t="s">
        <v>19</v>
      </c>
      <c r="N392" s="135" t="s">
        <v>47</v>
      </c>
      <c r="P392" s="136">
        <f>O392*H392</f>
        <v>0</v>
      </c>
      <c r="Q392" s="136">
        <v>0</v>
      </c>
      <c r="R392" s="136">
        <f>Q392*H392</f>
        <v>0</v>
      </c>
      <c r="S392" s="136">
        <v>0</v>
      </c>
      <c r="T392" s="137">
        <f>S392*H392</f>
        <v>0</v>
      </c>
      <c r="AR392" s="138" t="s">
        <v>223</v>
      </c>
      <c r="AT392" s="138" t="s">
        <v>219</v>
      </c>
      <c r="AU392" s="138" t="s">
        <v>83</v>
      </c>
      <c r="AY392" s="18" t="s">
        <v>218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8" t="s">
        <v>83</v>
      </c>
      <c r="BK392" s="139">
        <f>ROUND(I392*H392,2)</f>
        <v>0</v>
      </c>
      <c r="BL392" s="18" t="s">
        <v>223</v>
      </c>
      <c r="BM392" s="138" t="s">
        <v>2006</v>
      </c>
    </row>
    <row r="393" spans="2:65" s="1" customFormat="1" ht="11.25">
      <c r="B393" s="33"/>
      <c r="D393" s="140" t="s">
        <v>225</v>
      </c>
      <c r="F393" s="141" t="s">
        <v>2007</v>
      </c>
      <c r="I393" s="142"/>
      <c r="L393" s="33"/>
      <c r="M393" s="143"/>
      <c r="T393" s="54"/>
      <c r="AT393" s="18" t="s">
        <v>225</v>
      </c>
      <c r="AU393" s="18" t="s">
        <v>83</v>
      </c>
    </row>
    <row r="394" spans="2:65" s="1" customFormat="1" ht="29.25">
      <c r="B394" s="33"/>
      <c r="D394" s="140" t="s">
        <v>227</v>
      </c>
      <c r="F394" s="144" t="s">
        <v>2008</v>
      </c>
      <c r="I394" s="142"/>
      <c r="L394" s="33"/>
      <c r="M394" s="143"/>
      <c r="T394" s="54"/>
      <c r="AT394" s="18" t="s">
        <v>227</v>
      </c>
      <c r="AU394" s="18" t="s">
        <v>83</v>
      </c>
    </row>
    <row r="395" spans="2:65" s="11" customFormat="1" ht="11.25">
      <c r="B395" s="145"/>
      <c r="D395" s="140" t="s">
        <v>229</v>
      </c>
      <c r="E395" s="146" t="s">
        <v>19</v>
      </c>
      <c r="F395" s="147" t="s">
        <v>230</v>
      </c>
      <c r="H395" s="146" t="s">
        <v>19</v>
      </c>
      <c r="I395" s="148"/>
      <c r="L395" s="145"/>
      <c r="M395" s="149"/>
      <c r="T395" s="150"/>
      <c r="AT395" s="146" t="s">
        <v>229</v>
      </c>
      <c r="AU395" s="146" t="s">
        <v>83</v>
      </c>
      <c r="AV395" s="11" t="s">
        <v>83</v>
      </c>
      <c r="AW395" s="11" t="s">
        <v>37</v>
      </c>
      <c r="AX395" s="11" t="s">
        <v>76</v>
      </c>
      <c r="AY395" s="146" t="s">
        <v>218</v>
      </c>
    </row>
    <row r="396" spans="2:65" s="12" customFormat="1" ht="11.25">
      <c r="B396" s="151"/>
      <c r="D396" s="140" t="s">
        <v>229</v>
      </c>
      <c r="E396" s="152" t="s">
        <v>19</v>
      </c>
      <c r="F396" s="153" t="s">
        <v>2009</v>
      </c>
      <c r="H396" s="154">
        <v>37.22</v>
      </c>
      <c r="I396" s="155"/>
      <c r="L396" s="151"/>
      <c r="M396" s="156"/>
      <c r="T396" s="157"/>
      <c r="AT396" s="152" t="s">
        <v>229</v>
      </c>
      <c r="AU396" s="152" t="s">
        <v>83</v>
      </c>
      <c r="AV396" s="12" t="s">
        <v>85</v>
      </c>
      <c r="AW396" s="12" t="s">
        <v>37</v>
      </c>
      <c r="AX396" s="12" t="s">
        <v>83</v>
      </c>
      <c r="AY396" s="152" t="s">
        <v>218</v>
      </c>
    </row>
    <row r="397" spans="2:65" s="1" customFormat="1" ht="16.5" customHeight="1">
      <c r="B397" s="33"/>
      <c r="C397" s="127" t="s">
        <v>313</v>
      </c>
      <c r="D397" s="127" t="s">
        <v>219</v>
      </c>
      <c r="E397" s="128" t="s">
        <v>2010</v>
      </c>
      <c r="F397" s="129" t="s">
        <v>2011</v>
      </c>
      <c r="G397" s="130" t="s">
        <v>222</v>
      </c>
      <c r="H397" s="131">
        <v>188.26</v>
      </c>
      <c r="I397" s="132"/>
      <c r="J397" s="133">
        <f>ROUND(I397*H397,2)</f>
        <v>0</v>
      </c>
      <c r="K397" s="129" t="s">
        <v>19</v>
      </c>
      <c r="L397" s="33"/>
      <c r="M397" s="134" t="s">
        <v>19</v>
      </c>
      <c r="N397" s="135" t="s">
        <v>47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223</v>
      </c>
      <c r="AT397" s="138" t="s">
        <v>219</v>
      </c>
      <c r="AU397" s="138" t="s">
        <v>83</v>
      </c>
      <c r="AY397" s="18" t="s">
        <v>218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8" t="s">
        <v>83</v>
      </c>
      <c r="BK397" s="139">
        <f>ROUND(I397*H397,2)</f>
        <v>0</v>
      </c>
      <c r="BL397" s="18" t="s">
        <v>223</v>
      </c>
      <c r="BM397" s="138" t="s">
        <v>2012</v>
      </c>
    </row>
    <row r="398" spans="2:65" s="1" customFormat="1" ht="11.25">
      <c r="B398" s="33"/>
      <c r="D398" s="140" t="s">
        <v>225</v>
      </c>
      <c r="F398" s="141" t="s">
        <v>2011</v>
      </c>
      <c r="I398" s="142"/>
      <c r="L398" s="33"/>
      <c r="M398" s="143"/>
      <c r="T398" s="54"/>
      <c r="AT398" s="18" t="s">
        <v>225</v>
      </c>
      <c r="AU398" s="18" t="s">
        <v>83</v>
      </c>
    </row>
    <row r="399" spans="2:65" s="1" customFormat="1" ht="29.25">
      <c r="B399" s="33"/>
      <c r="D399" s="140" t="s">
        <v>227</v>
      </c>
      <c r="F399" s="144" t="s">
        <v>2008</v>
      </c>
      <c r="I399" s="142"/>
      <c r="L399" s="33"/>
      <c r="M399" s="143"/>
      <c r="T399" s="54"/>
      <c r="AT399" s="18" t="s">
        <v>227</v>
      </c>
      <c r="AU399" s="18" t="s">
        <v>83</v>
      </c>
    </row>
    <row r="400" spans="2:65" s="11" customFormat="1" ht="11.25">
      <c r="B400" s="145"/>
      <c r="D400" s="140" t="s">
        <v>229</v>
      </c>
      <c r="E400" s="146" t="s">
        <v>19</v>
      </c>
      <c r="F400" s="147" t="s">
        <v>230</v>
      </c>
      <c r="H400" s="146" t="s">
        <v>19</v>
      </c>
      <c r="I400" s="148"/>
      <c r="L400" s="145"/>
      <c r="M400" s="149"/>
      <c r="T400" s="150"/>
      <c r="AT400" s="146" t="s">
        <v>229</v>
      </c>
      <c r="AU400" s="146" t="s">
        <v>83</v>
      </c>
      <c r="AV400" s="11" t="s">
        <v>83</v>
      </c>
      <c r="AW400" s="11" t="s">
        <v>37</v>
      </c>
      <c r="AX400" s="11" t="s">
        <v>76</v>
      </c>
      <c r="AY400" s="146" t="s">
        <v>218</v>
      </c>
    </row>
    <row r="401" spans="2:65" s="12" customFormat="1" ht="11.25">
      <c r="B401" s="151"/>
      <c r="D401" s="140" t="s">
        <v>229</v>
      </c>
      <c r="E401" s="152" t="s">
        <v>19</v>
      </c>
      <c r="F401" s="153" t="s">
        <v>2013</v>
      </c>
      <c r="H401" s="154">
        <v>188.26</v>
      </c>
      <c r="I401" s="155"/>
      <c r="L401" s="151"/>
      <c r="M401" s="156"/>
      <c r="T401" s="157"/>
      <c r="AT401" s="152" t="s">
        <v>229</v>
      </c>
      <c r="AU401" s="152" t="s">
        <v>83</v>
      </c>
      <c r="AV401" s="12" t="s">
        <v>85</v>
      </c>
      <c r="AW401" s="12" t="s">
        <v>37</v>
      </c>
      <c r="AX401" s="12" t="s">
        <v>83</v>
      </c>
      <c r="AY401" s="152" t="s">
        <v>218</v>
      </c>
    </row>
    <row r="402" spans="2:65" s="1" customFormat="1" ht="16.5" customHeight="1">
      <c r="B402" s="33"/>
      <c r="C402" s="127" t="s">
        <v>320</v>
      </c>
      <c r="D402" s="127" t="s">
        <v>219</v>
      </c>
      <c r="E402" s="128" t="s">
        <v>2014</v>
      </c>
      <c r="F402" s="129" t="s">
        <v>2015</v>
      </c>
      <c r="G402" s="130" t="s">
        <v>222</v>
      </c>
      <c r="H402" s="131">
        <v>55.49</v>
      </c>
      <c r="I402" s="132"/>
      <c r="J402" s="133">
        <f>ROUND(I402*H402,2)</f>
        <v>0</v>
      </c>
      <c r="K402" s="129" t="s">
        <v>19</v>
      </c>
      <c r="L402" s="33"/>
      <c r="M402" s="134" t="s">
        <v>19</v>
      </c>
      <c r="N402" s="135" t="s">
        <v>47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223</v>
      </c>
      <c r="AT402" s="138" t="s">
        <v>219</v>
      </c>
      <c r="AU402" s="138" t="s">
        <v>83</v>
      </c>
      <c r="AY402" s="18" t="s">
        <v>218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8" t="s">
        <v>83</v>
      </c>
      <c r="BK402" s="139">
        <f>ROUND(I402*H402,2)</f>
        <v>0</v>
      </c>
      <c r="BL402" s="18" t="s">
        <v>223</v>
      </c>
      <c r="BM402" s="138" t="s">
        <v>2016</v>
      </c>
    </row>
    <row r="403" spans="2:65" s="1" customFormat="1" ht="11.25">
      <c r="B403" s="33"/>
      <c r="D403" s="140" t="s">
        <v>225</v>
      </c>
      <c r="F403" s="141" t="s">
        <v>2017</v>
      </c>
      <c r="I403" s="142"/>
      <c r="L403" s="33"/>
      <c r="M403" s="143"/>
      <c r="T403" s="54"/>
      <c r="AT403" s="18" t="s">
        <v>225</v>
      </c>
      <c r="AU403" s="18" t="s">
        <v>83</v>
      </c>
    </row>
    <row r="404" spans="2:65" s="1" customFormat="1" ht="29.25">
      <c r="B404" s="33"/>
      <c r="D404" s="140" t="s">
        <v>227</v>
      </c>
      <c r="F404" s="144" t="s">
        <v>2018</v>
      </c>
      <c r="I404" s="142"/>
      <c r="L404" s="33"/>
      <c r="M404" s="143"/>
      <c r="T404" s="54"/>
      <c r="AT404" s="18" t="s">
        <v>227</v>
      </c>
      <c r="AU404" s="18" t="s">
        <v>83</v>
      </c>
    </row>
    <row r="405" spans="2:65" s="11" customFormat="1" ht="11.25">
      <c r="B405" s="145"/>
      <c r="D405" s="140" t="s">
        <v>229</v>
      </c>
      <c r="E405" s="146" t="s">
        <v>19</v>
      </c>
      <c r="F405" s="147" t="s">
        <v>230</v>
      </c>
      <c r="H405" s="146" t="s">
        <v>19</v>
      </c>
      <c r="I405" s="148"/>
      <c r="L405" s="145"/>
      <c r="M405" s="149"/>
      <c r="T405" s="150"/>
      <c r="AT405" s="146" t="s">
        <v>229</v>
      </c>
      <c r="AU405" s="146" t="s">
        <v>83</v>
      </c>
      <c r="AV405" s="11" t="s">
        <v>83</v>
      </c>
      <c r="AW405" s="11" t="s">
        <v>37</v>
      </c>
      <c r="AX405" s="11" t="s">
        <v>76</v>
      </c>
      <c r="AY405" s="146" t="s">
        <v>218</v>
      </c>
    </row>
    <row r="406" spans="2:65" s="12" customFormat="1" ht="11.25">
      <c r="B406" s="151"/>
      <c r="D406" s="140" t="s">
        <v>229</v>
      </c>
      <c r="E406" s="152" t="s">
        <v>19</v>
      </c>
      <c r="F406" s="153" t="s">
        <v>2019</v>
      </c>
      <c r="H406" s="154">
        <v>55.49</v>
      </c>
      <c r="I406" s="155"/>
      <c r="L406" s="151"/>
      <c r="M406" s="156"/>
      <c r="T406" s="157"/>
      <c r="AT406" s="152" t="s">
        <v>229</v>
      </c>
      <c r="AU406" s="152" t="s">
        <v>83</v>
      </c>
      <c r="AV406" s="12" t="s">
        <v>85</v>
      </c>
      <c r="AW406" s="12" t="s">
        <v>37</v>
      </c>
      <c r="AX406" s="12" t="s">
        <v>83</v>
      </c>
      <c r="AY406" s="152" t="s">
        <v>218</v>
      </c>
    </row>
    <row r="407" spans="2:65" s="1" customFormat="1" ht="16.5" customHeight="1">
      <c r="B407" s="33"/>
      <c r="C407" s="127" t="s">
        <v>8</v>
      </c>
      <c r="D407" s="127" t="s">
        <v>219</v>
      </c>
      <c r="E407" s="128" t="s">
        <v>2020</v>
      </c>
      <c r="F407" s="129" t="s">
        <v>2021</v>
      </c>
      <c r="G407" s="130" t="s">
        <v>222</v>
      </c>
      <c r="H407" s="131">
        <v>16.62</v>
      </c>
      <c r="I407" s="132"/>
      <c r="J407" s="133">
        <f>ROUND(I407*H407,2)</f>
        <v>0</v>
      </c>
      <c r="K407" s="129" t="s">
        <v>19</v>
      </c>
      <c r="L407" s="33"/>
      <c r="M407" s="134" t="s">
        <v>19</v>
      </c>
      <c r="N407" s="135" t="s">
        <v>47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223</v>
      </c>
      <c r="AT407" s="138" t="s">
        <v>219</v>
      </c>
      <c r="AU407" s="138" t="s">
        <v>83</v>
      </c>
      <c r="AY407" s="18" t="s">
        <v>218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8" t="s">
        <v>83</v>
      </c>
      <c r="BK407" s="139">
        <f>ROUND(I407*H407,2)</f>
        <v>0</v>
      </c>
      <c r="BL407" s="18" t="s">
        <v>223</v>
      </c>
      <c r="BM407" s="138" t="s">
        <v>2022</v>
      </c>
    </row>
    <row r="408" spans="2:65" s="1" customFormat="1" ht="11.25">
      <c r="B408" s="33"/>
      <c r="D408" s="140" t="s">
        <v>225</v>
      </c>
      <c r="F408" s="141" t="s">
        <v>2023</v>
      </c>
      <c r="I408" s="142"/>
      <c r="L408" s="33"/>
      <c r="M408" s="143"/>
      <c r="T408" s="54"/>
      <c r="AT408" s="18" t="s">
        <v>225</v>
      </c>
      <c r="AU408" s="18" t="s">
        <v>83</v>
      </c>
    </row>
    <row r="409" spans="2:65" s="1" customFormat="1" ht="29.25">
      <c r="B409" s="33"/>
      <c r="D409" s="140" t="s">
        <v>227</v>
      </c>
      <c r="F409" s="144" t="s">
        <v>2018</v>
      </c>
      <c r="I409" s="142"/>
      <c r="L409" s="33"/>
      <c r="M409" s="143"/>
      <c r="T409" s="54"/>
      <c r="AT409" s="18" t="s">
        <v>227</v>
      </c>
      <c r="AU409" s="18" t="s">
        <v>83</v>
      </c>
    </row>
    <row r="410" spans="2:65" s="11" customFormat="1" ht="11.25">
      <c r="B410" s="145"/>
      <c r="D410" s="140" t="s">
        <v>229</v>
      </c>
      <c r="E410" s="146" t="s">
        <v>19</v>
      </c>
      <c r="F410" s="147" t="s">
        <v>230</v>
      </c>
      <c r="H410" s="146" t="s">
        <v>19</v>
      </c>
      <c r="I410" s="148"/>
      <c r="L410" s="145"/>
      <c r="M410" s="149"/>
      <c r="T410" s="150"/>
      <c r="AT410" s="146" t="s">
        <v>229</v>
      </c>
      <c r="AU410" s="146" t="s">
        <v>83</v>
      </c>
      <c r="AV410" s="11" t="s">
        <v>83</v>
      </c>
      <c r="AW410" s="11" t="s">
        <v>37</v>
      </c>
      <c r="AX410" s="11" t="s">
        <v>76</v>
      </c>
      <c r="AY410" s="146" t="s">
        <v>218</v>
      </c>
    </row>
    <row r="411" spans="2:65" s="12" customFormat="1" ht="11.25">
      <c r="B411" s="151"/>
      <c r="D411" s="140" t="s">
        <v>229</v>
      </c>
      <c r="E411" s="152" t="s">
        <v>19</v>
      </c>
      <c r="F411" s="153" t="s">
        <v>2024</v>
      </c>
      <c r="H411" s="154">
        <v>16.62</v>
      </c>
      <c r="I411" s="155"/>
      <c r="L411" s="151"/>
      <c r="M411" s="156"/>
      <c r="T411" s="157"/>
      <c r="AT411" s="152" t="s">
        <v>229</v>
      </c>
      <c r="AU411" s="152" t="s">
        <v>83</v>
      </c>
      <c r="AV411" s="12" t="s">
        <v>85</v>
      </c>
      <c r="AW411" s="12" t="s">
        <v>37</v>
      </c>
      <c r="AX411" s="12" t="s">
        <v>83</v>
      </c>
      <c r="AY411" s="152" t="s">
        <v>218</v>
      </c>
    </row>
    <row r="412" spans="2:65" s="1" customFormat="1" ht="16.5" customHeight="1">
      <c r="B412" s="33"/>
      <c r="C412" s="127" t="s">
        <v>336</v>
      </c>
      <c r="D412" s="127" t="s">
        <v>219</v>
      </c>
      <c r="E412" s="128" t="s">
        <v>2025</v>
      </c>
      <c r="F412" s="129" t="s">
        <v>2026</v>
      </c>
      <c r="G412" s="130" t="s">
        <v>180</v>
      </c>
      <c r="H412" s="131">
        <v>99.484999999999999</v>
      </c>
      <c r="I412" s="132"/>
      <c r="J412" s="133">
        <f>ROUND(I412*H412,2)</f>
        <v>0</v>
      </c>
      <c r="K412" s="129" t="s">
        <v>19</v>
      </c>
      <c r="L412" s="33"/>
      <c r="M412" s="134" t="s">
        <v>19</v>
      </c>
      <c r="N412" s="135" t="s">
        <v>47</v>
      </c>
      <c r="P412" s="136">
        <f>O412*H412</f>
        <v>0</v>
      </c>
      <c r="Q412" s="136">
        <v>0</v>
      </c>
      <c r="R412" s="136">
        <f>Q412*H412</f>
        <v>0</v>
      </c>
      <c r="S412" s="136">
        <v>0</v>
      </c>
      <c r="T412" s="137">
        <f>S412*H412</f>
        <v>0</v>
      </c>
      <c r="AR412" s="138" t="s">
        <v>223</v>
      </c>
      <c r="AT412" s="138" t="s">
        <v>219</v>
      </c>
      <c r="AU412" s="138" t="s">
        <v>83</v>
      </c>
      <c r="AY412" s="18" t="s">
        <v>218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8" t="s">
        <v>83</v>
      </c>
      <c r="BK412" s="139">
        <f>ROUND(I412*H412,2)</f>
        <v>0</v>
      </c>
      <c r="BL412" s="18" t="s">
        <v>223</v>
      </c>
      <c r="BM412" s="138" t="s">
        <v>2027</v>
      </c>
    </row>
    <row r="413" spans="2:65" s="1" customFormat="1" ht="29.25">
      <c r="B413" s="33"/>
      <c r="D413" s="140" t="s">
        <v>225</v>
      </c>
      <c r="F413" s="141" t="s">
        <v>2028</v>
      </c>
      <c r="I413" s="142"/>
      <c r="L413" s="33"/>
      <c r="M413" s="143"/>
      <c r="T413" s="54"/>
      <c r="AT413" s="18" t="s">
        <v>225</v>
      </c>
      <c r="AU413" s="18" t="s">
        <v>83</v>
      </c>
    </row>
    <row r="414" spans="2:65" s="1" customFormat="1" ht="19.5">
      <c r="B414" s="33"/>
      <c r="D414" s="140" t="s">
        <v>227</v>
      </c>
      <c r="F414" s="144" t="s">
        <v>2029</v>
      </c>
      <c r="I414" s="142"/>
      <c r="L414" s="33"/>
      <c r="M414" s="143"/>
      <c r="T414" s="54"/>
      <c r="AT414" s="18" t="s">
        <v>227</v>
      </c>
      <c r="AU414" s="18" t="s">
        <v>83</v>
      </c>
    </row>
    <row r="415" spans="2:65" s="11" customFormat="1" ht="11.25">
      <c r="B415" s="145"/>
      <c r="D415" s="140" t="s">
        <v>229</v>
      </c>
      <c r="E415" s="146" t="s">
        <v>19</v>
      </c>
      <c r="F415" s="147" t="s">
        <v>230</v>
      </c>
      <c r="H415" s="146" t="s">
        <v>19</v>
      </c>
      <c r="I415" s="148"/>
      <c r="L415" s="145"/>
      <c r="M415" s="149"/>
      <c r="T415" s="150"/>
      <c r="AT415" s="146" t="s">
        <v>229</v>
      </c>
      <c r="AU415" s="146" t="s">
        <v>83</v>
      </c>
      <c r="AV415" s="11" t="s">
        <v>83</v>
      </c>
      <c r="AW415" s="11" t="s">
        <v>37</v>
      </c>
      <c r="AX415" s="11" t="s">
        <v>76</v>
      </c>
      <c r="AY415" s="146" t="s">
        <v>218</v>
      </c>
    </row>
    <row r="416" spans="2:65" s="12" customFormat="1" ht="11.25">
      <c r="B416" s="151"/>
      <c r="D416" s="140" t="s">
        <v>229</v>
      </c>
      <c r="E416" s="152" t="s">
        <v>19</v>
      </c>
      <c r="F416" s="153" t="s">
        <v>2030</v>
      </c>
      <c r="H416" s="154">
        <v>76.38</v>
      </c>
      <c r="I416" s="155"/>
      <c r="L416" s="151"/>
      <c r="M416" s="156"/>
      <c r="T416" s="157"/>
      <c r="AT416" s="152" t="s">
        <v>229</v>
      </c>
      <c r="AU416" s="152" t="s">
        <v>83</v>
      </c>
      <c r="AV416" s="12" t="s">
        <v>85</v>
      </c>
      <c r="AW416" s="12" t="s">
        <v>37</v>
      </c>
      <c r="AX416" s="12" t="s">
        <v>76</v>
      </c>
      <c r="AY416" s="152" t="s">
        <v>218</v>
      </c>
    </row>
    <row r="417" spans="2:65" s="12" customFormat="1" ht="11.25">
      <c r="B417" s="151"/>
      <c r="D417" s="140" t="s">
        <v>229</v>
      </c>
      <c r="E417" s="152" t="s">
        <v>19</v>
      </c>
      <c r="F417" s="153" t="s">
        <v>2031</v>
      </c>
      <c r="H417" s="154">
        <v>23.105</v>
      </c>
      <c r="I417" s="155"/>
      <c r="L417" s="151"/>
      <c r="M417" s="156"/>
      <c r="T417" s="157"/>
      <c r="AT417" s="152" t="s">
        <v>229</v>
      </c>
      <c r="AU417" s="152" t="s">
        <v>83</v>
      </c>
      <c r="AV417" s="12" t="s">
        <v>85</v>
      </c>
      <c r="AW417" s="12" t="s">
        <v>37</v>
      </c>
      <c r="AX417" s="12" t="s">
        <v>76</v>
      </c>
      <c r="AY417" s="152" t="s">
        <v>218</v>
      </c>
    </row>
    <row r="418" spans="2:65" s="13" customFormat="1" ht="11.25">
      <c r="B418" s="158"/>
      <c r="D418" s="140" t="s">
        <v>229</v>
      </c>
      <c r="E418" s="159" t="s">
        <v>19</v>
      </c>
      <c r="F418" s="160" t="s">
        <v>234</v>
      </c>
      <c r="H418" s="161">
        <v>99.484999999999999</v>
      </c>
      <c r="I418" s="162"/>
      <c r="L418" s="158"/>
      <c r="M418" s="163"/>
      <c r="T418" s="164"/>
      <c r="AT418" s="159" t="s">
        <v>229</v>
      </c>
      <c r="AU418" s="159" t="s">
        <v>83</v>
      </c>
      <c r="AV418" s="13" t="s">
        <v>223</v>
      </c>
      <c r="AW418" s="13" t="s">
        <v>37</v>
      </c>
      <c r="AX418" s="13" t="s">
        <v>83</v>
      </c>
      <c r="AY418" s="159" t="s">
        <v>218</v>
      </c>
    </row>
    <row r="419" spans="2:65" s="1" customFormat="1" ht="16.5" customHeight="1">
      <c r="B419" s="33"/>
      <c r="C419" s="127" t="s">
        <v>351</v>
      </c>
      <c r="D419" s="127" t="s">
        <v>219</v>
      </c>
      <c r="E419" s="128" t="s">
        <v>2032</v>
      </c>
      <c r="F419" s="129" t="s">
        <v>2033</v>
      </c>
      <c r="G419" s="130" t="s">
        <v>222</v>
      </c>
      <c r="H419" s="131">
        <v>70.150000000000006</v>
      </c>
      <c r="I419" s="132"/>
      <c r="J419" s="133">
        <f>ROUND(I419*H419,2)</f>
        <v>0</v>
      </c>
      <c r="K419" s="129" t="s">
        <v>19</v>
      </c>
      <c r="L419" s="33"/>
      <c r="M419" s="134" t="s">
        <v>19</v>
      </c>
      <c r="N419" s="135" t="s">
        <v>47</v>
      </c>
      <c r="P419" s="136">
        <f>O419*H419</f>
        <v>0</v>
      </c>
      <c r="Q419" s="136">
        <v>0</v>
      </c>
      <c r="R419" s="136">
        <f>Q419*H419</f>
        <v>0</v>
      </c>
      <c r="S419" s="136">
        <v>0</v>
      </c>
      <c r="T419" s="137">
        <f>S419*H419</f>
        <v>0</v>
      </c>
      <c r="AR419" s="138" t="s">
        <v>223</v>
      </c>
      <c r="AT419" s="138" t="s">
        <v>219</v>
      </c>
      <c r="AU419" s="138" t="s">
        <v>83</v>
      </c>
      <c r="AY419" s="18" t="s">
        <v>218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8" t="s">
        <v>83</v>
      </c>
      <c r="BK419" s="139">
        <f>ROUND(I419*H419,2)</f>
        <v>0</v>
      </c>
      <c r="BL419" s="18" t="s">
        <v>223</v>
      </c>
      <c r="BM419" s="138" t="s">
        <v>2034</v>
      </c>
    </row>
    <row r="420" spans="2:65" s="1" customFormat="1" ht="39">
      <c r="B420" s="33"/>
      <c r="D420" s="140" t="s">
        <v>225</v>
      </c>
      <c r="F420" s="141" t="s">
        <v>2035</v>
      </c>
      <c r="I420" s="142"/>
      <c r="L420" s="33"/>
      <c r="M420" s="143"/>
      <c r="T420" s="54"/>
      <c r="AT420" s="18" t="s">
        <v>225</v>
      </c>
      <c r="AU420" s="18" t="s">
        <v>83</v>
      </c>
    </row>
    <row r="421" spans="2:65" s="1" customFormat="1" ht="19.5">
      <c r="B421" s="33"/>
      <c r="D421" s="140" t="s">
        <v>227</v>
      </c>
      <c r="F421" s="144" t="s">
        <v>2036</v>
      </c>
      <c r="I421" s="142"/>
      <c r="L421" s="33"/>
      <c r="M421" s="143"/>
      <c r="T421" s="54"/>
      <c r="AT421" s="18" t="s">
        <v>227</v>
      </c>
      <c r="AU421" s="18" t="s">
        <v>83</v>
      </c>
    </row>
    <row r="422" spans="2:65" s="11" customFormat="1" ht="11.25">
      <c r="B422" s="145"/>
      <c r="D422" s="140" t="s">
        <v>229</v>
      </c>
      <c r="E422" s="146" t="s">
        <v>19</v>
      </c>
      <c r="F422" s="147" t="s">
        <v>230</v>
      </c>
      <c r="H422" s="146" t="s">
        <v>19</v>
      </c>
      <c r="I422" s="148"/>
      <c r="L422" s="145"/>
      <c r="M422" s="149"/>
      <c r="T422" s="150"/>
      <c r="AT422" s="146" t="s">
        <v>229</v>
      </c>
      <c r="AU422" s="146" t="s">
        <v>83</v>
      </c>
      <c r="AV422" s="11" t="s">
        <v>83</v>
      </c>
      <c r="AW422" s="11" t="s">
        <v>37</v>
      </c>
      <c r="AX422" s="11" t="s">
        <v>76</v>
      </c>
      <c r="AY422" s="146" t="s">
        <v>218</v>
      </c>
    </row>
    <row r="423" spans="2:65" s="12" customFormat="1" ht="11.25">
      <c r="B423" s="151"/>
      <c r="D423" s="140" t="s">
        <v>229</v>
      </c>
      <c r="E423" s="152" t="s">
        <v>19</v>
      </c>
      <c r="F423" s="153" t="s">
        <v>2037</v>
      </c>
      <c r="H423" s="154">
        <v>51.7</v>
      </c>
      <c r="I423" s="155"/>
      <c r="L423" s="151"/>
      <c r="M423" s="156"/>
      <c r="T423" s="157"/>
      <c r="AT423" s="152" t="s">
        <v>229</v>
      </c>
      <c r="AU423" s="152" t="s">
        <v>83</v>
      </c>
      <c r="AV423" s="12" t="s">
        <v>85</v>
      </c>
      <c r="AW423" s="12" t="s">
        <v>37</v>
      </c>
      <c r="AX423" s="12" t="s">
        <v>76</v>
      </c>
      <c r="AY423" s="152" t="s">
        <v>218</v>
      </c>
    </row>
    <row r="424" spans="2:65" s="12" customFormat="1" ht="11.25">
      <c r="B424" s="151"/>
      <c r="D424" s="140" t="s">
        <v>229</v>
      </c>
      <c r="E424" s="152" t="s">
        <v>19</v>
      </c>
      <c r="F424" s="153" t="s">
        <v>2038</v>
      </c>
      <c r="H424" s="154">
        <v>18.45</v>
      </c>
      <c r="I424" s="155"/>
      <c r="L424" s="151"/>
      <c r="M424" s="156"/>
      <c r="T424" s="157"/>
      <c r="AT424" s="152" t="s">
        <v>229</v>
      </c>
      <c r="AU424" s="152" t="s">
        <v>83</v>
      </c>
      <c r="AV424" s="12" t="s">
        <v>85</v>
      </c>
      <c r="AW424" s="12" t="s">
        <v>37</v>
      </c>
      <c r="AX424" s="12" t="s">
        <v>76</v>
      </c>
      <c r="AY424" s="152" t="s">
        <v>218</v>
      </c>
    </row>
    <row r="425" spans="2:65" s="13" customFormat="1" ht="11.25">
      <c r="B425" s="158"/>
      <c r="D425" s="140" t="s">
        <v>229</v>
      </c>
      <c r="E425" s="159" t="s">
        <v>19</v>
      </c>
      <c r="F425" s="160" t="s">
        <v>234</v>
      </c>
      <c r="H425" s="161">
        <v>70.150000000000006</v>
      </c>
      <c r="I425" s="162"/>
      <c r="L425" s="158"/>
      <c r="M425" s="163"/>
      <c r="T425" s="164"/>
      <c r="AT425" s="159" t="s">
        <v>229</v>
      </c>
      <c r="AU425" s="159" t="s">
        <v>83</v>
      </c>
      <c r="AV425" s="13" t="s">
        <v>223</v>
      </c>
      <c r="AW425" s="13" t="s">
        <v>37</v>
      </c>
      <c r="AX425" s="13" t="s">
        <v>83</v>
      </c>
      <c r="AY425" s="159" t="s">
        <v>218</v>
      </c>
    </row>
    <row r="426" spans="2:65" s="1" customFormat="1" ht="16.5" customHeight="1">
      <c r="B426" s="33"/>
      <c r="C426" s="127" t="s">
        <v>373</v>
      </c>
      <c r="D426" s="127" t="s">
        <v>219</v>
      </c>
      <c r="E426" s="128" t="s">
        <v>2039</v>
      </c>
      <c r="F426" s="129" t="s">
        <v>2040</v>
      </c>
      <c r="G426" s="130" t="s">
        <v>222</v>
      </c>
      <c r="H426" s="131">
        <v>57.19</v>
      </c>
      <c r="I426" s="132"/>
      <c r="J426" s="133">
        <f>ROUND(I426*H426,2)</f>
        <v>0</v>
      </c>
      <c r="K426" s="129" t="s">
        <v>19</v>
      </c>
      <c r="L426" s="33"/>
      <c r="M426" s="134" t="s">
        <v>19</v>
      </c>
      <c r="N426" s="135" t="s">
        <v>47</v>
      </c>
      <c r="P426" s="136">
        <f>O426*H426</f>
        <v>0</v>
      </c>
      <c r="Q426" s="136">
        <v>0</v>
      </c>
      <c r="R426" s="136">
        <f>Q426*H426</f>
        <v>0</v>
      </c>
      <c r="S426" s="136">
        <v>0</v>
      </c>
      <c r="T426" s="137">
        <f>S426*H426</f>
        <v>0</v>
      </c>
      <c r="AR426" s="138" t="s">
        <v>223</v>
      </c>
      <c r="AT426" s="138" t="s">
        <v>219</v>
      </c>
      <c r="AU426" s="138" t="s">
        <v>83</v>
      </c>
      <c r="AY426" s="18" t="s">
        <v>218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8" t="s">
        <v>83</v>
      </c>
      <c r="BK426" s="139">
        <f>ROUND(I426*H426,2)</f>
        <v>0</v>
      </c>
      <c r="BL426" s="18" t="s">
        <v>223</v>
      </c>
      <c r="BM426" s="138" t="s">
        <v>2041</v>
      </c>
    </row>
    <row r="427" spans="2:65" s="1" customFormat="1" ht="11.25">
      <c r="B427" s="33"/>
      <c r="D427" s="140" t="s">
        <v>225</v>
      </c>
      <c r="F427" s="141" t="s">
        <v>2042</v>
      </c>
      <c r="I427" s="142"/>
      <c r="L427" s="33"/>
      <c r="M427" s="143"/>
      <c r="T427" s="54"/>
      <c r="AT427" s="18" t="s">
        <v>225</v>
      </c>
      <c r="AU427" s="18" t="s">
        <v>83</v>
      </c>
    </row>
    <row r="428" spans="2:65" s="1" customFormat="1" ht="29.25">
      <c r="B428" s="33"/>
      <c r="D428" s="140" t="s">
        <v>227</v>
      </c>
      <c r="F428" s="144" t="s">
        <v>2043</v>
      </c>
      <c r="I428" s="142"/>
      <c r="L428" s="33"/>
      <c r="M428" s="143"/>
      <c r="T428" s="54"/>
      <c r="AT428" s="18" t="s">
        <v>227</v>
      </c>
      <c r="AU428" s="18" t="s">
        <v>83</v>
      </c>
    </row>
    <row r="429" spans="2:65" s="11" customFormat="1" ht="11.25">
      <c r="B429" s="145"/>
      <c r="D429" s="140" t="s">
        <v>229</v>
      </c>
      <c r="E429" s="146" t="s">
        <v>19</v>
      </c>
      <c r="F429" s="147" t="s">
        <v>230</v>
      </c>
      <c r="H429" s="146" t="s">
        <v>19</v>
      </c>
      <c r="I429" s="148"/>
      <c r="L429" s="145"/>
      <c r="M429" s="149"/>
      <c r="T429" s="150"/>
      <c r="AT429" s="146" t="s">
        <v>229</v>
      </c>
      <c r="AU429" s="146" t="s">
        <v>83</v>
      </c>
      <c r="AV429" s="11" t="s">
        <v>83</v>
      </c>
      <c r="AW429" s="11" t="s">
        <v>37</v>
      </c>
      <c r="AX429" s="11" t="s">
        <v>76</v>
      </c>
      <c r="AY429" s="146" t="s">
        <v>218</v>
      </c>
    </row>
    <row r="430" spans="2:65" s="12" customFormat="1" ht="11.25">
      <c r="B430" s="151"/>
      <c r="D430" s="140" t="s">
        <v>229</v>
      </c>
      <c r="E430" s="152" t="s">
        <v>19</v>
      </c>
      <c r="F430" s="153" t="s">
        <v>2044</v>
      </c>
      <c r="H430" s="154">
        <v>57.19</v>
      </c>
      <c r="I430" s="155"/>
      <c r="L430" s="151"/>
      <c r="M430" s="156"/>
      <c r="T430" s="157"/>
      <c r="AT430" s="152" t="s">
        <v>229</v>
      </c>
      <c r="AU430" s="152" t="s">
        <v>83</v>
      </c>
      <c r="AV430" s="12" t="s">
        <v>85</v>
      </c>
      <c r="AW430" s="12" t="s">
        <v>37</v>
      </c>
      <c r="AX430" s="12" t="s">
        <v>83</v>
      </c>
      <c r="AY430" s="152" t="s">
        <v>218</v>
      </c>
    </row>
    <row r="431" spans="2:65" s="1" customFormat="1" ht="16.5" customHeight="1">
      <c r="B431" s="33"/>
      <c r="C431" s="127" t="s">
        <v>380</v>
      </c>
      <c r="D431" s="127" t="s">
        <v>219</v>
      </c>
      <c r="E431" s="128" t="s">
        <v>2045</v>
      </c>
      <c r="F431" s="129" t="s">
        <v>2046</v>
      </c>
      <c r="G431" s="130" t="s">
        <v>167</v>
      </c>
      <c r="H431" s="131">
        <v>69.53</v>
      </c>
      <c r="I431" s="132"/>
      <c r="J431" s="133">
        <f>ROUND(I431*H431,2)</f>
        <v>0</v>
      </c>
      <c r="K431" s="129" t="s">
        <v>19</v>
      </c>
      <c r="L431" s="33"/>
      <c r="M431" s="134" t="s">
        <v>19</v>
      </c>
      <c r="N431" s="135" t="s">
        <v>47</v>
      </c>
      <c r="P431" s="136">
        <f>O431*H431</f>
        <v>0</v>
      </c>
      <c r="Q431" s="136">
        <v>0</v>
      </c>
      <c r="R431" s="136">
        <f>Q431*H431</f>
        <v>0</v>
      </c>
      <c r="S431" s="136">
        <v>0</v>
      </c>
      <c r="T431" s="137">
        <f>S431*H431</f>
        <v>0</v>
      </c>
      <c r="AR431" s="138" t="s">
        <v>223</v>
      </c>
      <c r="AT431" s="138" t="s">
        <v>219</v>
      </c>
      <c r="AU431" s="138" t="s">
        <v>83</v>
      </c>
      <c r="AY431" s="18" t="s">
        <v>218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8" t="s">
        <v>83</v>
      </c>
      <c r="BK431" s="139">
        <f>ROUND(I431*H431,2)</f>
        <v>0</v>
      </c>
      <c r="BL431" s="18" t="s">
        <v>223</v>
      </c>
      <c r="BM431" s="138" t="s">
        <v>2047</v>
      </c>
    </row>
    <row r="432" spans="2:65" s="1" customFormat="1" ht="19.5">
      <c r="B432" s="33"/>
      <c r="D432" s="140" t="s">
        <v>225</v>
      </c>
      <c r="F432" s="141" t="s">
        <v>2048</v>
      </c>
      <c r="I432" s="142"/>
      <c r="L432" s="33"/>
      <c r="M432" s="143"/>
      <c r="T432" s="54"/>
      <c r="AT432" s="18" t="s">
        <v>225</v>
      </c>
      <c r="AU432" s="18" t="s">
        <v>83</v>
      </c>
    </row>
    <row r="433" spans="2:65" s="1" customFormat="1" ht="29.25">
      <c r="B433" s="33"/>
      <c r="D433" s="140" t="s">
        <v>227</v>
      </c>
      <c r="F433" s="144" t="s">
        <v>991</v>
      </c>
      <c r="I433" s="142"/>
      <c r="L433" s="33"/>
      <c r="M433" s="143"/>
      <c r="T433" s="54"/>
      <c r="AT433" s="18" t="s">
        <v>227</v>
      </c>
      <c r="AU433" s="18" t="s">
        <v>83</v>
      </c>
    </row>
    <row r="434" spans="2:65" s="11" customFormat="1" ht="11.25">
      <c r="B434" s="145"/>
      <c r="D434" s="140" t="s">
        <v>229</v>
      </c>
      <c r="E434" s="146" t="s">
        <v>19</v>
      </c>
      <c r="F434" s="147" t="s">
        <v>230</v>
      </c>
      <c r="H434" s="146" t="s">
        <v>19</v>
      </c>
      <c r="I434" s="148"/>
      <c r="L434" s="145"/>
      <c r="M434" s="149"/>
      <c r="T434" s="150"/>
      <c r="AT434" s="146" t="s">
        <v>229</v>
      </c>
      <c r="AU434" s="146" t="s">
        <v>83</v>
      </c>
      <c r="AV434" s="11" t="s">
        <v>83</v>
      </c>
      <c r="AW434" s="11" t="s">
        <v>37</v>
      </c>
      <c r="AX434" s="11" t="s">
        <v>76</v>
      </c>
      <c r="AY434" s="146" t="s">
        <v>218</v>
      </c>
    </row>
    <row r="435" spans="2:65" s="12" customFormat="1" ht="11.25">
      <c r="B435" s="151"/>
      <c r="D435" s="140" t="s">
        <v>229</v>
      </c>
      <c r="E435" s="152" t="s">
        <v>19</v>
      </c>
      <c r="F435" s="153" t="s">
        <v>2049</v>
      </c>
      <c r="H435" s="154">
        <v>69.53</v>
      </c>
      <c r="I435" s="155"/>
      <c r="L435" s="151"/>
      <c r="M435" s="156"/>
      <c r="T435" s="157"/>
      <c r="AT435" s="152" t="s">
        <v>229</v>
      </c>
      <c r="AU435" s="152" t="s">
        <v>83</v>
      </c>
      <c r="AV435" s="12" t="s">
        <v>85</v>
      </c>
      <c r="AW435" s="12" t="s">
        <v>37</v>
      </c>
      <c r="AX435" s="12" t="s">
        <v>83</v>
      </c>
      <c r="AY435" s="152" t="s">
        <v>218</v>
      </c>
    </row>
    <row r="436" spans="2:65" s="1" customFormat="1" ht="16.5" customHeight="1">
      <c r="B436" s="33"/>
      <c r="C436" s="127" t="s">
        <v>387</v>
      </c>
      <c r="D436" s="127" t="s">
        <v>219</v>
      </c>
      <c r="E436" s="128" t="s">
        <v>2050</v>
      </c>
      <c r="F436" s="129" t="s">
        <v>2051</v>
      </c>
      <c r="G436" s="130" t="s">
        <v>167</v>
      </c>
      <c r="H436" s="131">
        <v>1.65</v>
      </c>
      <c r="I436" s="132"/>
      <c r="J436" s="133">
        <f>ROUND(I436*H436,2)</f>
        <v>0</v>
      </c>
      <c r="K436" s="129" t="s">
        <v>19</v>
      </c>
      <c r="L436" s="33"/>
      <c r="M436" s="134" t="s">
        <v>19</v>
      </c>
      <c r="N436" s="135" t="s">
        <v>47</v>
      </c>
      <c r="P436" s="136">
        <f>O436*H436</f>
        <v>0</v>
      </c>
      <c r="Q436" s="136">
        <v>0</v>
      </c>
      <c r="R436" s="136">
        <f>Q436*H436</f>
        <v>0</v>
      </c>
      <c r="S436" s="136">
        <v>0</v>
      </c>
      <c r="T436" s="137">
        <f>S436*H436</f>
        <v>0</v>
      </c>
      <c r="AR436" s="138" t="s">
        <v>223</v>
      </c>
      <c r="AT436" s="138" t="s">
        <v>219</v>
      </c>
      <c r="AU436" s="138" t="s">
        <v>83</v>
      </c>
      <c r="AY436" s="18" t="s">
        <v>218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8" t="s">
        <v>83</v>
      </c>
      <c r="BK436" s="139">
        <f>ROUND(I436*H436,2)</f>
        <v>0</v>
      </c>
      <c r="BL436" s="18" t="s">
        <v>223</v>
      </c>
      <c r="BM436" s="138" t="s">
        <v>2052</v>
      </c>
    </row>
    <row r="437" spans="2:65" s="1" customFormat="1" ht="19.5">
      <c r="B437" s="33"/>
      <c r="D437" s="140" t="s">
        <v>225</v>
      </c>
      <c r="F437" s="141" t="s">
        <v>2053</v>
      </c>
      <c r="I437" s="142"/>
      <c r="L437" s="33"/>
      <c r="M437" s="143"/>
      <c r="T437" s="54"/>
      <c r="AT437" s="18" t="s">
        <v>225</v>
      </c>
      <c r="AU437" s="18" t="s">
        <v>83</v>
      </c>
    </row>
    <row r="438" spans="2:65" s="1" customFormat="1" ht="29.25">
      <c r="B438" s="33"/>
      <c r="D438" s="140" t="s">
        <v>227</v>
      </c>
      <c r="F438" s="144" t="s">
        <v>991</v>
      </c>
      <c r="I438" s="142"/>
      <c r="L438" s="33"/>
      <c r="M438" s="143"/>
      <c r="T438" s="54"/>
      <c r="AT438" s="18" t="s">
        <v>227</v>
      </c>
      <c r="AU438" s="18" t="s">
        <v>83</v>
      </c>
    </row>
    <row r="439" spans="2:65" s="11" customFormat="1" ht="11.25">
      <c r="B439" s="145"/>
      <c r="D439" s="140" t="s">
        <v>229</v>
      </c>
      <c r="E439" s="146" t="s">
        <v>19</v>
      </c>
      <c r="F439" s="147" t="s">
        <v>230</v>
      </c>
      <c r="H439" s="146" t="s">
        <v>19</v>
      </c>
      <c r="I439" s="148"/>
      <c r="L439" s="145"/>
      <c r="M439" s="149"/>
      <c r="T439" s="150"/>
      <c r="AT439" s="146" t="s">
        <v>229</v>
      </c>
      <c r="AU439" s="146" t="s">
        <v>83</v>
      </c>
      <c r="AV439" s="11" t="s">
        <v>83</v>
      </c>
      <c r="AW439" s="11" t="s">
        <v>37</v>
      </c>
      <c r="AX439" s="11" t="s">
        <v>76</v>
      </c>
      <c r="AY439" s="146" t="s">
        <v>218</v>
      </c>
    </row>
    <row r="440" spans="2:65" s="12" customFormat="1" ht="11.25">
      <c r="B440" s="151"/>
      <c r="D440" s="140" t="s">
        <v>229</v>
      </c>
      <c r="E440" s="152" t="s">
        <v>19</v>
      </c>
      <c r="F440" s="153" t="s">
        <v>2054</v>
      </c>
      <c r="H440" s="154">
        <v>1.65</v>
      </c>
      <c r="I440" s="155"/>
      <c r="L440" s="151"/>
      <c r="M440" s="156"/>
      <c r="T440" s="157"/>
      <c r="AT440" s="152" t="s">
        <v>229</v>
      </c>
      <c r="AU440" s="152" t="s">
        <v>83</v>
      </c>
      <c r="AV440" s="12" t="s">
        <v>85</v>
      </c>
      <c r="AW440" s="12" t="s">
        <v>37</v>
      </c>
      <c r="AX440" s="12" t="s">
        <v>83</v>
      </c>
      <c r="AY440" s="152" t="s">
        <v>218</v>
      </c>
    </row>
    <row r="441" spans="2:65" s="1" customFormat="1" ht="16.5" customHeight="1">
      <c r="B441" s="33"/>
      <c r="C441" s="127" t="s">
        <v>7</v>
      </c>
      <c r="D441" s="127" t="s">
        <v>219</v>
      </c>
      <c r="E441" s="128" t="s">
        <v>2055</v>
      </c>
      <c r="F441" s="129" t="s">
        <v>2056</v>
      </c>
      <c r="G441" s="130" t="s">
        <v>180</v>
      </c>
      <c r="H441" s="131">
        <v>26.24</v>
      </c>
      <c r="I441" s="132"/>
      <c r="J441" s="133">
        <f>ROUND(I441*H441,2)</f>
        <v>0</v>
      </c>
      <c r="K441" s="129" t="s">
        <v>19</v>
      </c>
      <c r="L441" s="33"/>
      <c r="M441" s="134" t="s">
        <v>19</v>
      </c>
      <c r="N441" s="135" t="s">
        <v>47</v>
      </c>
      <c r="P441" s="136">
        <f>O441*H441</f>
        <v>0</v>
      </c>
      <c r="Q441" s="136">
        <v>0</v>
      </c>
      <c r="R441" s="136">
        <f>Q441*H441</f>
        <v>0</v>
      </c>
      <c r="S441" s="136">
        <v>0</v>
      </c>
      <c r="T441" s="137">
        <f>S441*H441</f>
        <v>0</v>
      </c>
      <c r="AR441" s="138" t="s">
        <v>223</v>
      </c>
      <c r="AT441" s="138" t="s">
        <v>219</v>
      </c>
      <c r="AU441" s="138" t="s">
        <v>83</v>
      </c>
      <c r="AY441" s="18" t="s">
        <v>218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8" t="s">
        <v>83</v>
      </c>
      <c r="BK441" s="139">
        <f>ROUND(I441*H441,2)</f>
        <v>0</v>
      </c>
      <c r="BL441" s="18" t="s">
        <v>223</v>
      </c>
      <c r="BM441" s="138" t="s">
        <v>2057</v>
      </c>
    </row>
    <row r="442" spans="2:65" s="1" customFormat="1" ht="29.25">
      <c r="B442" s="33"/>
      <c r="D442" s="140" t="s">
        <v>225</v>
      </c>
      <c r="F442" s="141" t="s">
        <v>2058</v>
      </c>
      <c r="I442" s="142"/>
      <c r="L442" s="33"/>
      <c r="M442" s="143"/>
      <c r="T442" s="54"/>
      <c r="AT442" s="18" t="s">
        <v>225</v>
      </c>
      <c r="AU442" s="18" t="s">
        <v>83</v>
      </c>
    </row>
    <row r="443" spans="2:65" s="1" customFormat="1" ht="19.5">
      <c r="B443" s="33"/>
      <c r="D443" s="140" t="s">
        <v>227</v>
      </c>
      <c r="F443" s="144" t="s">
        <v>1830</v>
      </c>
      <c r="I443" s="142"/>
      <c r="L443" s="33"/>
      <c r="M443" s="143"/>
      <c r="T443" s="54"/>
      <c r="AT443" s="18" t="s">
        <v>227</v>
      </c>
      <c r="AU443" s="18" t="s">
        <v>83</v>
      </c>
    </row>
    <row r="444" spans="2:65" s="12" customFormat="1" ht="11.25">
      <c r="B444" s="151"/>
      <c r="D444" s="140" t="s">
        <v>229</v>
      </c>
      <c r="E444" s="152" t="s">
        <v>19</v>
      </c>
      <c r="F444" s="153" t="s">
        <v>2059</v>
      </c>
      <c r="H444" s="154">
        <v>26.24</v>
      </c>
      <c r="I444" s="155"/>
      <c r="L444" s="151"/>
      <c r="M444" s="156"/>
      <c r="T444" s="157"/>
      <c r="AT444" s="152" t="s">
        <v>229</v>
      </c>
      <c r="AU444" s="152" t="s">
        <v>83</v>
      </c>
      <c r="AV444" s="12" t="s">
        <v>85</v>
      </c>
      <c r="AW444" s="12" t="s">
        <v>37</v>
      </c>
      <c r="AX444" s="12" t="s">
        <v>83</v>
      </c>
      <c r="AY444" s="152" t="s">
        <v>218</v>
      </c>
    </row>
    <row r="445" spans="2:65" s="1" customFormat="1" ht="16.5" customHeight="1">
      <c r="B445" s="33"/>
      <c r="C445" s="127" t="s">
        <v>401</v>
      </c>
      <c r="D445" s="127" t="s">
        <v>219</v>
      </c>
      <c r="E445" s="128" t="s">
        <v>2060</v>
      </c>
      <c r="F445" s="129" t="s">
        <v>2061</v>
      </c>
      <c r="G445" s="130" t="s">
        <v>180</v>
      </c>
      <c r="H445" s="131">
        <v>26.24</v>
      </c>
      <c r="I445" s="132"/>
      <c r="J445" s="133">
        <f>ROUND(I445*H445,2)</f>
        <v>0</v>
      </c>
      <c r="K445" s="129" t="s">
        <v>19</v>
      </c>
      <c r="L445" s="33"/>
      <c r="M445" s="134" t="s">
        <v>19</v>
      </c>
      <c r="N445" s="135" t="s">
        <v>47</v>
      </c>
      <c r="P445" s="136">
        <f>O445*H445</f>
        <v>0</v>
      </c>
      <c r="Q445" s="136">
        <v>0</v>
      </c>
      <c r="R445" s="136">
        <f>Q445*H445</f>
        <v>0</v>
      </c>
      <c r="S445" s="136">
        <v>0</v>
      </c>
      <c r="T445" s="137">
        <f>S445*H445</f>
        <v>0</v>
      </c>
      <c r="AR445" s="138" t="s">
        <v>223</v>
      </c>
      <c r="AT445" s="138" t="s">
        <v>219</v>
      </c>
      <c r="AU445" s="138" t="s">
        <v>83</v>
      </c>
      <c r="AY445" s="18" t="s">
        <v>218</v>
      </c>
      <c r="BE445" s="139">
        <f>IF(N445="základní",J445,0)</f>
        <v>0</v>
      </c>
      <c r="BF445" s="139">
        <f>IF(N445="snížená",J445,0)</f>
        <v>0</v>
      </c>
      <c r="BG445" s="139">
        <f>IF(N445="zákl. přenesená",J445,0)</f>
        <v>0</v>
      </c>
      <c r="BH445" s="139">
        <f>IF(N445="sníž. přenesená",J445,0)</f>
        <v>0</v>
      </c>
      <c r="BI445" s="139">
        <f>IF(N445="nulová",J445,0)</f>
        <v>0</v>
      </c>
      <c r="BJ445" s="18" t="s">
        <v>83</v>
      </c>
      <c r="BK445" s="139">
        <f>ROUND(I445*H445,2)</f>
        <v>0</v>
      </c>
      <c r="BL445" s="18" t="s">
        <v>223</v>
      </c>
      <c r="BM445" s="138" t="s">
        <v>2062</v>
      </c>
    </row>
    <row r="446" spans="2:65" s="1" customFormat="1" ht="11.25">
      <c r="B446" s="33"/>
      <c r="D446" s="140" t="s">
        <v>225</v>
      </c>
      <c r="F446" s="141" t="s">
        <v>2061</v>
      </c>
      <c r="I446" s="142"/>
      <c r="L446" s="33"/>
      <c r="M446" s="143"/>
      <c r="T446" s="54"/>
      <c r="AT446" s="18" t="s">
        <v>225</v>
      </c>
      <c r="AU446" s="18" t="s">
        <v>83</v>
      </c>
    </row>
    <row r="447" spans="2:65" s="1" customFormat="1" ht="19.5">
      <c r="B447" s="33"/>
      <c r="D447" s="140" t="s">
        <v>227</v>
      </c>
      <c r="F447" s="144" t="s">
        <v>1830</v>
      </c>
      <c r="I447" s="142"/>
      <c r="L447" s="33"/>
      <c r="M447" s="143"/>
      <c r="T447" s="54"/>
      <c r="AT447" s="18" t="s">
        <v>227</v>
      </c>
      <c r="AU447" s="18" t="s">
        <v>83</v>
      </c>
    </row>
    <row r="448" spans="2:65" s="12" customFormat="1" ht="11.25">
      <c r="B448" s="151"/>
      <c r="D448" s="140" t="s">
        <v>229</v>
      </c>
      <c r="E448" s="152" t="s">
        <v>19</v>
      </c>
      <c r="F448" s="153" t="s">
        <v>2059</v>
      </c>
      <c r="H448" s="154">
        <v>26.24</v>
      </c>
      <c r="I448" s="155"/>
      <c r="L448" s="151"/>
      <c r="M448" s="156"/>
      <c r="T448" s="157"/>
      <c r="AT448" s="152" t="s">
        <v>229</v>
      </c>
      <c r="AU448" s="152" t="s">
        <v>83</v>
      </c>
      <c r="AV448" s="12" t="s">
        <v>85</v>
      </c>
      <c r="AW448" s="12" t="s">
        <v>37</v>
      </c>
      <c r="AX448" s="12" t="s">
        <v>83</v>
      </c>
      <c r="AY448" s="152" t="s">
        <v>218</v>
      </c>
    </row>
    <row r="449" spans="2:65" s="1" customFormat="1" ht="16.5" customHeight="1">
      <c r="B449" s="33"/>
      <c r="C449" s="127" t="s">
        <v>406</v>
      </c>
      <c r="D449" s="127" t="s">
        <v>219</v>
      </c>
      <c r="E449" s="128" t="s">
        <v>2063</v>
      </c>
      <c r="F449" s="129" t="s">
        <v>2064</v>
      </c>
      <c r="G449" s="130" t="s">
        <v>180</v>
      </c>
      <c r="H449" s="131">
        <v>89.5</v>
      </c>
      <c r="I449" s="132"/>
      <c r="J449" s="133">
        <f>ROUND(I449*H449,2)</f>
        <v>0</v>
      </c>
      <c r="K449" s="129" t="s">
        <v>19</v>
      </c>
      <c r="L449" s="33"/>
      <c r="M449" s="134" t="s">
        <v>19</v>
      </c>
      <c r="N449" s="135" t="s">
        <v>47</v>
      </c>
      <c r="P449" s="136">
        <f>O449*H449</f>
        <v>0</v>
      </c>
      <c r="Q449" s="136">
        <v>0</v>
      </c>
      <c r="R449" s="136">
        <f>Q449*H449</f>
        <v>0</v>
      </c>
      <c r="S449" s="136">
        <v>0</v>
      </c>
      <c r="T449" s="137">
        <f>S449*H449</f>
        <v>0</v>
      </c>
      <c r="AR449" s="138" t="s">
        <v>223</v>
      </c>
      <c r="AT449" s="138" t="s">
        <v>219</v>
      </c>
      <c r="AU449" s="138" t="s">
        <v>83</v>
      </c>
      <c r="AY449" s="18" t="s">
        <v>218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8" t="s">
        <v>83</v>
      </c>
      <c r="BK449" s="139">
        <f>ROUND(I449*H449,2)</f>
        <v>0</v>
      </c>
      <c r="BL449" s="18" t="s">
        <v>223</v>
      </c>
      <c r="BM449" s="138" t="s">
        <v>2065</v>
      </c>
    </row>
    <row r="450" spans="2:65" s="1" customFormat="1" ht="29.25">
      <c r="B450" s="33"/>
      <c r="D450" s="140" t="s">
        <v>225</v>
      </c>
      <c r="F450" s="141" t="s">
        <v>2066</v>
      </c>
      <c r="I450" s="142"/>
      <c r="L450" s="33"/>
      <c r="M450" s="143"/>
      <c r="T450" s="54"/>
      <c r="AT450" s="18" t="s">
        <v>225</v>
      </c>
      <c r="AU450" s="18" t="s">
        <v>83</v>
      </c>
    </row>
    <row r="451" spans="2:65" s="1" customFormat="1" ht="19.5">
      <c r="B451" s="33"/>
      <c r="D451" s="140" t="s">
        <v>227</v>
      </c>
      <c r="F451" s="144" t="s">
        <v>1830</v>
      </c>
      <c r="I451" s="142"/>
      <c r="L451" s="33"/>
      <c r="M451" s="143"/>
      <c r="T451" s="54"/>
      <c r="AT451" s="18" t="s">
        <v>227</v>
      </c>
      <c r="AU451" s="18" t="s">
        <v>83</v>
      </c>
    </row>
    <row r="452" spans="2:65" s="12" customFormat="1" ht="11.25">
      <c r="B452" s="151"/>
      <c r="D452" s="140" t="s">
        <v>229</v>
      </c>
      <c r="E452" s="152" t="s">
        <v>19</v>
      </c>
      <c r="F452" s="153" t="s">
        <v>2067</v>
      </c>
      <c r="H452" s="154">
        <v>89.5</v>
      </c>
      <c r="I452" s="155"/>
      <c r="L452" s="151"/>
      <c r="M452" s="156"/>
      <c r="T452" s="157"/>
      <c r="AT452" s="152" t="s">
        <v>229</v>
      </c>
      <c r="AU452" s="152" t="s">
        <v>83</v>
      </c>
      <c r="AV452" s="12" t="s">
        <v>85</v>
      </c>
      <c r="AW452" s="12" t="s">
        <v>37</v>
      </c>
      <c r="AX452" s="12" t="s">
        <v>83</v>
      </c>
      <c r="AY452" s="152" t="s">
        <v>218</v>
      </c>
    </row>
    <row r="453" spans="2:65" s="1" customFormat="1" ht="16.5" customHeight="1">
      <c r="B453" s="33"/>
      <c r="C453" s="127" t="s">
        <v>412</v>
      </c>
      <c r="D453" s="127" t="s">
        <v>219</v>
      </c>
      <c r="E453" s="128" t="s">
        <v>2068</v>
      </c>
      <c r="F453" s="129" t="s">
        <v>2069</v>
      </c>
      <c r="G453" s="130" t="s">
        <v>180</v>
      </c>
      <c r="H453" s="131">
        <v>89.5</v>
      </c>
      <c r="I453" s="132"/>
      <c r="J453" s="133">
        <f>ROUND(I453*H453,2)</f>
        <v>0</v>
      </c>
      <c r="K453" s="129" t="s">
        <v>19</v>
      </c>
      <c r="L453" s="33"/>
      <c r="M453" s="134" t="s">
        <v>19</v>
      </c>
      <c r="N453" s="135" t="s">
        <v>47</v>
      </c>
      <c r="P453" s="136">
        <f>O453*H453</f>
        <v>0</v>
      </c>
      <c r="Q453" s="136">
        <v>0</v>
      </c>
      <c r="R453" s="136">
        <f>Q453*H453</f>
        <v>0</v>
      </c>
      <c r="S453" s="136">
        <v>0</v>
      </c>
      <c r="T453" s="137">
        <f>S453*H453</f>
        <v>0</v>
      </c>
      <c r="AR453" s="138" t="s">
        <v>223</v>
      </c>
      <c r="AT453" s="138" t="s">
        <v>219</v>
      </c>
      <c r="AU453" s="138" t="s">
        <v>83</v>
      </c>
      <c r="AY453" s="18" t="s">
        <v>218</v>
      </c>
      <c r="BE453" s="139">
        <f>IF(N453="základní",J453,0)</f>
        <v>0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8" t="s">
        <v>83</v>
      </c>
      <c r="BK453" s="139">
        <f>ROUND(I453*H453,2)</f>
        <v>0</v>
      </c>
      <c r="BL453" s="18" t="s">
        <v>223</v>
      </c>
      <c r="BM453" s="138" t="s">
        <v>2070</v>
      </c>
    </row>
    <row r="454" spans="2:65" s="1" customFormat="1" ht="11.25">
      <c r="B454" s="33"/>
      <c r="D454" s="140" t="s">
        <v>225</v>
      </c>
      <c r="F454" s="141" t="s">
        <v>2069</v>
      </c>
      <c r="I454" s="142"/>
      <c r="L454" s="33"/>
      <c r="M454" s="143"/>
      <c r="T454" s="54"/>
      <c r="AT454" s="18" t="s">
        <v>225</v>
      </c>
      <c r="AU454" s="18" t="s">
        <v>83</v>
      </c>
    </row>
    <row r="455" spans="2:65" s="1" customFormat="1" ht="19.5">
      <c r="B455" s="33"/>
      <c r="D455" s="140" t="s">
        <v>227</v>
      </c>
      <c r="F455" s="144" t="s">
        <v>1830</v>
      </c>
      <c r="I455" s="142"/>
      <c r="L455" s="33"/>
      <c r="M455" s="143"/>
      <c r="T455" s="54"/>
      <c r="AT455" s="18" t="s">
        <v>227</v>
      </c>
      <c r="AU455" s="18" t="s">
        <v>83</v>
      </c>
    </row>
    <row r="456" spans="2:65" s="12" customFormat="1" ht="11.25">
      <c r="B456" s="151"/>
      <c r="D456" s="140" t="s">
        <v>229</v>
      </c>
      <c r="E456" s="152" t="s">
        <v>19</v>
      </c>
      <c r="F456" s="153" t="s">
        <v>2067</v>
      </c>
      <c r="H456" s="154">
        <v>89.5</v>
      </c>
      <c r="I456" s="155"/>
      <c r="L456" s="151"/>
      <c r="M456" s="156"/>
      <c r="T456" s="157"/>
      <c r="AT456" s="152" t="s">
        <v>229</v>
      </c>
      <c r="AU456" s="152" t="s">
        <v>83</v>
      </c>
      <c r="AV456" s="12" t="s">
        <v>85</v>
      </c>
      <c r="AW456" s="12" t="s">
        <v>37</v>
      </c>
      <c r="AX456" s="12" t="s">
        <v>83</v>
      </c>
      <c r="AY456" s="152" t="s">
        <v>218</v>
      </c>
    </row>
    <row r="457" spans="2:65" s="1" customFormat="1" ht="16.5" customHeight="1">
      <c r="B457" s="33"/>
      <c r="C457" s="127" t="s">
        <v>420</v>
      </c>
      <c r="D457" s="127" t="s">
        <v>219</v>
      </c>
      <c r="E457" s="128" t="s">
        <v>2071</v>
      </c>
      <c r="F457" s="129" t="s">
        <v>2072</v>
      </c>
      <c r="G457" s="130" t="s">
        <v>180</v>
      </c>
      <c r="H457" s="131">
        <v>11.113</v>
      </c>
      <c r="I457" s="132"/>
      <c r="J457" s="133">
        <f>ROUND(I457*H457,2)</f>
        <v>0</v>
      </c>
      <c r="K457" s="129" t="s">
        <v>19</v>
      </c>
      <c r="L457" s="33"/>
      <c r="M457" s="134" t="s">
        <v>19</v>
      </c>
      <c r="N457" s="135" t="s">
        <v>47</v>
      </c>
      <c r="P457" s="136">
        <f>O457*H457</f>
        <v>0</v>
      </c>
      <c r="Q457" s="136">
        <v>0</v>
      </c>
      <c r="R457" s="136">
        <f>Q457*H457</f>
        <v>0</v>
      </c>
      <c r="S457" s="136">
        <v>0</v>
      </c>
      <c r="T457" s="137">
        <f>S457*H457</f>
        <v>0</v>
      </c>
      <c r="AR457" s="138" t="s">
        <v>223</v>
      </c>
      <c r="AT457" s="138" t="s">
        <v>219</v>
      </c>
      <c r="AU457" s="138" t="s">
        <v>83</v>
      </c>
      <c r="AY457" s="18" t="s">
        <v>218</v>
      </c>
      <c r="BE457" s="139">
        <f>IF(N457="základní",J457,0)</f>
        <v>0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8" t="s">
        <v>83</v>
      </c>
      <c r="BK457" s="139">
        <f>ROUND(I457*H457,2)</f>
        <v>0</v>
      </c>
      <c r="BL457" s="18" t="s">
        <v>223</v>
      </c>
      <c r="BM457" s="138" t="s">
        <v>2073</v>
      </c>
    </row>
    <row r="458" spans="2:65" s="1" customFormat="1" ht="29.25">
      <c r="B458" s="33"/>
      <c r="D458" s="140" t="s">
        <v>225</v>
      </c>
      <c r="F458" s="141" t="s">
        <v>2074</v>
      </c>
      <c r="I458" s="142"/>
      <c r="L458" s="33"/>
      <c r="M458" s="143"/>
      <c r="T458" s="54"/>
      <c r="AT458" s="18" t="s">
        <v>225</v>
      </c>
      <c r="AU458" s="18" t="s">
        <v>83</v>
      </c>
    </row>
    <row r="459" spans="2:65" s="1" customFormat="1" ht="19.5">
      <c r="B459" s="33"/>
      <c r="D459" s="140" t="s">
        <v>227</v>
      </c>
      <c r="F459" s="144" t="s">
        <v>1830</v>
      </c>
      <c r="I459" s="142"/>
      <c r="L459" s="33"/>
      <c r="M459" s="143"/>
      <c r="T459" s="54"/>
      <c r="AT459" s="18" t="s">
        <v>227</v>
      </c>
      <c r="AU459" s="18" t="s">
        <v>83</v>
      </c>
    </row>
    <row r="460" spans="2:65" s="12" customFormat="1" ht="11.25">
      <c r="B460" s="151"/>
      <c r="D460" s="140" t="s">
        <v>229</v>
      </c>
      <c r="E460" s="152" t="s">
        <v>19</v>
      </c>
      <c r="F460" s="153" t="s">
        <v>2075</v>
      </c>
      <c r="H460" s="154">
        <v>10.664999999999999</v>
      </c>
      <c r="I460" s="155"/>
      <c r="L460" s="151"/>
      <c r="M460" s="156"/>
      <c r="T460" s="157"/>
      <c r="AT460" s="152" t="s">
        <v>229</v>
      </c>
      <c r="AU460" s="152" t="s">
        <v>83</v>
      </c>
      <c r="AV460" s="12" t="s">
        <v>85</v>
      </c>
      <c r="AW460" s="12" t="s">
        <v>37</v>
      </c>
      <c r="AX460" s="12" t="s">
        <v>76</v>
      </c>
      <c r="AY460" s="152" t="s">
        <v>218</v>
      </c>
    </row>
    <row r="461" spans="2:65" s="12" customFormat="1" ht="11.25">
      <c r="B461" s="151"/>
      <c r="D461" s="140" t="s">
        <v>229</v>
      </c>
      <c r="E461" s="152" t="s">
        <v>19</v>
      </c>
      <c r="F461" s="153" t="s">
        <v>2076</v>
      </c>
      <c r="H461" s="154">
        <v>0.44800000000000001</v>
      </c>
      <c r="I461" s="155"/>
      <c r="L461" s="151"/>
      <c r="M461" s="156"/>
      <c r="T461" s="157"/>
      <c r="AT461" s="152" t="s">
        <v>229</v>
      </c>
      <c r="AU461" s="152" t="s">
        <v>83</v>
      </c>
      <c r="AV461" s="12" t="s">
        <v>85</v>
      </c>
      <c r="AW461" s="12" t="s">
        <v>37</v>
      </c>
      <c r="AX461" s="12" t="s">
        <v>76</v>
      </c>
      <c r="AY461" s="152" t="s">
        <v>218</v>
      </c>
    </row>
    <row r="462" spans="2:65" s="13" customFormat="1" ht="11.25">
      <c r="B462" s="158"/>
      <c r="D462" s="140" t="s">
        <v>229</v>
      </c>
      <c r="E462" s="159" t="s">
        <v>19</v>
      </c>
      <c r="F462" s="160" t="s">
        <v>234</v>
      </c>
      <c r="H462" s="161">
        <v>11.113</v>
      </c>
      <c r="I462" s="162"/>
      <c r="L462" s="158"/>
      <c r="M462" s="163"/>
      <c r="T462" s="164"/>
      <c r="AT462" s="159" t="s">
        <v>229</v>
      </c>
      <c r="AU462" s="159" t="s">
        <v>83</v>
      </c>
      <c r="AV462" s="13" t="s">
        <v>223</v>
      </c>
      <c r="AW462" s="13" t="s">
        <v>37</v>
      </c>
      <c r="AX462" s="13" t="s">
        <v>83</v>
      </c>
      <c r="AY462" s="159" t="s">
        <v>218</v>
      </c>
    </row>
    <row r="463" spans="2:65" s="1" customFormat="1" ht="16.5" customHeight="1">
      <c r="B463" s="33"/>
      <c r="C463" s="127" t="s">
        <v>428</v>
      </c>
      <c r="D463" s="127" t="s">
        <v>219</v>
      </c>
      <c r="E463" s="128" t="s">
        <v>2077</v>
      </c>
      <c r="F463" s="129" t="s">
        <v>2078</v>
      </c>
      <c r="G463" s="130" t="s">
        <v>180</v>
      </c>
      <c r="H463" s="131">
        <v>11.113</v>
      </c>
      <c r="I463" s="132"/>
      <c r="J463" s="133">
        <f>ROUND(I463*H463,2)</f>
        <v>0</v>
      </c>
      <c r="K463" s="129" t="s">
        <v>19</v>
      </c>
      <c r="L463" s="33"/>
      <c r="M463" s="134" t="s">
        <v>19</v>
      </c>
      <c r="N463" s="135" t="s">
        <v>47</v>
      </c>
      <c r="P463" s="136">
        <f>O463*H463</f>
        <v>0</v>
      </c>
      <c r="Q463" s="136">
        <v>0</v>
      </c>
      <c r="R463" s="136">
        <f>Q463*H463</f>
        <v>0</v>
      </c>
      <c r="S463" s="136">
        <v>0</v>
      </c>
      <c r="T463" s="137">
        <f>S463*H463</f>
        <v>0</v>
      </c>
      <c r="AR463" s="138" t="s">
        <v>223</v>
      </c>
      <c r="AT463" s="138" t="s">
        <v>219</v>
      </c>
      <c r="AU463" s="138" t="s">
        <v>83</v>
      </c>
      <c r="AY463" s="18" t="s">
        <v>218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8" t="s">
        <v>83</v>
      </c>
      <c r="BK463" s="139">
        <f>ROUND(I463*H463,2)</f>
        <v>0</v>
      </c>
      <c r="BL463" s="18" t="s">
        <v>223</v>
      </c>
      <c r="BM463" s="138" t="s">
        <v>2079</v>
      </c>
    </row>
    <row r="464" spans="2:65" s="1" customFormat="1" ht="11.25">
      <c r="B464" s="33"/>
      <c r="D464" s="140" t="s">
        <v>225</v>
      </c>
      <c r="F464" s="141" t="s">
        <v>2078</v>
      </c>
      <c r="I464" s="142"/>
      <c r="L464" s="33"/>
      <c r="M464" s="143"/>
      <c r="T464" s="54"/>
      <c r="AT464" s="18" t="s">
        <v>225</v>
      </c>
      <c r="AU464" s="18" t="s">
        <v>83</v>
      </c>
    </row>
    <row r="465" spans="2:65" s="1" customFormat="1" ht="19.5">
      <c r="B465" s="33"/>
      <c r="D465" s="140" t="s">
        <v>227</v>
      </c>
      <c r="F465" s="144" t="s">
        <v>1830</v>
      </c>
      <c r="I465" s="142"/>
      <c r="L465" s="33"/>
      <c r="M465" s="143"/>
      <c r="T465" s="54"/>
      <c r="AT465" s="18" t="s">
        <v>227</v>
      </c>
      <c r="AU465" s="18" t="s">
        <v>83</v>
      </c>
    </row>
    <row r="466" spans="2:65" s="12" customFormat="1" ht="11.25">
      <c r="B466" s="151"/>
      <c r="D466" s="140" t="s">
        <v>229</v>
      </c>
      <c r="E466" s="152" t="s">
        <v>19</v>
      </c>
      <c r="F466" s="153" t="s">
        <v>2075</v>
      </c>
      <c r="H466" s="154">
        <v>10.664999999999999</v>
      </c>
      <c r="I466" s="155"/>
      <c r="L466" s="151"/>
      <c r="M466" s="156"/>
      <c r="T466" s="157"/>
      <c r="AT466" s="152" t="s">
        <v>229</v>
      </c>
      <c r="AU466" s="152" t="s">
        <v>83</v>
      </c>
      <c r="AV466" s="12" t="s">
        <v>85</v>
      </c>
      <c r="AW466" s="12" t="s">
        <v>37</v>
      </c>
      <c r="AX466" s="12" t="s">
        <v>76</v>
      </c>
      <c r="AY466" s="152" t="s">
        <v>218</v>
      </c>
    </row>
    <row r="467" spans="2:65" s="12" customFormat="1" ht="11.25">
      <c r="B467" s="151"/>
      <c r="D467" s="140" t="s">
        <v>229</v>
      </c>
      <c r="E467" s="152" t="s">
        <v>19</v>
      </c>
      <c r="F467" s="153" t="s">
        <v>2076</v>
      </c>
      <c r="H467" s="154">
        <v>0.44800000000000001</v>
      </c>
      <c r="I467" s="155"/>
      <c r="L467" s="151"/>
      <c r="M467" s="156"/>
      <c r="T467" s="157"/>
      <c r="AT467" s="152" t="s">
        <v>229</v>
      </c>
      <c r="AU467" s="152" t="s">
        <v>83</v>
      </c>
      <c r="AV467" s="12" t="s">
        <v>85</v>
      </c>
      <c r="AW467" s="12" t="s">
        <v>37</v>
      </c>
      <c r="AX467" s="12" t="s">
        <v>76</v>
      </c>
      <c r="AY467" s="152" t="s">
        <v>218</v>
      </c>
    </row>
    <row r="468" spans="2:65" s="13" customFormat="1" ht="11.25">
      <c r="B468" s="158"/>
      <c r="D468" s="140" t="s">
        <v>229</v>
      </c>
      <c r="E468" s="159" t="s">
        <v>19</v>
      </c>
      <c r="F468" s="160" t="s">
        <v>234</v>
      </c>
      <c r="H468" s="161">
        <v>11.113</v>
      </c>
      <c r="I468" s="162"/>
      <c r="L468" s="158"/>
      <c r="M468" s="163"/>
      <c r="T468" s="164"/>
      <c r="AT468" s="159" t="s">
        <v>229</v>
      </c>
      <c r="AU468" s="159" t="s">
        <v>83</v>
      </c>
      <c r="AV468" s="13" t="s">
        <v>223</v>
      </c>
      <c r="AW468" s="13" t="s">
        <v>37</v>
      </c>
      <c r="AX468" s="13" t="s">
        <v>83</v>
      </c>
      <c r="AY468" s="159" t="s">
        <v>218</v>
      </c>
    </row>
    <row r="469" spans="2:65" s="1" customFormat="1" ht="16.5" customHeight="1">
      <c r="B469" s="33"/>
      <c r="C469" s="127" t="s">
        <v>437</v>
      </c>
      <c r="D469" s="127" t="s">
        <v>219</v>
      </c>
      <c r="E469" s="128" t="s">
        <v>2080</v>
      </c>
      <c r="F469" s="129" t="s">
        <v>2081</v>
      </c>
      <c r="G469" s="130" t="s">
        <v>323</v>
      </c>
      <c r="H469" s="131">
        <v>11.472</v>
      </c>
      <c r="I469" s="132"/>
      <c r="J469" s="133">
        <f>ROUND(I469*H469,2)</f>
        <v>0</v>
      </c>
      <c r="K469" s="129" t="s">
        <v>19</v>
      </c>
      <c r="L469" s="33"/>
      <c r="M469" s="134" t="s">
        <v>19</v>
      </c>
      <c r="N469" s="135" t="s">
        <v>47</v>
      </c>
      <c r="P469" s="136">
        <f>O469*H469</f>
        <v>0</v>
      </c>
      <c r="Q469" s="136">
        <v>0</v>
      </c>
      <c r="R469" s="136">
        <f>Q469*H469</f>
        <v>0</v>
      </c>
      <c r="S469" s="136">
        <v>0</v>
      </c>
      <c r="T469" s="137">
        <f>S469*H469</f>
        <v>0</v>
      </c>
      <c r="AR469" s="138" t="s">
        <v>223</v>
      </c>
      <c r="AT469" s="138" t="s">
        <v>219</v>
      </c>
      <c r="AU469" s="138" t="s">
        <v>83</v>
      </c>
      <c r="AY469" s="18" t="s">
        <v>218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8" t="s">
        <v>83</v>
      </c>
      <c r="BK469" s="139">
        <f>ROUND(I469*H469,2)</f>
        <v>0</v>
      </c>
      <c r="BL469" s="18" t="s">
        <v>223</v>
      </c>
      <c r="BM469" s="138" t="s">
        <v>2082</v>
      </c>
    </row>
    <row r="470" spans="2:65" s="1" customFormat="1" ht="11.25">
      <c r="B470" s="33"/>
      <c r="D470" s="140" t="s">
        <v>225</v>
      </c>
      <c r="F470" s="141" t="s">
        <v>2081</v>
      </c>
      <c r="I470" s="142"/>
      <c r="L470" s="33"/>
      <c r="M470" s="143"/>
      <c r="T470" s="54"/>
      <c r="AT470" s="18" t="s">
        <v>225</v>
      </c>
      <c r="AU470" s="18" t="s">
        <v>83</v>
      </c>
    </row>
    <row r="471" spans="2:65" s="1" customFormat="1" ht="19.5">
      <c r="B471" s="33"/>
      <c r="D471" s="140" t="s">
        <v>227</v>
      </c>
      <c r="F471" s="144" t="s">
        <v>1996</v>
      </c>
      <c r="I471" s="142"/>
      <c r="L471" s="33"/>
      <c r="M471" s="143"/>
      <c r="T471" s="54"/>
      <c r="AT471" s="18" t="s">
        <v>227</v>
      </c>
      <c r="AU471" s="18" t="s">
        <v>83</v>
      </c>
    </row>
    <row r="472" spans="2:65" s="11" customFormat="1" ht="11.25">
      <c r="B472" s="145"/>
      <c r="D472" s="140" t="s">
        <v>229</v>
      </c>
      <c r="E472" s="146" t="s">
        <v>19</v>
      </c>
      <c r="F472" s="147" t="s">
        <v>230</v>
      </c>
      <c r="H472" s="146" t="s">
        <v>19</v>
      </c>
      <c r="I472" s="148"/>
      <c r="L472" s="145"/>
      <c r="M472" s="149"/>
      <c r="T472" s="150"/>
      <c r="AT472" s="146" t="s">
        <v>229</v>
      </c>
      <c r="AU472" s="146" t="s">
        <v>83</v>
      </c>
      <c r="AV472" s="11" t="s">
        <v>83</v>
      </c>
      <c r="AW472" s="11" t="s">
        <v>37</v>
      </c>
      <c r="AX472" s="11" t="s">
        <v>76</v>
      </c>
      <c r="AY472" s="146" t="s">
        <v>218</v>
      </c>
    </row>
    <row r="473" spans="2:65" s="12" customFormat="1" ht="11.25">
      <c r="B473" s="151"/>
      <c r="D473" s="140" t="s">
        <v>229</v>
      </c>
      <c r="E473" s="152" t="s">
        <v>19</v>
      </c>
      <c r="F473" s="153" t="s">
        <v>2083</v>
      </c>
      <c r="H473" s="154">
        <v>11.472</v>
      </c>
      <c r="I473" s="155"/>
      <c r="L473" s="151"/>
      <c r="M473" s="156"/>
      <c r="T473" s="157"/>
      <c r="AT473" s="152" t="s">
        <v>229</v>
      </c>
      <c r="AU473" s="152" t="s">
        <v>83</v>
      </c>
      <c r="AV473" s="12" t="s">
        <v>85</v>
      </c>
      <c r="AW473" s="12" t="s">
        <v>37</v>
      </c>
      <c r="AX473" s="12" t="s">
        <v>83</v>
      </c>
      <c r="AY473" s="152" t="s">
        <v>218</v>
      </c>
    </row>
    <row r="474" spans="2:65" s="1" customFormat="1" ht="16.5" customHeight="1">
      <c r="B474" s="33"/>
      <c r="C474" s="127" t="s">
        <v>444</v>
      </c>
      <c r="D474" s="127" t="s">
        <v>219</v>
      </c>
      <c r="E474" s="128" t="s">
        <v>2084</v>
      </c>
      <c r="F474" s="129" t="s">
        <v>2085</v>
      </c>
      <c r="G474" s="130" t="s">
        <v>323</v>
      </c>
      <c r="H474" s="131">
        <v>0.33</v>
      </c>
      <c r="I474" s="132"/>
      <c r="J474" s="133">
        <f>ROUND(I474*H474,2)</f>
        <v>0</v>
      </c>
      <c r="K474" s="129" t="s">
        <v>19</v>
      </c>
      <c r="L474" s="33"/>
      <c r="M474" s="134" t="s">
        <v>19</v>
      </c>
      <c r="N474" s="135" t="s">
        <v>47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223</v>
      </c>
      <c r="AT474" s="138" t="s">
        <v>219</v>
      </c>
      <c r="AU474" s="138" t="s">
        <v>83</v>
      </c>
      <c r="AY474" s="18" t="s">
        <v>218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8" t="s">
        <v>83</v>
      </c>
      <c r="BK474" s="139">
        <f>ROUND(I474*H474,2)</f>
        <v>0</v>
      </c>
      <c r="BL474" s="18" t="s">
        <v>223</v>
      </c>
      <c r="BM474" s="138" t="s">
        <v>2086</v>
      </c>
    </row>
    <row r="475" spans="2:65" s="1" customFormat="1" ht="11.25">
      <c r="B475" s="33"/>
      <c r="D475" s="140" t="s">
        <v>225</v>
      </c>
      <c r="F475" s="141" t="s">
        <v>2085</v>
      </c>
      <c r="I475" s="142"/>
      <c r="L475" s="33"/>
      <c r="M475" s="143"/>
      <c r="T475" s="54"/>
      <c r="AT475" s="18" t="s">
        <v>225</v>
      </c>
      <c r="AU475" s="18" t="s">
        <v>83</v>
      </c>
    </row>
    <row r="476" spans="2:65" s="1" customFormat="1" ht="19.5">
      <c r="B476" s="33"/>
      <c r="D476" s="140" t="s">
        <v>227</v>
      </c>
      <c r="F476" s="144" t="s">
        <v>1996</v>
      </c>
      <c r="I476" s="142"/>
      <c r="L476" s="33"/>
      <c r="M476" s="143"/>
      <c r="T476" s="54"/>
      <c r="AT476" s="18" t="s">
        <v>227</v>
      </c>
      <c r="AU476" s="18" t="s">
        <v>83</v>
      </c>
    </row>
    <row r="477" spans="2:65" s="11" customFormat="1" ht="11.25">
      <c r="B477" s="145"/>
      <c r="D477" s="140" t="s">
        <v>229</v>
      </c>
      <c r="E477" s="146" t="s">
        <v>19</v>
      </c>
      <c r="F477" s="147" t="s">
        <v>230</v>
      </c>
      <c r="H477" s="146" t="s">
        <v>19</v>
      </c>
      <c r="I477" s="148"/>
      <c r="L477" s="145"/>
      <c r="M477" s="149"/>
      <c r="T477" s="150"/>
      <c r="AT477" s="146" t="s">
        <v>229</v>
      </c>
      <c r="AU477" s="146" t="s">
        <v>83</v>
      </c>
      <c r="AV477" s="11" t="s">
        <v>83</v>
      </c>
      <c r="AW477" s="11" t="s">
        <v>37</v>
      </c>
      <c r="AX477" s="11" t="s">
        <v>76</v>
      </c>
      <c r="AY477" s="146" t="s">
        <v>218</v>
      </c>
    </row>
    <row r="478" spans="2:65" s="12" customFormat="1" ht="11.25">
      <c r="B478" s="151"/>
      <c r="D478" s="140" t="s">
        <v>229</v>
      </c>
      <c r="E478" s="152" t="s">
        <v>19</v>
      </c>
      <c r="F478" s="153" t="s">
        <v>2087</v>
      </c>
      <c r="H478" s="154">
        <v>0.33</v>
      </c>
      <c r="I478" s="155"/>
      <c r="L478" s="151"/>
      <c r="M478" s="156"/>
      <c r="T478" s="157"/>
      <c r="AT478" s="152" t="s">
        <v>229</v>
      </c>
      <c r="AU478" s="152" t="s">
        <v>83</v>
      </c>
      <c r="AV478" s="12" t="s">
        <v>85</v>
      </c>
      <c r="AW478" s="12" t="s">
        <v>37</v>
      </c>
      <c r="AX478" s="12" t="s">
        <v>83</v>
      </c>
      <c r="AY478" s="152" t="s">
        <v>218</v>
      </c>
    </row>
    <row r="479" spans="2:65" s="10" customFormat="1" ht="25.9" customHeight="1">
      <c r="B479" s="117"/>
      <c r="D479" s="118" t="s">
        <v>75</v>
      </c>
      <c r="E479" s="119" t="s">
        <v>2088</v>
      </c>
      <c r="F479" s="119" t="s">
        <v>2089</v>
      </c>
      <c r="I479" s="120"/>
      <c r="J479" s="121">
        <f>BK479</f>
        <v>0</v>
      </c>
      <c r="L479" s="117"/>
      <c r="M479" s="122"/>
      <c r="P479" s="123">
        <f>SUM(P480:P510)</f>
        <v>0</v>
      </c>
      <c r="R479" s="123">
        <f>SUM(R480:R510)</f>
        <v>0</v>
      </c>
      <c r="T479" s="124">
        <f>SUM(T480:T510)</f>
        <v>0</v>
      </c>
      <c r="AR479" s="118" t="s">
        <v>83</v>
      </c>
      <c r="AT479" s="125" t="s">
        <v>75</v>
      </c>
      <c r="AU479" s="125" t="s">
        <v>76</v>
      </c>
      <c r="AY479" s="118" t="s">
        <v>218</v>
      </c>
      <c r="BK479" s="126">
        <f>SUM(BK480:BK510)</f>
        <v>0</v>
      </c>
    </row>
    <row r="480" spans="2:65" s="1" customFormat="1" ht="16.5" customHeight="1">
      <c r="B480" s="33"/>
      <c r="C480" s="127" t="s">
        <v>450</v>
      </c>
      <c r="D480" s="127" t="s">
        <v>219</v>
      </c>
      <c r="E480" s="128" t="s">
        <v>2090</v>
      </c>
      <c r="F480" s="129" t="s">
        <v>2091</v>
      </c>
      <c r="G480" s="130" t="s">
        <v>167</v>
      </c>
      <c r="H480" s="131">
        <v>192.26</v>
      </c>
      <c r="I480" s="132"/>
      <c r="J480" s="133">
        <f>ROUND(I480*H480,2)</f>
        <v>0</v>
      </c>
      <c r="K480" s="129" t="s">
        <v>19</v>
      </c>
      <c r="L480" s="33"/>
      <c r="M480" s="134" t="s">
        <v>19</v>
      </c>
      <c r="N480" s="135" t="s">
        <v>47</v>
      </c>
      <c r="P480" s="136">
        <f>O480*H480</f>
        <v>0</v>
      </c>
      <c r="Q480" s="136">
        <v>0</v>
      </c>
      <c r="R480" s="136">
        <f>Q480*H480</f>
        <v>0</v>
      </c>
      <c r="S480" s="136">
        <v>0</v>
      </c>
      <c r="T480" s="137">
        <f>S480*H480</f>
        <v>0</v>
      </c>
      <c r="AR480" s="138" t="s">
        <v>223</v>
      </c>
      <c r="AT480" s="138" t="s">
        <v>219</v>
      </c>
      <c r="AU480" s="138" t="s">
        <v>83</v>
      </c>
      <c r="AY480" s="18" t="s">
        <v>218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8" t="s">
        <v>83</v>
      </c>
      <c r="BK480" s="139">
        <f>ROUND(I480*H480,2)</f>
        <v>0</v>
      </c>
      <c r="BL480" s="18" t="s">
        <v>223</v>
      </c>
      <c r="BM480" s="138" t="s">
        <v>2092</v>
      </c>
    </row>
    <row r="481" spans="2:65" s="1" customFormat="1" ht="29.25">
      <c r="B481" s="33"/>
      <c r="D481" s="140" t="s">
        <v>225</v>
      </c>
      <c r="F481" s="141" t="s">
        <v>2093</v>
      </c>
      <c r="I481" s="142"/>
      <c r="L481" s="33"/>
      <c r="M481" s="143"/>
      <c r="T481" s="54"/>
      <c r="AT481" s="18" t="s">
        <v>225</v>
      </c>
      <c r="AU481" s="18" t="s">
        <v>83</v>
      </c>
    </row>
    <row r="482" spans="2:65" s="1" customFormat="1" ht="19.5">
      <c r="B482" s="33"/>
      <c r="D482" s="140" t="s">
        <v>227</v>
      </c>
      <c r="F482" s="144" t="s">
        <v>2094</v>
      </c>
      <c r="I482" s="142"/>
      <c r="L482" s="33"/>
      <c r="M482" s="143"/>
      <c r="T482" s="54"/>
      <c r="AT482" s="18" t="s">
        <v>227</v>
      </c>
      <c r="AU482" s="18" t="s">
        <v>83</v>
      </c>
    </row>
    <row r="483" spans="2:65" s="11" customFormat="1" ht="11.25">
      <c r="B483" s="145"/>
      <c r="D483" s="140" t="s">
        <v>229</v>
      </c>
      <c r="E483" s="146" t="s">
        <v>19</v>
      </c>
      <c r="F483" s="147" t="s">
        <v>230</v>
      </c>
      <c r="H483" s="146" t="s">
        <v>19</v>
      </c>
      <c r="I483" s="148"/>
      <c r="L483" s="145"/>
      <c r="M483" s="149"/>
      <c r="T483" s="150"/>
      <c r="AT483" s="146" t="s">
        <v>229</v>
      </c>
      <c r="AU483" s="146" t="s">
        <v>83</v>
      </c>
      <c r="AV483" s="11" t="s">
        <v>83</v>
      </c>
      <c r="AW483" s="11" t="s">
        <v>37</v>
      </c>
      <c r="AX483" s="11" t="s">
        <v>76</v>
      </c>
      <c r="AY483" s="146" t="s">
        <v>218</v>
      </c>
    </row>
    <row r="484" spans="2:65" s="12" customFormat="1" ht="11.25">
      <c r="B484" s="151"/>
      <c r="D484" s="140" t="s">
        <v>229</v>
      </c>
      <c r="E484" s="152" t="s">
        <v>19</v>
      </c>
      <c r="F484" s="153" t="s">
        <v>2095</v>
      </c>
      <c r="H484" s="154">
        <v>45.67</v>
      </c>
      <c r="I484" s="155"/>
      <c r="L484" s="151"/>
      <c r="M484" s="156"/>
      <c r="T484" s="157"/>
      <c r="AT484" s="152" t="s">
        <v>229</v>
      </c>
      <c r="AU484" s="152" t="s">
        <v>83</v>
      </c>
      <c r="AV484" s="12" t="s">
        <v>85</v>
      </c>
      <c r="AW484" s="12" t="s">
        <v>37</v>
      </c>
      <c r="AX484" s="12" t="s">
        <v>76</v>
      </c>
      <c r="AY484" s="152" t="s">
        <v>218</v>
      </c>
    </row>
    <row r="485" spans="2:65" s="12" customFormat="1" ht="11.25">
      <c r="B485" s="151"/>
      <c r="D485" s="140" t="s">
        <v>229</v>
      </c>
      <c r="E485" s="152" t="s">
        <v>19</v>
      </c>
      <c r="F485" s="153" t="s">
        <v>2096</v>
      </c>
      <c r="H485" s="154">
        <v>146.59</v>
      </c>
      <c r="I485" s="155"/>
      <c r="L485" s="151"/>
      <c r="M485" s="156"/>
      <c r="T485" s="157"/>
      <c r="AT485" s="152" t="s">
        <v>229</v>
      </c>
      <c r="AU485" s="152" t="s">
        <v>83</v>
      </c>
      <c r="AV485" s="12" t="s">
        <v>85</v>
      </c>
      <c r="AW485" s="12" t="s">
        <v>37</v>
      </c>
      <c r="AX485" s="12" t="s">
        <v>76</v>
      </c>
      <c r="AY485" s="152" t="s">
        <v>218</v>
      </c>
    </row>
    <row r="486" spans="2:65" s="13" customFormat="1" ht="11.25">
      <c r="B486" s="158"/>
      <c r="D486" s="140" t="s">
        <v>229</v>
      </c>
      <c r="E486" s="159" t="s">
        <v>19</v>
      </c>
      <c r="F486" s="160" t="s">
        <v>234</v>
      </c>
      <c r="H486" s="161">
        <v>192.26</v>
      </c>
      <c r="I486" s="162"/>
      <c r="L486" s="158"/>
      <c r="M486" s="163"/>
      <c r="T486" s="164"/>
      <c r="AT486" s="159" t="s">
        <v>229</v>
      </c>
      <c r="AU486" s="159" t="s">
        <v>83</v>
      </c>
      <c r="AV486" s="13" t="s">
        <v>223</v>
      </c>
      <c r="AW486" s="13" t="s">
        <v>37</v>
      </c>
      <c r="AX486" s="13" t="s">
        <v>83</v>
      </c>
      <c r="AY486" s="159" t="s">
        <v>218</v>
      </c>
    </row>
    <row r="487" spans="2:65" s="1" customFormat="1" ht="16.5" customHeight="1">
      <c r="B487" s="33"/>
      <c r="C487" s="127" t="s">
        <v>459</v>
      </c>
      <c r="D487" s="127" t="s">
        <v>219</v>
      </c>
      <c r="E487" s="128" t="s">
        <v>2097</v>
      </c>
      <c r="F487" s="129" t="s">
        <v>2098</v>
      </c>
      <c r="G487" s="130" t="s">
        <v>167</v>
      </c>
      <c r="H487" s="131">
        <v>46.23</v>
      </c>
      <c r="I487" s="132"/>
      <c r="J487" s="133">
        <f>ROUND(I487*H487,2)</f>
        <v>0</v>
      </c>
      <c r="K487" s="129" t="s">
        <v>19</v>
      </c>
      <c r="L487" s="33"/>
      <c r="M487" s="134" t="s">
        <v>19</v>
      </c>
      <c r="N487" s="135" t="s">
        <v>47</v>
      </c>
      <c r="P487" s="136">
        <f>O487*H487</f>
        <v>0</v>
      </c>
      <c r="Q487" s="136">
        <v>0</v>
      </c>
      <c r="R487" s="136">
        <f>Q487*H487</f>
        <v>0</v>
      </c>
      <c r="S487" s="136">
        <v>0</v>
      </c>
      <c r="T487" s="137">
        <f>S487*H487</f>
        <v>0</v>
      </c>
      <c r="AR487" s="138" t="s">
        <v>223</v>
      </c>
      <c r="AT487" s="138" t="s">
        <v>219</v>
      </c>
      <c r="AU487" s="138" t="s">
        <v>83</v>
      </c>
      <c r="AY487" s="18" t="s">
        <v>218</v>
      </c>
      <c r="BE487" s="139">
        <f>IF(N487="základní",J487,0)</f>
        <v>0</v>
      </c>
      <c r="BF487" s="139">
        <f>IF(N487="snížená",J487,0)</f>
        <v>0</v>
      </c>
      <c r="BG487" s="139">
        <f>IF(N487="zákl. přenesená",J487,0)</f>
        <v>0</v>
      </c>
      <c r="BH487" s="139">
        <f>IF(N487="sníž. přenesená",J487,0)</f>
        <v>0</v>
      </c>
      <c r="BI487" s="139">
        <f>IF(N487="nulová",J487,0)</f>
        <v>0</v>
      </c>
      <c r="BJ487" s="18" t="s">
        <v>83</v>
      </c>
      <c r="BK487" s="139">
        <f>ROUND(I487*H487,2)</f>
        <v>0</v>
      </c>
      <c r="BL487" s="18" t="s">
        <v>223</v>
      </c>
      <c r="BM487" s="138" t="s">
        <v>2099</v>
      </c>
    </row>
    <row r="488" spans="2:65" s="1" customFormat="1" ht="11.25">
      <c r="B488" s="33"/>
      <c r="D488" s="140" t="s">
        <v>225</v>
      </c>
      <c r="F488" s="141" t="s">
        <v>2098</v>
      </c>
      <c r="I488" s="142"/>
      <c r="L488" s="33"/>
      <c r="M488" s="143"/>
      <c r="T488" s="54"/>
      <c r="AT488" s="18" t="s">
        <v>225</v>
      </c>
      <c r="AU488" s="18" t="s">
        <v>83</v>
      </c>
    </row>
    <row r="489" spans="2:65" s="1" customFormat="1" ht="19.5">
      <c r="B489" s="33"/>
      <c r="D489" s="140" t="s">
        <v>227</v>
      </c>
      <c r="F489" s="144" t="s">
        <v>2100</v>
      </c>
      <c r="I489" s="142"/>
      <c r="L489" s="33"/>
      <c r="M489" s="143"/>
      <c r="T489" s="54"/>
      <c r="AT489" s="18" t="s">
        <v>227</v>
      </c>
      <c r="AU489" s="18" t="s">
        <v>83</v>
      </c>
    </row>
    <row r="490" spans="2:65" s="11" customFormat="1" ht="11.25">
      <c r="B490" s="145"/>
      <c r="D490" s="140" t="s">
        <v>229</v>
      </c>
      <c r="E490" s="146" t="s">
        <v>19</v>
      </c>
      <c r="F490" s="147" t="s">
        <v>230</v>
      </c>
      <c r="H490" s="146" t="s">
        <v>19</v>
      </c>
      <c r="I490" s="148"/>
      <c r="L490" s="145"/>
      <c r="M490" s="149"/>
      <c r="T490" s="150"/>
      <c r="AT490" s="146" t="s">
        <v>229</v>
      </c>
      <c r="AU490" s="146" t="s">
        <v>83</v>
      </c>
      <c r="AV490" s="11" t="s">
        <v>83</v>
      </c>
      <c r="AW490" s="11" t="s">
        <v>37</v>
      </c>
      <c r="AX490" s="11" t="s">
        <v>76</v>
      </c>
      <c r="AY490" s="146" t="s">
        <v>218</v>
      </c>
    </row>
    <row r="491" spans="2:65" s="12" customFormat="1" ht="11.25">
      <c r="B491" s="151"/>
      <c r="D491" s="140" t="s">
        <v>229</v>
      </c>
      <c r="E491" s="152" t="s">
        <v>19</v>
      </c>
      <c r="F491" s="153" t="s">
        <v>2101</v>
      </c>
      <c r="H491" s="154">
        <v>9.17</v>
      </c>
      <c r="I491" s="155"/>
      <c r="L491" s="151"/>
      <c r="M491" s="156"/>
      <c r="T491" s="157"/>
      <c r="AT491" s="152" t="s">
        <v>229</v>
      </c>
      <c r="AU491" s="152" t="s">
        <v>83</v>
      </c>
      <c r="AV491" s="12" t="s">
        <v>85</v>
      </c>
      <c r="AW491" s="12" t="s">
        <v>37</v>
      </c>
      <c r="AX491" s="12" t="s">
        <v>76</v>
      </c>
      <c r="AY491" s="152" t="s">
        <v>218</v>
      </c>
    </row>
    <row r="492" spans="2:65" s="12" customFormat="1" ht="11.25">
      <c r="B492" s="151"/>
      <c r="D492" s="140" t="s">
        <v>229</v>
      </c>
      <c r="E492" s="152" t="s">
        <v>19</v>
      </c>
      <c r="F492" s="153" t="s">
        <v>2102</v>
      </c>
      <c r="H492" s="154">
        <v>37.06</v>
      </c>
      <c r="I492" s="155"/>
      <c r="L492" s="151"/>
      <c r="M492" s="156"/>
      <c r="T492" s="157"/>
      <c r="AT492" s="152" t="s">
        <v>229</v>
      </c>
      <c r="AU492" s="152" t="s">
        <v>83</v>
      </c>
      <c r="AV492" s="12" t="s">
        <v>85</v>
      </c>
      <c r="AW492" s="12" t="s">
        <v>37</v>
      </c>
      <c r="AX492" s="12" t="s">
        <v>76</v>
      </c>
      <c r="AY492" s="152" t="s">
        <v>218</v>
      </c>
    </row>
    <row r="493" spans="2:65" s="13" customFormat="1" ht="11.25">
      <c r="B493" s="158"/>
      <c r="D493" s="140" t="s">
        <v>229</v>
      </c>
      <c r="E493" s="159" t="s">
        <v>19</v>
      </c>
      <c r="F493" s="160" t="s">
        <v>234</v>
      </c>
      <c r="H493" s="161">
        <v>46.23</v>
      </c>
      <c r="I493" s="162"/>
      <c r="L493" s="158"/>
      <c r="M493" s="163"/>
      <c r="T493" s="164"/>
      <c r="AT493" s="159" t="s">
        <v>229</v>
      </c>
      <c r="AU493" s="159" t="s">
        <v>83</v>
      </c>
      <c r="AV493" s="13" t="s">
        <v>223</v>
      </c>
      <c r="AW493" s="13" t="s">
        <v>37</v>
      </c>
      <c r="AX493" s="13" t="s">
        <v>83</v>
      </c>
      <c r="AY493" s="159" t="s">
        <v>218</v>
      </c>
    </row>
    <row r="494" spans="2:65" s="1" customFormat="1" ht="16.5" customHeight="1">
      <c r="B494" s="33"/>
      <c r="C494" s="127" t="s">
        <v>465</v>
      </c>
      <c r="D494" s="127" t="s">
        <v>219</v>
      </c>
      <c r="E494" s="128" t="s">
        <v>2103</v>
      </c>
      <c r="F494" s="129" t="s">
        <v>2104</v>
      </c>
      <c r="G494" s="130" t="s">
        <v>167</v>
      </c>
      <c r="H494" s="131">
        <v>21.67</v>
      </c>
      <c r="I494" s="132"/>
      <c r="J494" s="133">
        <f>ROUND(I494*H494,2)</f>
        <v>0</v>
      </c>
      <c r="K494" s="129" t="s">
        <v>19</v>
      </c>
      <c r="L494" s="33"/>
      <c r="M494" s="134" t="s">
        <v>19</v>
      </c>
      <c r="N494" s="135" t="s">
        <v>47</v>
      </c>
      <c r="P494" s="136">
        <f>O494*H494</f>
        <v>0</v>
      </c>
      <c r="Q494" s="136">
        <v>0</v>
      </c>
      <c r="R494" s="136">
        <f>Q494*H494</f>
        <v>0</v>
      </c>
      <c r="S494" s="136">
        <v>0</v>
      </c>
      <c r="T494" s="137">
        <f>S494*H494</f>
        <v>0</v>
      </c>
      <c r="AR494" s="138" t="s">
        <v>223</v>
      </c>
      <c r="AT494" s="138" t="s">
        <v>219</v>
      </c>
      <c r="AU494" s="138" t="s">
        <v>83</v>
      </c>
      <c r="AY494" s="18" t="s">
        <v>218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8" t="s">
        <v>83</v>
      </c>
      <c r="BK494" s="139">
        <f>ROUND(I494*H494,2)</f>
        <v>0</v>
      </c>
      <c r="BL494" s="18" t="s">
        <v>223</v>
      </c>
      <c r="BM494" s="138" t="s">
        <v>2105</v>
      </c>
    </row>
    <row r="495" spans="2:65" s="1" customFormat="1" ht="11.25">
      <c r="B495" s="33"/>
      <c r="D495" s="140" t="s">
        <v>225</v>
      </c>
      <c r="F495" s="141" t="s">
        <v>2104</v>
      </c>
      <c r="I495" s="142"/>
      <c r="L495" s="33"/>
      <c r="M495" s="143"/>
      <c r="T495" s="54"/>
      <c r="AT495" s="18" t="s">
        <v>225</v>
      </c>
      <c r="AU495" s="18" t="s">
        <v>83</v>
      </c>
    </row>
    <row r="496" spans="2:65" s="1" customFormat="1" ht="19.5">
      <c r="B496" s="33"/>
      <c r="D496" s="140" t="s">
        <v>227</v>
      </c>
      <c r="F496" s="144" t="s">
        <v>2106</v>
      </c>
      <c r="I496" s="142"/>
      <c r="L496" s="33"/>
      <c r="M496" s="143"/>
      <c r="T496" s="54"/>
      <c r="AT496" s="18" t="s">
        <v>227</v>
      </c>
      <c r="AU496" s="18" t="s">
        <v>83</v>
      </c>
    </row>
    <row r="497" spans="2:65" s="11" customFormat="1" ht="11.25">
      <c r="B497" s="145"/>
      <c r="D497" s="140" t="s">
        <v>229</v>
      </c>
      <c r="E497" s="146" t="s">
        <v>19</v>
      </c>
      <c r="F497" s="147" t="s">
        <v>230</v>
      </c>
      <c r="H497" s="146" t="s">
        <v>19</v>
      </c>
      <c r="I497" s="148"/>
      <c r="L497" s="145"/>
      <c r="M497" s="149"/>
      <c r="T497" s="150"/>
      <c r="AT497" s="146" t="s">
        <v>229</v>
      </c>
      <c r="AU497" s="146" t="s">
        <v>83</v>
      </c>
      <c r="AV497" s="11" t="s">
        <v>83</v>
      </c>
      <c r="AW497" s="11" t="s">
        <v>37</v>
      </c>
      <c r="AX497" s="11" t="s">
        <v>76</v>
      </c>
      <c r="AY497" s="146" t="s">
        <v>218</v>
      </c>
    </row>
    <row r="498" spans="2:65" s="12" customFormat="1" ht="11.25">
      <c r="B498" s="151"/>
      <c r="D498" s="140" t="s">
        <v>229</v>
      </c>
      <c r="E498" s="152" t="s">
        <v>19</v>
      </c>
      <c r="F498" s="153" t="s">
        <v>2107</v>
      </c>
      <c r="H498" s="154">
        <v>21.67</v>
      </c>
      <c r="I498" s="155"/>
      <c r="L498" s="151"/>
      <c r="M498" s="156"/>
      <c r="T498" s="157"/>
      <c r="AT498" s="152" t="s">
        <v>229</v>
      </c>
      <c r="AU498" s="152" t="s">
        <v>83</v>
      </c>
      <c r="AV498" s="12" t="s">
        <v>85</v>
      </c>
      <c r="AW498" s="12" t="s">
        <v>37</v>
      </c>
      <c r="AX498" s="12" t="s">
        <v>83</v>
      </c>
      <c r="AY498" s="152" t="s">
        <v>218</v>
      </c>
    </row>
    <row r="499" spans="2:65" s="1" customFormat="1" ht="16.5" customHeight="1">
      <c r="B499" s="33"/>
      <c r="C499" s="127" t="s">
        <v>473</v>
      </c>
      <c r="D499" s="127" t="s">
        <v>219</v>
      </c>
      <c r="E499" s="128" t="s">
        <v>2108</v>
      </c>
      <c r="F499" s="129" t="s">
        <v>2109</v>
      </c>
      <c r="G499" s="130" t="s">
        <v>167</v>
      </c>
      <c r="H499" s="131">
        <v>5.39</v>
      </c>
      <c r="I499" s="132"/>
      <c r="J499" s="133">
        <f>ROUND(I499*H499,2)</f>
        <v>0</v>
      </c>
      <c r="K499" s="129" t="s">
        <v>19</v>
      </c>
      <c r="L499" s="33"/>
      <c r="M499" s="134" t="s">
        <v>19</v>
      </c>
      <c r="N499" s="135" t="s">
        <v>47</v>
      </c>
      <c r="P499" s="136">
        <f>O499*H499</f>
        <v>0</v>
      </c>
      <c r="Q499" s="136">
        <v>0</v>
      </c>
      <c r="R499" s="136">
        <f>Q499*H499</f>
        <v>0</v>
      </c>
      <c r="S499" s="136">
        <v>0</v>
      </c>
      <c r="T499" s="137">
        <f>S499*H499</f>
        <v>0</v>
      </c>
      <c r="AR499" s="138" t="s">
        <v>223</v>
      </c>
      <c r="AT499" s="138" t="s">
        <v>219</v>
      </c>
      <c r="AU499" s="138" t="s">
        <v>83</v>
      </c>
      <c r="AY499" s="18" t="s">
        <v>218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8" t="s">
        <v>83</v>
      </c>
      <c r="BK499" s="139">
        <f>ROUND(I499*H499,2)</f>
        <v>0</v>
      </c>
      <c r="BL499" s="18" t="s">
        <v>223</v>
      </c>
      <c r="BM499" s="138" t="s">
        <v>2110</v>
      </c>
    </row>
    <row r="500" spans="2:65" s="1" customFormat="1" ht="11.25">
      <c r="B500" s="33"/>
      <c r="D500" s="140" t="s">
        <v>225</v>
      </c>
      <c r="F500" s="141" t="s">
        <v>2109</v>
      </c>
      <c r="I500" s="142"/>
      <c r="L500" s="33"/>
      <c r="M500" s="143"/>
      <c r="T500" s="54"/>
      <c r="AT500" s="18" t="s">
        <v>225</v>
      </c>
      <c r="AU500" s="18" t="s">
        <v>83</v>
      </c>
    </row>
    <row r="501" spans="2:65" s="1" customFormat="1" ht="19.5">
      <c r="B501" s="33"/>
      <c r="D501" s="140" t="s">
        <v>227</v>
      </c>
      <c r="F501" s="144" t="s">
        <v>2111</v>
      </c>
      <c r="I501" s="142"/>
      <c r="L501" s="33"/>
      <c r="M501" s="143"/>
      <c r="T501" s="54"/>
      <c r="AT501" s="18" t="s">
        <v>227</v>
      </c>
      <c r="AU501" s="18" t="s">
        <v>83</v>
      </c>
    </row>
    <row r="502" spans="2:65" s="11" customFormat="1" ht="11.25">
      <c r="B502" s="145"/>
      <c r="D502" s="140" t="s">
        <v>229</v>
      </c>
      <c r="E502" s="146" t="s">
        <v>19</v>
      </c>
      <c r="F502" s="147" t="s">
        <v>230</v>
      </c>
      <c r="H502" s="146" t="s">
        <v>19</v>
      </c>
      <c r="I502" s="148"/>
      <c r="L502" s="145"/>
      <c r="M502" s="149"/>
      <c r="T502" s="150"/>
      <c r="AT502" s="146" t="s">
        <v>229</v>
      </c>
      <c r="AU502" s="146" t="s">
        <v>83</v>
      </c>
      <c r="AV502" s="11" t="s">
        <v>83</v>
      </c>
      <c r="AW502" s="11" t="s">
        <v>37</v>
      </c>
      <c r="AX502" s="11" t="s">
        <v>76</v>
      </c>
      <c r="AY502" s="146" t="s">
        <v>218</v>
      </c>
    </row>
    <row r="503" spans="2:65" s="12" customFormat="1" ht="11.25">
      <c r="B503" s="151"/>
      <c r="D503" s="140" t="s">
        <v>229</v>
      </c>
      <c r="E503" s="152" t="s">
        <v>19</v>
      </c>
      <c r="F503" s="153" t="s">
        <v>2112</v>
      </c>
      <c r="H503" s="154">
        <v>3.41</v>
      </c>
      <c r="I503" s="155"/>
      <c r="L503" s="151"/>
      <c r="M503" s="156"/>
      <c r="T503" s="157"/>
      <c r="AT503" s="152" t="s">
        <v>229</v>
      </c>
      <c r="AU503" s="152" t="s">
        <v>83</v>
      </c>
      <c r="AV503" s="12" t="s">
        <v>85</v>
      </c>
      <c r="AW503" s="12" t="s">
        <v>37</v>
      </c>
      <c r="AX503" s="12" t="s">
        <v>76</v>
      </c>
      <c r="AY503" s="152" t="s">
        <v>218</v>
      </c>
    </row>
    <row r="504" spans="2:65" s="12" customFormat="1" ht="11.25">
      <c r="B504" s="151"/>
      <c r="D504" s="140" t="s">
        <v>229</v>
      </c>
      <c r="E504" s="152" t="s">
        <v>19</v>
      </c>
      <c r="F504" s="153" t="s">
        <v>2113</v>
      </c>
      <c r="H504" s="154">
        <v>1.98</v>
      </c>
      <c r="I504" s="155"/>
      <c r="L504" s="151"/>
      <c r="M504" s="156"/>
      <c r="T504" s="157"/>
      <c r="AT504" s="152" t="s">
        <v>229</v>
      </c>
      <c r="AU504" s="152" t="s">
        <v>83</v>
      </c>
      <c r="AV504" s="12" t="s">
        <v>85</v>
      </c>
      <c r="AW504" s="12" t="s">
        <v>37</v>
      </c>
      <c r="AX504" s="12" t="s">
        <v>76</v>
      </c>
      <c r="AY504" s="152" t="s">
        <v>218</v>
      </c>
    </row>
    <row r="505" spans="2:65" s="13" customFormat="1" ht="11.25">
      <c r="B505" s="158"/>
      <c r="D505" s="140" t="s">
        <v>229</v>
      </c>
      <c r="E505" s="159" t="s">
        <v>19</v>
      </c>
      <c r="F505" s="160" t="s">
        <v>234</v>
      </c>
      <c r="H505" s="161">
        <v>5.39</v>
      </c>
      <c r="I505" s="162"/>
      <c r="L505" s="158"/>
      <c r="M505" s="163"/>
      <c r="T505" s="164"/>
      <c r="AT505" s="159" t="s">
        <v>229</v>
      </c>
      <c r="AU505" s="159" t="s">
        <v>83</v>
      </c>
      <c r="AV505" s="13" t="s">
        <v>223</v>
      </c>
      <c r="AW505" s="13" t="s">
        <v>37</v>
      </c>
      <c r="AX505" s="13" t="s">
        <v>83</v>
      </c>
      <c r="AY505" s="159" t="s">
        <v>218</v>
      </c>
    </row>
    <row r="506" spans="2:65" s="1" customFormat="1" ht="16.5" customHeight="1">
      <c r="B506" s="33"/>
      <c r="C506" s="127" t="s">
        <v>479</v>
      </c>
      <c r="D506" s="127" t="s">
        <v>219</v>
      </c>
      <c r="E506" s="128" t="s">
        <v>2114</v>
      </c>
      <c r="F506" s="129" t="s">
        <v>2115</v>
      </c>
      <c r="G506" s="130" t="s">
        <v>167</v>
      </c>
      <c r="H506" s="131">
        <v>10.84</v>
      </c>
      <c r="I506" s="132"/>
      <c r="J506" s="133">
        <f>ROUND(I506*H506,2)</f>
        <v>0</v>
      </c>
      <c r="K506" s="129" t="s">
        <v>19</v>
      </c>
      <c r="L506" s="33"/>
      <c r="M506" s="134" t="s">
        <v>19</v>
      </c>
      <c r="N506" s="135" t="s">
        <v>47</v>
      </c>
      <c r="P506" s="136">
        <f>O506*H506</f>
        <v>0</v>
      </c>
      <c r="Q506" s="136">
        <v>0</v>
      </c>
      <c r="R506" s="136">
        <f>Q506*H506</f>
        <v>0</v>
      </c>
      <c r="S506" s="136">
        <v>0</v>
      </c>
      <c r="T506" s="137">
        <f>S506*H506</f>
        <v>0</v>
      </c>
      <c r="AR506" s="138" t="s">
        <v>223</v>
      </c>
      <c r="AT506" s="138" t="s">
        <v>219</v>
      </c>
      <c r="AU506" s="138" t="s">
        <v>83</v>
      </c>
      <c r="AY506" s="18" t="s">
        <v>218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8" t="s">
        <v>83</v>
      </c>
      <c r="BK506" s="139">
        <f>ROUND(I506*H506,2)</f>
        <v>0</v>
      </c>
      <c r="BL506" s="18" t="s">
        <v>223</v>
      </c>
      <c r="BM506" s="138" t="s">
        <v>2116</v>
      </c>
    </row>
    <row r="507" spans="2:65" s="1" customFormat="1" ht="19.5">
      <c r="B507" s="33"/>
      <c r="D507" s="140" t="s">
        <v>225</v>
      </c>
      <c r="F507" s="141" t="s">
        <v>2117</v>
      </c>
      <c r="I507" s="142"/>
      <c r="L507" s="33"/>
      <c r="M507" s="143"/>
      <c r="T507" s="54"/>
      <c r="AT507" s="18" t="s">
        <v>225</v>
      </c>
      <c r="AU507" s="18" t="s">
        <v>83</v>
      </c>
    </row>
    <row r="508" spans="2:65" s="1" customFormat="1" ht="19.5">
      <c r="B508" s="33"/>
      <c r="D508" s="140" t="s">
        <v>227</v>
      </c>
      <c r="F508" s="144" t="s">
        <v>2118</v>
      </c>
      <c r="I508" s="142"/>
      <c r="L508" s="33"/>
      <c r="M508" s="143"/>
      <c r="T508" s="54"/>
      <c r="AT508" s="18" t="s">
        <v>227</v>
      </c>
      <c r="AU508" s="18" t="s">
        <v>83</v>
      </c>
    </row>
    <row r="509" spans="2:65" s="11" customFormat="1" ht="11.25">
      <c r="B509" s="145"/>
      <c r="D509" s="140" t="s">
        <v>229</v>
      </c>
      <c r="E509" s="146" t="s">
        <v>19</v>
      </c>
      <c r="F509" s="147" t="s">
        <v>230</v>
      </c>
      <c r="H509" s="146" t="s">
        <v>19</v>
      </c>
      <c r="I509" s="148"/>
      <c r="L509" s="145"/>
      <c r="M509" s="149"/>
      <c r="T509" s="150"/>
      <c r="AT509" s="146" t="s">
        <v>229</v>
      </c>
      <c r="AU509" s="146" t="s">
        <v>83</v>
      </c>
      <c r="AV509" s="11" t="s">
        <v>83</v>
      </c>
      <c r="AW509" s="11" t="s">
        <v>37</v>
      </c>
      <c r="AX509" s="11" t="s">
        <v>76</v>
      </c>
      <c r="AY509" s="146" t="s">
        <v>218</v>
      </c>
    </row>
    <row r="510" spans="2:65" s="12" customFormat="1" ht="11.25">
      <c r="B510" s="151"/>
      <c r="D510" s="140" t="s">
        <v>229</v>
      </c>
      <c r="E510" s="152" t="s">
        <v>19</v>
      </c>
      <c r="F510" s="153" t="s">
        <v>2119</v>
      </c>
      <c r="H510" s="154">
        <v>10.84</v>
      </c>
      <c r="I510" s="155"/>
      <c r="L510" s="151"/>
      <c r="M510" s="156"/>
      <c r="T510" s="157"/>
      <c r="AT510" s="152" t="s">
        <v>229</v>
      </c>
      <c r="AU510" s="152" t="s">
        <v>83</v>
      </c>
      <c r="AV510" s="12" t="s">
        <v>85</v>
      </c>
      <c r="AW510" s="12" t="s">
        <v>37</v>
      </c>
      <c r="AX510" s="12" t="s">
        <v>83</v>
      </c>
      <c r="AY510" s="152" t="s">
        <v>218</v>
      </c>
    </row>
    <row r="511" spans="2:65" s="10" customFormat="1" ht="25.9" customHeight="1">
      <c r="B511" s="117"/>
      <c r="D511" s="118" t="s">
        <v>75</v>
      </c>
      <c r="E511" s="119" t="s">
        <v>2120</v>
      </c>
      <c r="F511" s="119" t="s">
        <v>2121</v>
      </c>
      <c r="I511" s="120"/>
      <c r="J511" s="121">
        <f>BK511</f>
        <v>0</v>
      </c>
      <c r="L511" s="117"/>
      <c r="M511" s="122"/>
      <c r="P511" s="123">
        <f>SUM(P512:P549)</f>
        <v>0</v>
      </c>
      <c r="R511" s="123">
        <f>SUM(R512:R549)</f>
        <v>0</v>
      </c>
      <c r="T511" s="124">
        <f>SUM(T512:T549)</f>
        <v>0</v>
      </c>
      <c r="AR511" s="118" t="s">
        <v>83</v>
      </c>
      <c r="AT511" s="125" t="s">
        <v>75</v>
      </c>
      <c r="AU511" s="125" t="s">
        <v>76</v>
      </c>
      <c r="AY511" s="118" t="s">
        <v>218</v>
      </c>
      <c r="BK511" s="126">
        <f>SUM(BK512:BK549)</f>
        <v>0</v>
      </c>
    </row>
    <row r="512" spans="2:65" s="1" customFormat="1" ht="24.2" customHeight="1">
      <c r="B512" s="33"/>
      <c r="C512" s="127" t="s">
        <v>484</v>
      </c>
      <c r="D512" s="127" t="s">
        <v>219</v>
      </c>
      <c r="E512" s="128" t="s">
        <v>2122</v>
      </c>
      <c r="F512" s="129" t="s">
        <v>2123</v>
      </c>
      <c r="G512" s="130" t="s">
        <v>376</v>
      </c>
      <c r="H512" s="131">
        <v>15</v>
      </c>
      <c r="I512" s="132"/>
      <c r="J512" s="133">
        <f>ROUND(I512*H512,2)</f>
        <v>0</v>
      </c>
      <c r="K512" s="129" t="s">
        <v>19</v>
      </c>
      <c r="L512" s="33"/>
      <c r="M512" s="134" t="s">
        <v>19</v>
      </c>
      <c r="N512" s="135" t="s">
        <v>47</v>
      </c>
      <c r="P512" s="136">
        <f>O512*H512</f>
        <v>0</v>
      </c>
      <c r="Q512" s="136">
        <v>0</v>
      </c>
      <c r="R512" s="136">
        <f>Q512*H512</f>
        <v>0</v>
      </c>
      <c r="S512" s="136">
        <v>0</v>
      </c>
      <c r="T512" s="137">
        <f>S512*H512</f>
        <v>0</v>
      </c>
      <c r="AR512" s="138" t="s">
        <v>223</v>
      </c>
      <c r="AT512" s="138" t="s">
        <v>219</v>
      </c>
      <c r="AU512" s="138" t="s">
        <v>83</v>
      </c>
      <c r="AY512" s="18" t="s">
        <v>218</v>
      </c>
      <c r="BE512" s="139">
        <f>IF(N512="základní",J512,0)</f>
        <v>0</v>
      </c>
      <c r="BF512" s="139">
        <f>IF(N512="snížená",J512,0)</f>
        <v>0</v>
      </c>
      <c r="BG512" s="139">
        <f>IF(N512="zákl. přenesená",J512,0)</f>
        <v>0</v>
      </c>
      <c r="BH512" s="139">
        <f>IF(N512="sníž. přenesená",J512,0)</f>
        <v>0</v>
      </c>
      <c r="BI512" s="139">
        <f>IF(N512="nulová",J512,0)</f>
        <v>0</v>
      </c>
      <c r="BJ512" s="18" t="s">
        <v>83</v>
      </c>
      <c r="BK512" s="139">
        <f>ROUND(I512*H512,2)</f>
        <v>0</v>
      </c>
      <c r="BL512" s="18" t="s">
        <v>223</v>
      </c>
      <c r="BM512" s="138" t="s">
        <v>2124</v>
      </c>
    </row>
    <row r="513" spans="2:65" s="1" customFormat="1" ht="87.75">
      <c r="B513" s="33"/>
      <c r="D513" s="140" t="s">
        <v>225</v>
      </c>
      <c r="F513" s="141" t="s">
        <v>2125</v>
      </c>
      <c r="I513" s="142"/>
      <c r="L513" s="33"/>
      <c r="M513" s="143"/>
      <c r="T513" s="54"/>
      <c r="AT513" s="18" t="s">
        <v>225</v>
      </c>
      <c r="AU513" s="18" t="s">
        <v>83</v>
      </c>
    </row>
    <row r="514" spans="2:65" s="1" customFormat="1" ht="19.5">
      <c r="B514" s="33"/>
      <c r="D514" s="140" t="s">
        <v>227</v>
      </c>
      <c r="F514" s="144" t="s">
        <v>2126</v>
      </c>
      <c r="I514" s="142"/>
      <c r="L514" s="33"/>
      <c r="M514" s="143"/>
      <c r="T514" s="54"/>
      <c r="AT514" s="18" t="s">
        <v>227</v>
      </c>
      <c r="AU514" s="18" t="s">
        <v>83</v>
      </c>
    </row>
    <row r="515" spans="2:65" s="12" customFormat="1" ht="11.25">
      <c r="B515" s="151"/>
      <c r="D515" s="140" t="s">
        <v>229</v>
      </c>
      <c r="E515" s="152" t="s">
        <v>19</v>
      </c>
      <c r="F515" s="153" t="s">
        <v>2127</v>
      </c>
      <c r="H515" s="154">
        <v>15</v>
      </c>
      <c r="I515" s="155"/>
      <c r="L515" s="151"/>
      <c r="M515" s="156"/>
      <c r="T515" s="157"/>
      <c r="AT515" s="152" t="s">
        <v>229</v>
      </c>
      <c r="AU515" s="152" t="s">
        <v>83</v>
      </c>
      <c r="AV515" s="12" t="s">
        <v>85</v>
      </c>
      <c r="AW515" s="12" t="s">
        <v>37</v>
      </c>
      <c r="AX515" s="12" t="s">
        <v>83</v>
      </c>
      <c r="AY515" s="152" t="s">
        <v>218</v>
      </c>
    </row>
    <row r="516" spans="2:65" s="1" customFormat="1" ht="24.2" customHeight="1">
      <c r="B516" s="33"/>
      <c r="C516" s="127" t="s">
        <v>489</v>
      </c>
      <c r="D516" s="127" t="s">
        <v>219</v>
      </c>
      <c r="E516" s="128" t="s">
        <v>2128</v>
      </c>
      <c r="F516" s="129" t="s">
        <v>2129</v>
      </c>
      <c r="G516" s="130" t="s">
        <v>376</v>
      </c>
      <c r="H516" s="131">
        <v>5</v>
      </c>
      <c r="I516" s="132"/>
      <c r="J516" s="133">
        <f>ROUND(I516*H516,2)</f>
        <v>0</v>
      </c>
      <c r="K516" s="129" t="s">
        <v>19</v>
      </c>
      <c r="L516" s="33"/>
      <c r="M516" s="134" t="s">
        <v>19</v>
      </c>
      <c r="N516" s="135" t="s">
        <v>47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223</v>
      </c>
      <c r="AT516" s="138" t="s">
        <v>219</v>
      </c>
      <c r="AU516" s="138" t="s">
        <v>83</v>
      </c>
      <c r="AY516" s="18" t="s">
        <v>218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8" t="s">
        <v>83</v>
      </c>
      <c r="BK516" s="139">
        <f>ROUND(I516*H516,2)</f>
        <v>0</v>
      </c>
      <c r="BL516" s="18" t="s">
        <v>223</v>
      </c>
      <c r="BM516" s="138" t="s">
        <v>2130</v>
      </c>
    </row>
    <row r="517" spans="2:65" s="1" customFormat="1" ht="87.75">
      <c r="B517" s="33"/>
      <c r="D517" s="140" t="s">
        <v>225</v>
      </c>
      <c r="F517" s="141" t="s">
        <v>2131</v>
      </c>
      <c r="I517" s="142"/>
      <c r="L517" s="33"/>
      <c r="M517" s="143"/>
      <c r="T517" s="54"/>
      <c r="AT517" s="18" t="s">
        <v>225</v>
      </c>
      <c r="AU517" s="18" t="s">
        <v>83</v>
      </c>
    </row>
    <row r="518" spans="2:65" s="1" customFormat="1" ht="19.5">
      <c r="B518" s="33"/>
      <c r="D518" s="140" t="s">
        <v>227</v>
      </c>
      <c r="F518" s="144" t="s">
        <v>2126</v>
      </c>
      <c r="I518" s="142"/>
      <c r="L518" s="33"/>
      <c r="M518" s="143"/>
      <c r="T518" s="54"/>
      <c r="AT518" s="18" t="s">
        <v>227</v>
      </c>
      <c r="AU518" s="18" t="s">
        <v>83</v>
      </c>
    </row>
    <row r="519" spans="2:65" s="1" customFormat="1" ht="24.2" customHeight="1">
      <c r="B519" s="33"/>
      <c r="C519" s="127" t="s">
        <v>498</v>
      </c>
      <c r="D519" s="127" t="s">
        <v>219</v>
      </c>
      <c r="E519" s="128" t="s">
        <v>2132</v>
      </c>
      <c r="F519" s="129" t="s">
        <v>2133</v>
      </c>
      <c r="G519" s="130" t="s">
        <v>1439</v>
      </c>
      <c r="H519" s="131">
        <v>1</v>
      </c>
      <c r="I519" s="132"/>
      <c r="J519" s="133">
        <f>ROUND(I519*H519,2)</f>
        <v>0</v>
      </c>
      <c r="K519" s="129" t="s">
        <v>19</v>
      </c>
      <c r="L519" s="33"/>
      <c r="M519" s="134" t="s">
        <v>19</v>
      </c>
      <c r="N519" s="135" t="s">
        <v>47</v>
      </c>
      <c r="P519" s="136">
        <f>O519*H519</f>
        <v>0</v>
      </c>
      <c r="Q519" s="136">
        <v>0</v>
      </c>
      <c r="R519" s="136">
        <f>Q519*H519</f>
        <v>0</v>
      </c>
      <c r="S519" s="136">
        <v>0</v>
      </c>
      <c r="T519" s="137">
        <f>S519*H519</f>
        <v>0</v>
      </c>
      <c r="AR519" s="138" t="s">
        <v>223</v>
      </c>
      <c r="AT519" s="138" t="s">
        <v>219</v>
      </c>
      <c r="AU519" s="138" t="s">
        <v>83</v>
      </c>
      <c r="AY519" s="18" t="s">
        <v>218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8" t="s">
        <v>83</v>
      </c>
      <c r="BK519" s="139">
        <f>ROUND(I519*H519,2)</f>
        <v>0</v>
      </c>
      <c r="BL519" s="18" t="s">
        <v>223</v>
      </c>
      <c r="BM519" s="138" t="s">
        <v>2134</v>
      </c>
    </row>
    <row r="520" spans="2:65" s="1" customFormat="1" ht="97.5">
      <c r="B520" s="33"/>
      <c r="D520" s="140" t="s">
        <v>225</v>
      </c>
      <c r="F520" s="141" t="s">
        <v>2135</v>
      </c>
      <c r="I520" s="142"/>
      <c r="L520" s="33"/>
      <c r="M520" s="143"/>
      <c r="T520" s="54"/>
      <c r="AT520" s="18" t="s">
        <v>225</v>
      </c>
      <c r="AU520" s="18" t="s">
        <v>83</v>
      </c>
    </row>
    <row r="521" spans="2:65" s="1" customFormat="1" ht="19.5">
      <c r="B521" s="33"/>
      <c r="D521" s="140" t="s">
        <v>227</v>
      </c>
      <c r="F521" s="144" t="s">
        <v>2136</v>
      </c>
      <c r="I521" s="142"/>
      <c r="L521" s="33"/>
      <c r="M521" s="143"/>
      <c r="T521" s="54"/>
      <c r="AT521" s="18" t="s">
        <v>227</v>
      </c>
      <c r="AU521" s="18" t="s">
        <v>83</v>
      </c>
    </row>
    <row r="522" spans="2:65" s="1" customFormat="1" ht="16.5" customHeight="1">
      <c r="B522" s="33"/>
      <c r="C522" s="127" t="s">
        <v>503</v>
      </c>
      <c r="D522" s="127" t="s">
        <v>219</v>
      </c>
      <c r="E522" s="128" t="s">
        <v>2137</v>
      </c>
      <c r="F522" s="129" t="s">
        <v>2138</v>
      </c>
      <c r="G522" s="130" t="s">
        <v>1439</v>
      </c>
      <c r="H522" s="131">
        <v>1</v>
      </c>
      <c r="I522" s="132"/>
      <c r="J522" s="133">
        <f>ROUND(I522*H522,2)</f>
        <v>0</v>
      </c>
      <c r="K522" s="129" t="s">
        <v>19</v>
      </c>
      <c r="L522" s="33"/>
      <c r="M522" s="134" t="s">
        <v>19</v>
      </c>
      <c r="N522" s="135" t="s">
        <v>47</v>
      </c>
      <c r="P522" s="136">
        <f>O522*H522</f>
        <v>0</v>
      </c>
      <c r="Q522" s="136">
        <v>0</v>
      </c>
      <c r="R522" s="136">
        <f>Q522*H522</f>
        <v>0</v>
      </c>
      <c r="S522" s="136">
        <v>0</v>
      </c>
      <c r="T522" s="137">
        <f>S522*H522</f>
        <v>0</v>
      </c>
      <c r="AR522" s="138" t="s">
        <v>223</v>
      </c>
      <c r="AT522" s="138" t="s">
        <v>219</v>
      </c>
      <c r="AU522" s="138" t="s">
        <v>83</v>
      </c>
      <c r="AY522" s="18" t="s">
        <v>218</v>
      </c>
      <c r="BE522" s="139">
        <f>IF(N522="základní",J522,0)</f>
        <v>0</v>
      </c>
      <c r="BF522" s="139">
        <f>IF(N522="snížená",J522,0)</f>
        <v>0</v>
      </c>
      <c r="BG522" s="139">
        <f>IF(N522="zákl. přenesená",J522,0)</f>
        <v>0</v>
      </c>
      <c r="BH522" s="139">
        <f>IF(N522="sníž. přenesená",J522,0)</f>
        <v>0</v>
      </c>
      <c r="BI522" s="139">
        <f>IF(N522="nulová",J522,0)</f>
        <v>0</v>
      </c>
      <c r="BJ522" s="18" t="s">
        <v>83</v>
      </c>
      <c r="BK522" s="139">
        <f>ROUND(I522*H522,2)</f>
        <v>0</v>
      </c>
      <c r="BL522" s="18" t="s">
        <v>223</v>
      </c>
      <c r="BM522" s="138" t="s">
        <v>2139</v>
      </c>
    </row>
    <row r="523" spans="2:65" s="1" customFormat="1" ht="117">
      <c r="B523" s="33"/>
      <c r="D523" s="140" t="s">
        <v>225</v>
      </c>
      <c r="F523" s="141" t="s">
        <v>2140</v>
      </c>
      <c r="I523" s="142"/>
      <c r="L523" s="33"/>
      <c r="M523" s="143"/>
      <c r="T523" s="54"/>
      <c r="AT523" s="18" t="s">
        <v>225</v>
      </c>
      <c r="AU523" s="18" t="s">
        <v>83</v>
      </c>
    </row>
    <row r="524" spans="2:65" s="1" customFormat="1" ht="16.5" customHeight="1">
      <c r="B524" s="33"/>
      <c r="C524" s="127" t="s">
        <v>805</v>
      </c>
      <c r="D524" s="127" t="s">
        <v>219</v>
      </c>
      <c r="E524" s="128" t="s">
        <v>2141</v>
      </c>
      <c r="F524" s="129" t="s">
        <v>2142</v>
      </c>
      <c r="G524" s="130" t="s">
        <v>453</v>
      </c>
      <c r="H524" s="131">
        <v>1</v>
      </c>
      <c r="I524" s="132"/>
      <c r="J524" s="133">
        <f>ROUND(I524*H524,2)</f>
        <v>0</v>
      </c>
      <c r="K524" s="129" t="s">
        <v>19</v>
      </c>
      <c r="L524" s="33"/>
      <c r="M524" s="134" t="s">
        <v>19</v>
      </c>
      <c r="N524" s="135" t="s">
        <v>47</v>
      </c>
      <c r="P524" s="136">
        <f>O524*H524</f>
        <v>0</v>
      </c>
      <c r="Q524" s="136">
        <v>0</v>
      </c>
      <c r="R524" s="136">
        <f>Q524*H524</f>
        <v>0</v>
      </c>
      <c r="S524" s="136">
        <v>0</v>
      </c>
      <c r="T524" s="137">
        <f>S524*H524</f>
        <v>0</v>
      </c>
      <c r="AR524" s="138" t="s">
        <v>223</v>
      </c>
      <c r="AT524" s="138" t="s">
        <v>219</v>
      </c>
      <c r="AU524" s="138" t="s">
        <v>83</v>
      </c>
      <c r="AY524" s="18" t="s">
        <v>218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8" t="s">
        <v>83</v>
      </c>
      <c r="BK524" s="139">
        <f>ROUND(I524*H524,2)</f>
        <v>0</v>
      </c>
      <c r="BL524" s="18" t="s">
        <v>223</v>
      </c>
      <c r="BM524" s="138" t="s">
        <v>2143</v>
      </c>
    </row>
    <row r="525" spans="2:65" s="1" customFormat="1" ht="29.25">
      <c r="B525" s="33"/>
      <c r="D525" s="140" t="s">
        <v>225</v>
      </c>
      <c r="F525" s="141" t="s">
        <v>2144</v>
      </c>
      <c r="I525" s="142"/>
      <c r="L525" s="33"/>
      <c r="M525" s="143"/>
      <c r="T525" s="54"/>
      <c r="AT525" s="18" t="s">
        <v>225</v>
      </c>
      <c r="AU525" s="18" t="s">
        <v>83</v>
      </c>
    </row>
    <row r="526" spans="2:65" s="1" customFormat="1" ht="16.5" customHeight="1">
      <c r="B526" s="33"/>
      <c r="C526" s="127" t="s">
        <v>826</v>
      </c>
      <c r="D526" s="127" t="s">
        <v>219</v>
      </c>
      <c r="E526" s="128" t="s">
        <v>2145</v>
      </c>
      <c r="F526" s="129" t="s">
        <v>2146</v>
      </c>
      <c r="G526" s="130" t="s">
        <v>1439</v>
      </c>
      <c r="H526" s="131">
        <v>1</v>
      </c>
      <c r="I526" s="132"/>
      <c r="J526" s="133">
        <f>ROUND(I526*H526,2)</f>
        <v>0</v>
      </c>
      <c r="K526" s="129" t="s">
        <v>19</v>
      </c>
      <c r="L526" s="33"/>
      <c r="M526" s="134" t="s">
        <v>19</v>
      </c>
      <c r="N526" s="135" t="s">
        <v>47</v>
      </c>
      <c r="P526" s="136">
        <f>O526*H526</f>
        <v>0</v>
      </c>
      <c r="Q526" s="136">
        <v>0</v>
      </c>
      <c r="R526" s="136">
        <f>Q526*H526</f>
        <v>0</v>
      </c>
      <c r="S526" s="136">
        <v>0</v>
      </c>
      <c r="T526" s="137">
        <f>S526*H526</f>
        <v>0</v>
      </c>
      <c r="AR526" s="138" t="s">
        <v>223</v>
      </c>
      <c r="AT526" s="138" t="s">
        <v>219</v>
      </c>
      <c r="AU526" s="138" t="s">
        <v>83</v>
      </c>
      <c r="AY526" s="18" t="s">
        <v>218</v>
      </c>
      <c r="BE526" s="139">
        <f>IF(N526="základní",J526,0)</f>
        <v>0</v>
      </c>
      <c r="BF526" s="139">
        <f>IF(N526="snížená",J526,0)</f>
        <v>0</v>
      </c>
      <c r="BG526" s="139">
        <f>IF(N526="zákl. přenesená",J526,0)</f>
        <v>0</v>
      </c>
      <c r="BH526" s="139">
        <f>IF(N526="sníž. přenesená",J526,0)</f>
        <v>0</v>
      </c>
      <c r="BI526" s="139">
        <f>IF(N526="nulová",J526,0)</f>
        <v>0</v>
      </c>
      <c r="BJ526" s="18" t="s">
        <v>83</v>
      </c>
      <c r="BK526" s="139">
        <f>ROUND(I526*H526,2)</f>
        <v>0</v>
      </c>
      <c r="BL526" s="18" t="s">
        <v>223</v>
      </c>
      <c r="BM526" s="138" t="s">
        <v>2147</v>
      </c>
    </row>
    <row r="527" spans="2:65" s="1" customFormat="1" ht="11.25">
      <c r="B527" s="33"/>
      <c r="D527" s="140" t="s">
        <v>225</v>
      </c>
      <c r="F527" s="141" t="s">
        <v>2146</v>
      </c>
      <c r="I527" s="142"/>
      <c r="L527" s="33"/>
      <c r="M527" s="143"/>
      <c r="T527" s="54"/>
      <c r="AT527" s="18" t="s">
        <v>225</v>
      </c>
      <c r="AU527" s="18" t="s">
        <v>83</v>
      </c>
    </row>
    <row r="528" spans="2:65" s="1" customFormat="1" ht="19.5">
      <c r="B528" s="33"/>
      <c r="D528" s="140" t="s">
        <v>227</v>
      </c>
      <c r="F528" s="144" t="s">
        <v>2148</v>
      </c>
      <c r="I528" s="142"/>
      <c r="L528" s="33"/>
      <c r="M528" s="143"/>
      <c r="T528" s="54"/>
      <c r="AT528" s="18" t="s">
        <v>227</v>
      </c>
      <c r="AU528" s="18" t="s">
        <v>83</v>
      </c>
    </row>
    <row r="529" spans="2:65" s="1" customFormat="1" ht="24.2" customHeight="1">
      <c r="B529" s="33"/>
      <c r="C529" s="172" t="s">
        <v>834</v>
      </c>
      <c r="D529" s="172" t="s">
        <v>1442</v>
      </c>
      <c r="E529" s="173" t="s">
        <v>2149</v>
      </c>
      <c r="F529" s="174" t="s">
        <v>2150</v>
      </c>
      <c r="G529" s="175" t="s">
        <v>1439</v>
      </c>
      <c r="H529" s="176">
        <v>1</v>
      </c>
      <c r="I529" s="177"/>
      <c r="J529" s="178">
        <f>ROUND(I529*H529,2)</f>
        <v>0</v>
      </c>
      <c r="K529" s="174" t="s">
        <v>19</v>
      </c>
      <c r="L529" s="179"/>
      <c r="M529" s="180" t="s">
        <v>19</v>
      </c>
      <c r="N529" s="181" t="s">
        <v>47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278</v>
      </c>
      <c r="AT529" s="138" t="s">
        <v>1442</v>
      </c>
      <c r="AU529" s="138" t="s">
        <v>83</v>
      </c>
      <c r="AY529" s="18" t="s">
        <v>218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8" t="s">
        <v>83</v>
      </c>
      <c r="BK529" s="139">
        <f>ROUND(I529*H529,2)</f>
        <v>0</v>
      </c>
      <c r="BL529" s="18" t="s">
        <v>223</v>
      </c>
      <c r="BM529" s="138" t="s">
        <v>2151</v>
      </c>
    </row>
    <row r="530" spans="2:65" s="1" customFormat="1" ht="234">
      <c r="B530" s="33"/>
      <c r="D530" s="140" t="s">
        <v>225</v>
      </c>
      <c r="F530" s="141" t="s">
        <v>2152</v>
      </c>
      <c r="I530" s="142"/>
      <c r="L530" s="33"/>
      <c r="M530" s="143"/>
      <c r="T530" s="54"/>
      <c r="AT530" s="18" t="s">
        <v>225</v>
      </c>
      <c r="AU530" s="18" t="s">
        <v>83</v>
      </c>
    </row>
    <row r="531" spans="2:65" s="1" customFormat="1" ht="19.5">
      <c r="B531" s="33"/>
      <c r="D531" s="140" t="s">
        <v>227</v>
      </c>
      <c r="F531" s="144" t="s">
        <v>2148</v>
      </c>
      <c r="I531" s="142"/>
      <c r="L531" s="33"/>
      <c r="M531" s="143"/>
      <c r="T531" s="54"/>
      <c r="AT531" s="18" t="s">
        <v>227</v>
      </c>
      <c r="AU531" s="18" t="s">
        <v>83</v>
      </c>
    </row>
    <row r="532" spans="2:65" s="1" customFormat="1" ht="24.2" customHeight="1">
      <c r="B532" s="33"/>
      <c r="C532" s="127" t="s">
        <v>513</v>
      </c>
      <c r="D532" s="127" t="s">
        <v>219</v>
      </c>
      <c r="E532" s="128" t="s">
        <v>2153</v>
      </c>
      <c r="F532" s="129" t="s">
        <v>2154</v>
      </c>
      <c r="G532" s="130" t="s">
        <v>453</v>
      </c>
      <c r="H532" s="131">
        <v>1</v>
      </c>
      <c r="I532" s="132"/>
      <c r="J532" s="133">
        <f>ROUND(I532*H532,2)</f>
        <v>0</v>
      </c>
      <c r="K532" s="129" t="s">
        <v>19</v>
      </c>
      <c r="L532" s="33"/>
      <c r="M532" s="134" t="s">
        <v>19</v>
      </c>
      <c r="N532" s="135" t="s">
        <v>47</v>
      </c>
      <c r="P532" s="136">
        <f>O532*H532</f>
        <v>0</v>
      </c>
      <c r="Q532" s="136">
        <v>0</v>
      </c>
      <c r="R532" s="136">
        <f>Q532*H532</f>
        <v>0</v>
      </c>
      <c r="S532" s="136">
        <v>0</v>
      </c>
      <c r="T532" s="137">
        <f>S532*H532</f>
        <v>0</v>
      </c>
      <c r="AR532" s="138" t="s">
        <v>223</v>
      </c>
      <c r="AT532" s="138" t="s">
        <v>219</v>
      </c>
      <c r="AU532" s="138" t="s">
        <v>83</v>
      </c>
      <c r="AY532" s="18" t="s">
        <v>218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8" t="s">
        <v>83</v>
      </c>
      <c r="BK532" s="139">
        <f>ROUND(I532*H532,2)</f>
        <v>0</v>
      </c>
      <c r="BL532" s="18" t="s">
        <v>223</v>
      </c>
      <c r="BM532" s="138" t="s">
        <v>2155</v>
      </c>
    </row>
    <row r="533" spans="2:65" s="1" customFormat="1" ht="58.5">
      <c r="B533" s="33"/>
      <c r="D533" s="140" t="s">
        <v>225</v>
      </c>
      <c r="F533" s="141" t="s">
        <v>2156</v>
      </c>
      <c r="I533" s="142"/>
      <c r="L533" s="33"/>
      <c r="M533" s="143"/>
      <c r="T533" s="54"/>
      <c r="AT533" s="18" t="s">
        <v>225</v>
      </c>
      <c r="AU533" s="18" t="s">
        <v>83</v>
      </c>
    </row>
    <row r="534" spans="2:65" s="1" customFormat="1" ht="19.5">
      <c r="B534" s="33"/>
      <c r="D534" s="140" t="s">
        <v>227</v>
      </c>
      <c r="F534" s="144" t="s">
        <v>2157</v>
      </c>
      <c r="I534" s="142"/>
      <c r="L534" s="33"/>
      <c r="M534" s="143"/>
      <c r="T534" s="54"/>
      <c r="AT534" s="18" t="s">
        <v>227</v>
      </c>
      <c r="AU534" s="18" t="s">
        <v>83</v>
      </c>
    </row>
    <row r="535" spans="2:65" s="1" customFormat="1" ht="24.2" customHeight="1">
      <c r="B535" s="33"/>
      <c r="C535" s="127" t="s">
        <v>851</v>
      </c>
      <c r="D535" s="127" t="s">
        <v>219</v>
      </c>
      <c r="E535" s="128" t="s">
        <v>2158</v>
      </c>
      <c r="F535" s="129" t="s">
        <v>2159</v>
      </c>
      <c r="G535" s="130" t="s">
        <v>453</v>
      </c>
      <c r="H535" s="131">
        <v>1</v>
      </c>
      <c r="I535" s="132"/>
      <c r="J535" s="133">
        <f>ROUND(I535*H535,2)</f>
        <v>0</v>
      </c>
      <c r="K535" s="129" t="s">
        <v>19</v>
      </c>
      <c r="L535" s="33"/>
      <c r="M535" s="134" t="s">
        <v>19</v>
      </c>
      <c r="N535" s="135" t="s">
        <v>47</v>
      </c>
      <c r="P535" s="136">
        <f>O535*H535</f>
        <v>0</v>
      </c>
      <c r="Q535" s="136">
        <v>0</v>
      </c>
      <c r="R535" s="136">
        <f>Q535*H535</f>
        <v>0</v>
      </c>
      <c r="S535" s="136">
        <v>0</v>
      </c>
      <c r="T535" s="137">
        <f>S535*H535</f>
        <v>0</v>
      </c>
      <c r="AR535" s="138" t="s">
        <v>223</v>
      </c>
      <c r="AT535" s="138" t="s">
        <v>219</v>
      </c>
      <c r="AU535" s="138" t="s">
        <v>83</v>
      </c>
      <c r="AY535" s="18" t="s">
        <v>218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8" t="s">
        <v>83</v>
      </c>
      <c r="BK535" s="139">
        <f>ROUND(I535*H535,2)</f>
        <v>0</v>
      </c>
      <c r="BL535" s="18" t="s">
        <v>223</v>
      </c>
      <c r="BM535" s="138" t="s">
        <v>2160</v>
      </c>
    </row>
    <row r="536" spans="2:65" s="1" customFormat="1" ht="58.5">
      <c r="B536" s="33"/>
      <c r="D536" s="140" t="s">
        <v>225</v>
      </c>
      <c r="F536" s="141" t="s">
        <v>2161</v>
      </c>
      <c r="I536" s="142"/>
      <c r="L536" s="33"/>
      <c r="M536" s="143"/>
      <c r="T536" s="54"/>
      <c r="AT536" s="18" t="s">
        <v>225</v>
      </c>
      <c r="AU536" s="18" t="s">
        <v>83</v>
      </c>
    </row>
    <row r="537" spans="2:65" s="1" customFormat="1" ht="19.5">
      <c r="B537" s="33"/>
      <c r="D537" s="140" t="s">
        <v>227</v>
      </c>
      <c r="F537" s="144" t="s">
        <v>2157</v>
      </c>
      <c r="I537" s="142"/>
      <c r="L537" s="33"/>
      <c r="M537" s="143"/>
      <c r="T537" s="54"/>
      <c r="AT537" s="18" t="s">
        <v>227</v>
      </c>
      <c r="AU537" s="18" t="s">
        <v>83</v>
      </c>
    </row>
    <row r="538" spans="2:65" s="1" customFormat="1" ht="16.5" customHeight="1">
      <c r="B538" s="33"/>
      <c r="C538" s="127" t="s">
        <v>517</v>
      </c>
      <c r="D538" s="127" t="s">
        <v>219</v>
      </c>
      <c r="E538" s="128" t="s">
        <v>2162</v>
      </c>
      <c r="F538" s="129" t="s">
        <v>2163</v>
      </c>
      <c r="G538" s="130" t="s">
        <v>180</v>
      </c>
      <c r="H538" s="131">
        <v>4.1399999999999997</v>
      </c>
      <c r="I538" s="132"/>
      <c r="J538" s="133">
        <f>ROUND(I538*H538,2)</f>
        <v>0</v>
      </c>
      <c r="K538" s="129" t="s">
        <v>19</v>
      </c>
      <c r="L538" s="33"/>
      <c r="M538" s="134" t="s">
        <v>19</v>
      </c>
      <c r="N538" s="135" t="s">
        <v>47</v>
      </c>
      <c r="P538" s="136">
        <f>O538*H538</f>
        <v>0</v>
      </c>
      <c r="Q538" s="136">
        <v>0</v>
      </c>
      <c r="R538" s="136">
        <f>Q538*H538</f>
        <v>0</v>
      </c>
      <c r="S538" s="136">
        <v>0</v>
      </c>
      <c r="T538" s="137">
        <f>S538*H538</f>
        <v>0</v>
      </c>
      <c r="AR538" s="138" t="s">
        <v>223</v>
      </c>
      <c r="AT538" s="138" t="s">
        <v>219</v>
      </c>
      <c r="AU538" s="138" t="s">
        <v>83</v>
      </c>
      <c r="AY538" s="18" t="s">
        <v>218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8" t="s">
        <v>83</v>
      </c>
      <c r="BK538" s="139">
        <f>ROUND(I538*H538,2)</f>
        <v>0</v>
      </c>
      <c r="BL538" s="18" t="s">
        <v>223</v>
      </c>
      <c r="BM538" s="138" t="s">
        <v>2164</v>
      </c>
    </row>
    <row r="539" spans="2:65" s="1" customFormat="1" ht="19.5">
      <c r="B539" s="33"/>
      <c r="D539" s="140" t="s">
        <v>225</v>
      </c>
      <c r="F539" s="141" t="s">
        <v>2165</v>
      </c>
      <c r="I539" s="142"/>
      <c r="L539" s="33"/>
      <c r="M539" s="143"/>
      <c r="T539" s="54"/>
      <c r="AT539" s="18" t="s">
        <v>225</v>
      </c>
      <c r="AU539" s="18" t="s">
        <v>83</v>
      </c>
    </row>
    <row r="540" spans="2:65" s="1" customFormat="1" ht="19.5">
      <c r="B540" s="33"/>
      <c r="D540" s="140" t="s">
        <v>227</v>
      </c>
      <c r="F540" s="144" t="s">
        <v>2166</v>
      </c>
      <c r="I540" s="142"/>
      <c r="L540" s="33"/>
      <c r="M540" s="143"/>
      <c r="T540" s="54"/>
      <c r="AT540" s="18" t="s">
        <v>227</v>
      </c>
      <c r="AU540" s="18" t="s">
        <v>83</v>
      </c>
    </row>
    <row r="541" spans="2:65" s="12" customFormat="1" ht="11.25">
      <c r="B541" s="151"/>
      <c r="D541" s="140" t="s">
        <v>229</v>
      </c>
      <c r="E541" s="152" t="s">
        <v>19</v>
      </c>
      <c r="F541" s="153" t="s">
        <v>2167</v>
      </c>
      <c r="H541" s="154">
        <v>4.1399999999999997</v>
      </c>
      <c r="I541" s="155"/>
      <c r="L541" s="151"/>
      <c r="M541" s="156"/>
      <c r="T541" s="157"/>
      <c r="AT541" s="152" t="s">
        <v>229</v>
      </c>
      <c r="AU541" s="152" t="s">
        <v>83</v>
      </c>
      <c r="AV541" s="12" t="s">
        <v>85</v>
      </c>
      <c r="AW541" s="12" t="s">
        <v>37</v>
      </c>
      <c r="AX541" s="12" t="s">
        <v>83</v>
      </c>
      <c r="AY541" s="152" t="s">
        <v>218</v>
      </c>
    </row>
    <row r="542" spans="2:65" s="1" customFormat="1" ht="16.5" customHeight="1">
      <c r="B542" s="33"/>
      <c r="C542" s="127" t="s">
        <v>868</v>
      </c>
      <c r="D542" s="127" t="s">
        <v>219</v>
      </c>
      <c r="E542" s="128" t="s">
        <v>2168</v>
      </c>
      <c r="F542" s="129" t="s">
        <v>2169</v>
      </c>
      <c r="G542" s="130" t="s">
        <v>376</v>
      </c>
      <c r="H542" s="131">
        <v>2</v>
      </c>
      <c r="I542" s="132"/>
      <c r="J542" s="133">
        <f>ROUND(I542*H542,2)</f>
        <v>0</v>
      </c>
      <c r="K542" s="129" t="s">
        <v>19</v>
      </c>
      <c r="L542" s="33"/>
      <c r="M542" s="134" t="s">
        <v>19</v>
      </c>
      <c r="N542" s="135" t="s">
        <v>47</v>
      </c>
      <c r="P542" s="136">
        <f>O542*H542</f>
        <v>0</v>
      </c>
      <c r="Q542" s="136">
        <v>0</v>
      </c>
      <c r="R542" s="136">
        <f>Q542*H542</f>
        <v>0</v>
      </c>
      <c r="S542" s="136">
        <v>0</v>
      </c>
      <c r="T542" s="137">
        <f>S542*H542</f>
        <v>0</v>
      </c>
      <c r="AR542" s="138" t="s">
        <v>223</v>
      </c>
      <c r="AT542" s="138" t="s">
        <v>219</v>
      </c>
      <c r="AU542" s="138" t="s">
        <v>83</v>
      </c>
      <c r="AY542" s="18" t="s">
        <v>218</v>
      </c>
      <c r="BE542" s="139">
        <f>IF(N542="základní",J542,0)</f>
        <v>0</v>
      </c>
      <c r="BF542" s="139">
        <f>IF(N542="snížená",J542,0)</f>
        <v>0</v>
      </c>
      <c r="BG542" s="139">
        <f>IF(N542="zákl. přenesená",J542,0)</f>
        <v>0</v>
      </c>
      <c r="BH542" s="139">
        <f>IF(N542="sníž. přenesená",J542,0)</f>
        <v>0</v>
      </c>
      <c r="BI542" s="139">
        <f>IF(N542="nulová",J542,0)</f>
        <v>0</v>
      </c>
      <c r="BJ542" s="18" t="s">
        <v>83</v>
      </c>
      <c r="BK542" s="139">
        <f>ROUND(I542*H542,2)</f>
        <v>0</v>
      </c>
      <c r="BL542" s="18" t="s">
        <v>223</v>
      </c>
      <c r="BM542" s="138" t="s">
        <v>2170</v>
      </c>
    </row>
    <row r="543" spans="2:65" s="1" customFormat="1" ht="11.25">
      <c r="B543" s="33"/>
      <c r="D543" s="140" t="s">
        <v>225</v>
      </c>
      <c r="F543" s="141" t="s">
        <v>2169</v>
      </c>
      <c r="I543" s="142"/>
      <c r="L543" s="33"/>
      <c r="M543" s="143"/>
      <c r="T543" s="54"/>
      <c r="AT543" s="18" t="s">
        <v>225</v>
      </c>
      <c r="AU543" s="18" t="s">
        <v>83</v>
      </c>
    </row>
    <row r="544" spans="2:65" s="1" customFormat="1" ht="19.5">
      <c r="B544" s="33"/>
      <c r="D544" s="140" t="s">
        <v>227</v>
      </c>
      <c r="F544" s="144" t="s">
        <v>2171</v>
      </c>
      <c r="I544" s="142"/>
      <c r="L544" s="33"/>
      <c r="M544" s="143"/>
      <c r="T544" s="54"/>
      <c r="AT544" s="18" t="s">
        <v>227</v>
      </c>
      <c r="AU544" s="18" t="s">
        <v>83</v>
      </c>
    </row>
    <row r="545" spans="2:65" s="12" customFormat="1" ht="11.25">
      <c r="B545" s="151"/>
      <c r="D545" s="140" t="s">
        <v>229</v>
      </c>
      <c r="E545" s="152" t="s">
        <v>19</v>
      </c>
      <c r="F545" s="153" t="s">
        <v>2172</v>
      </c>
      <c r="H545" s="154">
        <v>2</v>
      </c>
      <c r="I545" s="155"/>
      <c r="L545" s="151"/>
      <c r="M545" s="156"/>
      <c r="T545" s="157"/>
      <c r="AT545" s="152" t="s">
        <v>229</v>
      </c>
      <c r="AU545" s="152" t="s">
        <v>83</v>
      </c>
      <c r="AV545" s="12" t="s">
        <v>85</v>
      </c>
      <c r="AW545" s="12" t="s">
        <v>37</v>
      </c>
      <c r="AX545" s="12" t="s">
        <v>83</v>
      </c>
      <c r="AY545" s="152" t="s">
        <v>218</v>
      </c>
    </row>
    <row r="546" spans="2:65" s="1" customFormat="1" ht="24.2" customHeight="1">
      <c r="B546" s="33"/>
      <c r="C546" s="172" t="s">
        <v>890</v>
      </c>
      <c r="D546" s="172" t="s">
        <v>1442</v>
      </c>
      <c r="E546" s="173" t="s">
        <v>2173</v>
      </c>
      <c r="F546" s="174" t="s">
        <v>2174</v>
      </c>
      <c r="G546" s="175" t="s">
        <v>376</v>
      </c>
      <c r="H546" s="176">
        <v>2</v>
      </c>
      <c r="I546" s="177"/>
      <c r="J546" s="178">
        <f>ROUND(I546*H546,2)</f>
        <v>0</v>
      </c>
      <c r="K546" s="174" t="s">
        <v>19</v>
      </c>
      <c r="L546" s="179"/>
      <c r="M546" s="180" t="s">
        <v>19</v>
      </c>
      <c r="N546" s="181" t="s">
        <v>47</v>
      </c>
      <c r="P546" s="136">
        <f>O546*H546</f>
        <v>0</v>
      </c>
      <c r="Q546" s="136">
        <v>0</v>
      </c>
      <c r="R546" s="136">
        <f>Q546*H546</f>
        <v>0</v>
      </c>
      <c r="S546" s="136">
        <v>0</v>
      </c>
      <c r="T546" s="137">
        <f>S546*H546</f>
        <v>0</v>
      </c>
      <c r="AR546" s="138" t="s">
        <v>278</v>
      </c>
      <c r="AT546" s="138" t="s">
        <v>1442</v>
      </c>
      <c r="AU546" s="138" t="s">
        <v>83</v>
      </c>
      <c r="AY546" s="18" t="s">
        <v>218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8" t="s">
        <v>83</v>
      </c>
      <c r="BK546" s="139">
        <f>ROUND(I546*H546,2)</f>
        <v>0</v>
      </c>
      <c r="BL546" s="18" t="s">
        <v>223</v>
      </c>
      <c r="BM546" s="138" t="s">
        <v>2175</v>
      </c>
    </row>
    <row r="547" spans="2:65" s="1" customFormat="1" ht="11.25">
      <c r="B547" s="33"/>
      <c r="D547" s="140" t="s">
        <v>225</v>
      </c>
      <c r="F547" s="141" t="s">
        <v>2174</v>
      </c>
      <c r="I547" s="142"/>
      <c r="L547" s="33"/>
      <c r="M547" s="143"/>
      <c r="T547" s="54"/>
      <c r="AT547" s="18" t="s">
        <v>225</v>
      </c>
      <c r="AU547" s="18" t="s">
        <v>83</v>
      </c>
    </row>
    <row r="548" spans="2:65" s="1" customFormat="1" ht="19.5">
      <c r="B548" s="33"/>
      <c r="D548" s="140" t="s">
        <v>227</v>
      </c>
      <c r="F548" s="144" t="s">
        <v>2171</v>
      </c>
      <c r="I548" s="142"/>
      <c r="L548" s="33"/>
      <c r="M548" s="143"/>
      <c r="T548" s="54"/>
      <c r="AT548" s="18" t="s">
        <v>227</v>
      </c>
      <c r="AU548" s="18" t="s">
        <v>83</v>
      </c>
    </row>
    <row r="549" spans="2:65" s="12" customFormat="1" ht="11.25">
      <c r="B549" s="151"/>
      <c r="D549" s="140" t="s">
        <v>229</v>
      </c>
      <c r="E549" s="152" t="s">
        <v>19</v>
      </c>
      <c r="F549" s="153" t="s">
        <v>2172</v>
      </c>
      <c r="H549" s="154">
        <v>2</v>
      </c>
      <c r="I549" s="155"/>
      <c r="L549" s="151"/>
      <c r="M549" s="156"/>
      <c r="T549" s="157"/>
      <c r="AT549" s="152" t="s">
        <v>229</v>
      </c>
      <c r="AU549" s="152" t="s">
        <v>83</v>
      </c>
      <c r="AV549" s="12" t="s">
        <v>85</v>
      </c>
      <c r="AW549" s="12" t="s">
        <v>37</v>
      </c>
      <c r="AX549" s="12" t="s">
        <v>83</v>
      </c>
      <c r="AY549" s="152" t="s">
        <v>218</v>
      </c>
    </row>
    <row r="550" spans="2:65" s="10" customFormat="1" ht="25.9" customHeight="1">
      <c r="B550" s="117"/>
      <c r="D550" s="118" t="s">
        <v>75</v>
      </c>
      <c r="E550" s="119" t="s">
        <v>2176</v>
      </c>
      <c r="F550" s="119" t="s">
        <v>1395</v>
      </c>
      <c r="I550" s="120"/>
      <c r="J550" s="121">
        <f>BK550</f>
        <v>0</v>
      </c>
      <c r="L550" s="117"/>
      <c r="M550" s="122"/>
      <c r="P550" s="123">
        <f>SUM(P551:P589)</f>
        <v>0</v>
      </c>
      <c r="R550" s="123">
        <f>SUM(R551:R589)</f>
        <v>0</v>
      </c>
      <c r="T550" s="124">
        <f>SUM(T551:T589)</f>
        <v>0</v>
      </c>
      <c r="AR550" s="118" t="s">
        <v>83</v>
      </c>
      <c r="AT550" s="125" t="s">
        <v>75</v>
      </c>
      <c r="AU550" s="125" t="s">
        <v>76</v>
      </c>
      <c r="AY550" s="118" t="s">
        <v>218</v>
      </c>
      <c r="BK550" s="126">
        <f>SUM(BK551:BK589)</f>
        <v>0</v>
      </c>
    </row>
    <row r="551" spans="2:65" s="1" customFormat="1" ht="16.5" customHeight="1">
      <c r="B551" s="33"/>
      <c r="C551" s="127" t="s">
        <v>895</v>
      </c>
      <c r="D551" s="127" t="s">
        <v>219</v>
      </c>
      <c r="E551" s="128" t="s">
        <v>2177</v>
      </c>
      <c r="F551" s="129" t="s">
        <v>2178</v>
      </c>
      <c r="G551" s="130" t="s">
        <v>376</v>
      </c>
      <c r="H551" s="131">
        <v>16</v>
      </c>
      <c r="I551" s="132"/>
      <c r="J551" s="133">
        <f>ROUND(I551*H551,2)</f>
        <v>0</v>
      </c>
      <c r="K551" s="129" t="s">
        <v>19</v>
      </c>
      <c r="L551" s="33"/>
      <c r="M551" s="134" t="s">
        <v>19</v>
      </c>
      <c r="N551" s="135" t="s">
        <v>47</v>
      </c>
      <c r="P551" s="136">
        <f>O551*H551</f>
        <v>0</v>
      </c>
      <c r="Q551" s="136">
        <v>0</v>
      </c>
      <c r="R551" s="136">
        <f>Q551*H551</f>
        <v>0</v>
      </c>
      <c r="S551" s="136">
        <v>0</v>
      </c>
      <c r="T551" s="137">
        <f>S551*H551</f>
        <v>0</v>
      </c>
      <c r="AR551" s="138" t="s">
        <v>223</v>
      </c>
      <c r="AT551" s="138" t="s">
        <v>219</v>
      </c>
      <c r="AU551" s="138" t="s">
        <v>83</v>
      </c>
      <c r="AY551" s="18" t="s">
        <v>218</v>
      </c>
      <c r="BE551" s="139">
        <f>IF(N551="základní",J551,0)</f>
        <v>0</v>
      </c>
      <c r="BF551" s="139">
        <f>IF(N551="snížená",J551,0)</f>
        <v>0</v>
      </c>
      <c r="BG551" s="139">
        <f>IF(N551="zákl. přenesená",J551,0)</f>
        <v>0</v>
      </c>
      <c r="BH551" s="139">
        <f>IF(N551="sníž. přenesená",J551,0)</f>
        <v>0</v>
      </c>
      <c r="BI551" s="139">
        <f>IF(N551="nulová",J551,0)</f>
        <v>0</v>
      </c>
      <c r="BJ551" s="18" t="s">
        <v>83</v>
      </c>
      <c r="BK551" s="139">
        <f>ROUND(I551*H551,2)</f>
        <v>0</v>
      </c>
      <c r="BL551" s="18" t="s">
        <v>223</v>
      </c>
      <c r="BM551" s="138" t="s">
        <v>2179</v>
      </c>
    </row>
    <row r="552" spans="2:65" s="1" customFormat="1" ht="39">
      <c r="B552" s="33"/>
      <c r="D552" s="140" t="s">
        <v>225</v>
      </c>
      <c r="F552" s="141" t="s">
        <v>2180</v>
      </c>
      <c r="I552" s="142"/>
      <c r="L552" s="33"/>
      <c r="M552" s="143"/>
      <c r="T552" s="54"/>
      <c r="AT552" s="18" t="s">
        <v>225</v>
      </c>
      <c r="AU552" s="18" t="s">
        <v>83</v>
      </c>
    </row>
    <row r="553" spans="2:65" s="1" customFormat="1" ht="19.5">
      <c r="B553" s="33"/>
      <c r="D553" s="140" t="s">
        <v>227</v>
      </c>
      <c r="F553" s="144" t="s">
        <v>2181</v>
      </c>
      <c r="I553" s="142"/>
      <c r="L553" s="33"/>
      <c r="M553" s="143"/>
      <c r="T553" s="54"/>
      <c r="AT553" s="18" t="s">
        <v>227</v>
      </c>
      <c r="AU553" s="18" t="s">
        <v>83</v>
      </c>
    </row>
    <row r="554" spans="2:65" s="12" customFormat="1" ht="11.25">
      <c r="B554" s="151"/>
      <c r="D554" s="140" t="s">
        <v>229</v>
      </c>
      <c r="E554" s="152" t="s">
        <v>19</v>
      </c>
      <c r="F554" s="153" t="s">
        <v>2182</v>
      </c>
      <c r="H554" s="154">
        <v>16</v>
      </c>
      <c r="I554" s="155"/>
      <c r="L554" s="151"/>
      <c r="M554" s="156"/>
      <c r="T554" s="157"/>
      <c r="AT554" s="152" t="s">
        <v>229</v>
      </c>
      <c r="AU554" s="152" t="s">
        <v>83</v>
      </c>
      <c r="AV554" s="12" t="s">
        <v>85</v>
      </c>
      <c r="AW554" s="12" t="s">
        <v>37</v>
      </c>
      <c r="AX554" s="12" t="s">
        <v>83</v>
      </c>
      <c r="AY554" s="152" t="s">
        <v>218</v>
      </c>
    </row>
    <row r="555" spans="2:65" s="1" customFormat="1" ht="16.5" customHeight="1">
      <c r="B555" s="33"/>
      <c r="C555" s="127" t="s">
        <v>899</v>
      </c>
      <c r="D555" s="127" t="s">
        <v>219</v>
      </c>
      <c r="E555" s="128" t="s">
        <v>2183</v>
      </c>
      <c r="F555" s="129" t="s">
        <v>2184</v>
      </c>
      <c r="G555" s="130" t="s">
        <v>376</v>
      </c>
      <c r="H555" s="131">
        <v>20</v>
      </c>
      <c r="I555" s="132"/>
      <c r="J555" s="133">
        <f>ROUND(I555*H555,2)</f>
        <v>0</v>
      </c>
      <c r="K555" s="129" t="s">
        <v>19</v>
      </c>
      <c r="L555" s="33"/>
      <c r="M555" s="134" t="s">
        <v>19</v>
      </c>
      <c r="N555" s="135" t="s">
        <v>47</v>
      </c>
      <c r="P555" s="136">
        <f>O555*H555</f>
        <v>0</v>
      </c>
      <c r="Q555" s="136">
        <v>0</v>
      </c>
      <c r="R555" s="136">
        <f>Q555*H555</f>
        <v>0</v>
      </c>
      <c r="S555" s="136">
        <v>0</v>
      </c>
      <c r="T555" s="137">
        <f>S555*H555</f>
        <v>0</v>
      </c>
      <c r="AR555" s="138" t="s">
        <v>223</v>
      </c>
      <c r="AT555" s="138" t="s">
        <v>219</v>
      </c>
      <c r="AU555" s="138" t="s">
        <v>83</v>
      </c>
      <c r="AY555" s="18" t="s">
        <v>218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8" t="s">
        <v>83</v>
      </c>
      <c r="BK555" s="139">
        <f>ROUND(I555*H555,2)</f>
        <v>0</v>
      </c>
      <c r="BL555" s="18" t="s">
        <v>223</v>
      </c>
      <c r="BM555" s="138" t="s">
        <v>2185</v>
      </c>
    </row>
    <row r="556" spans="2:65" s="1" customFormat="1" ht="39">
      <c r="B556" s="33"/>
      <c r="D556" s="140" t="s">
        <v>225</v>
      </c>
      <c r="F556" s="141" t="s">
        <v>2186</v>
      </c>
      <c r="I556" s="142"/>
      <c r="L556" s="33"/>
      <c r="M556" s="143"/>
      <c r="T556" s="54"/>
      <c r="AT556" s="18" t="s">
        <v>225</v>
      </c>
      <c r="AU556" s="18" t="s">
        <v>83</v>
      </c>
    </row>
    <row r="557" spans="2:65" s="1" customFormat="1" ht="19.5">
      <c r="B557" s="33"/>
      <c r="D557" s="140" t="s">
        <v>227</v>
      </c>
      <c r="F557" s="144" t="s">
        <v>2181</v>
      </c>
      <c r="I557" s="142"/>
      <c r="L557" s="33"/>
      <c r="M557" s="143"/>
      <c r="T557" s="54"/>
      <c r="AT557" s="18" t="s">
        <v>227</v>
      </c>
      <c r="AU557" s="18" t="s">
        <v>83</v>
      </c>
    </row>
    <row r="558" spans="2:65" s="12" customFormat="1" ht="11.25">
      <c r="B558" s="151"/>
      <c r="D558" s="140" t="s">
        <v>229</v>
      </c>
      <c r="E558" s="152" t="s">
        <v>19</v>
      </c>
      <c r="F558" s="153" t="s">
        <v>2187</v>
      </c>
      <c r="H558" s="154">
        <v>20</v>
      </c>
      <c r="I558" s="155"/>
      <c r="L558" s="151"/>
      <c r="M558" s="156"/>
      <c r="T558" s="157"/>
      <c r="AT558" s="152" t="s">
        <v>229</v>
      </c>
      <c r="AU558" s="152" t="s">
        <v>83</v>
      </c>
      <c r="AV558" s="12" t="s">
        <v>85</v>
      </c>
      <c r="AW558" s="12" t="s">
        <v>37</v>
      </c>
      <c r="AX558" s="12" t="s">
        <v>83</v>
      </c>
      <c r="AY558" s="152" t="s">
        <v>218</v>
      </c>
    </row>
    <row r="559" spans="2:65" s="1" customFormat="1" ht="16.5" customHeight="1">
      <c r="B559" s="33"/>
      <c r="C559" s="127" t="s">
        <v>914</v>
      </c>
      <c r="D559" s="127" t="s">
        <v>219</v>
      </c>
      <c r="E559" s="128" t="s">
        <v>2188</v>
      </c>
      <c r="F559" s="129" t="s">
        <v>1398</v>
      </c>
      <c r="G559" s="130" t="s">
        <v>376</v>
      </c>
      <c r="H559" s="131">
        <v>3</v>
      </c>
      <c r="I559" s="132"/>
      <c r="J559" s="133">
        <f>ROUND(I559*H559,2)</f>
        <v>0</v>
      </c>
      <c r="K559" s="129" t="s">
        <v>19</v>
      </c>
      <c r="L559" s="33"/>
      <c r="M559" s="134" t="s">
        <v>19</v>
      </c>
      <c r="N559" s="135" t="s">
        <v>47</v>
      </c>
      <c r="P559" s="136">
        <f>O559*H559</f>
        <v>0</v>
      </c>
      <c r="Q559" s="136">
        <v>0</v>
      </c>
      <c r="R559" s="136">
        <f>Q559*H559</f>
        <v>0</v>
      </c>
      <c r="S559" s="136">
        <v>0</v>
      </c>
      <c r="T559" s="137">
        <f>S559*H559</f>
        <v>0</v>
      </c>
      <c r="AR559" s="138" t="s">
        <v>223</v>
      </c>
      <c r="AT559" s="138" t="s">
        <v>219</v>
      </c>
      <c r="AU559" s="138" t="s">
        <v>83</v>
      </c>
      <c r="AY559" s="18" t="s">
        <v>218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8" t="s">
        <v>83</v>
      </c>
      <c r="BK559" s="139">
        <f>ROUND(I559*H559,2)</f>
        <v>0</v>
      </c>
      <c r="BL559" s="18" t="s">
        <v>223</v>
      </c>
      <c r="BM559" s="138" t="s">
        <v>2189</v>
      </c>
    </row>
    <row r="560" spans="2:65" s="1" customFormat="1" ht="39">
      <c r="B560" s="33"/>
      <c r="D560" s="140" t="s">
        <v>225</v>
      </c>
      <c r="F560" s="141" t="s">
        <v>1400</v>
      </c>
      <c r="I560" s="142"/>
      <c r="L560" s="33"/>
      <c r="M560" s="143"/>
      <c r="T560" s="54"/>
      <c r="AT560" s="18" t="s">
        <v>225</v>
      </c>
      <c r="AU560" s="18" t="s">
        <v>83</v>
      </c>
    </row>
    <row r="561" spans="2:65" s="1" customFormat="1" ht="19.5">
      <c r="B561" s="33"/>
      <c r="D561" s="140" t="s">
        <v>227</v>
      </c>
      <c r="F561" s="144" t="s">
        <v>1401</v>
      </c>
      <c r="I561" s="142"/>
      <c r="L561" s="33"/>
      <c r="M561" s="143"/>
      <c r="T561" s="54"/>
      <c r="AT561" s="18" t="s">
        <v>227</v>
      </c>
      <c r="AU561" s="18" t="s">
        <v>83</v>
      </c>
    </row>
    <row r="562" spans="2:65" s="12" customFormat="1" ht="11.25">
      <c r="B562" s="151"/>
      <c r="D562" s="140" t="s">
        <v>229</v>
      </c>
      <c r="E562" s="152" t="s">
        <v>19</v>
      </c>
      <c r="F562" s="153" t="s">
        <v>2190</v>
      </c>
      <c r="H562" s="154">
        <v>3</v>
      </c>
      <c r="I562" s="155"/>
      <c r="L562" s="151"/>
      <c r="M562" s="156"/>
      <c r="T562" s="157"/>
      <c r="AT562" s="152" t="s">
        <v>229</v>
      </c>
      <c r="AU562" s="152" t="s">
        <v>83</v>
      </c>
      <c r="AV562" s="12" t="s">
        <v>85</v>
      </c>
      <c r="AW562" s="12" t="s">
        <v>37</v>
      </c>
      <c r="AX562" s="12" t="s">
        <v>83</v>
      </c>
      <c r="AY562" s="152" t="s">
        <v>218</v>
      </c>
    </row>
    <row r="563" spans="2:65" s="1" customFormat="1" ht="24.2" customHeight="1">
      <c r="B563" s="33"/>
      <c r="C563" s="127" t="s">
        <v>929</v>
      </c>
      <c r="D563" s="127" t="s">
        <v>219</v>
      </c>
      <c r="E563" s="128" t="s">
        <v>2191</v>
      </c>
      <c r="F563" s="129" t="s">
        <v>2192</v>
      </c>
      <c r="G563" s="130" t="s">
        <v>376</v>
      </c>
      <c r="H563" s="131">
        <v>1</v>
      </c>
      <c r="I563" s="132"/>
      <c r="J563" s="133">
        <f>ROUND(I563*H563,2)</f>
        <v>0</v>
      </c>
      <c r="K563" s="129" t="s">
        <v>19</v>
      </c>
      <c r="L563" s="33"/>
      <c r="M563" s="134" t="s">
        <v>19</v>
      </c>
      <c r="N563" s="135" t="s">
        <v>47</v>
      </c>
      <c r="P563" s="136">
        <f>O563*H563</f>
        <v>0</v>
      </c>
      <c r="Q563" s="136">
        <v>0</v>
      </c>
      <c r="R563" s="136">
        <f>Q563*H563</f>
        <v>0</v>
      </c>
      <c r="S563" s="136">
        <v>0</v>
      </c>
      <c r="T563" s="137">
        <f>S563*H563</f>
        <v>0</v>
      </c>
      <c r="AR563" s="138" t="s">
        <v>223</v>
      </c>
      <c r="AT563" s="138" t="s">
        <v>219</v>
      </c>
      <c r="AU563" s="138" t="s">
        <v>83</v>
      </c>
      <c r="AY563" s="18" t="s">
        <v>218</v>
      </c>
      <c r="BE563" s="139">
        <f>IF(N563="základní",J563,0)</f>
        <v>0</v>
      </c>
      <c r="BF563" s="139">
        <f>IF(N563="snížená",J563,0)</f>
        <v>0</v>
      </c>
      <c r="BG563" s="139">
        <f>IF(N563="zákl. přenesená",J563,0)</f>
        <v>0</v>
      </c>
      <c r="BH563" s="139">
        <f>IF(N563="sníž. přenesená",J563,0)</f>
        <v>0</v>
      </c>
      <c r="BI563" s="139">
        <f>IF(N563="nulová",J563,0)</f>
        <v>0</v>
      </c>
      <c r="BJ563" s="18" t="s">
        <v>83</v>
      </c>
      <c r="BK563" s="139">
        <f>ROUND(I563*H563,2)</f>
        <v>0</v>
      </c>
      <c r="BL563" s="18" t="s">
        <v>223</v>
      </c>
      <c r="BM563" s="138" t="s">
        <v>2193</v>
      </c>
    </row>
    <row r="564" spans="2:65" s="1" customFormat="1" ht="48.75">
      <c r="B564" s="33"/>
      <c r="D564" s="140" t="s">
        <v>225</v>
      </c>
      <c r="F564" s="141" t="s">
        <v>2194</v>
      </c>
      <c r="I564" s="142"/>
      <c r="L564" s="33"/>
      <c r="M564" s="143"/>
      <c r="T564" s="54"/>
      <c r="AT564" s="18" t="s">
        <v>225</v>
      </c>
      <c r="AU564" s="18" t="s">
        <v>83</v>
      </c>
    </row>
    <row r="565" spans="2:65" s="1" customFormat="1" ht="19.5">
      <c r="B565" s="33"/>
      <c r="D565" s="140" t="s">
        <v>227</v>
      </c>
      <c r="F565" s="144" t="s">
        <v>1401</v>
      </c>
      <c r="I565" s="142"/>
      <c r="L565" s="33"/>
      <c r="M565" s="143"/>
      <c r="T565" s="54"/>
      <c r="AT565" s="18" t="s">
        <v>227</v>
      </c>
      <c r="AU565" s="18" t="s">
        <v>83</v>
      </c>
    </row>
    <row r="566" spans="2:65" s="12" customFormat="1" ht="11.25">
      <c r="B566" s="151"/>
      <c r="D566" s="140" t="s">
        <v>229</v>
      </c>
      <c r="E566" s="152" t="s">
        <v>19</v>
      </c>
      <c r="F566" s="153" t="s">
        <v>2195</v>
      </c>
      <c r="H566" s="154">
        <v>1</v>
      </c>
      <c r="I566" s="155"/>
      <c r="L566" s="151"/>
      <c r="M566" s="156"/>
      <c r="T566" s="157"/>
      <c r="AT566" s="152" t="s">
        <v>229</v>
      </c>
      <c r="AU566" s="152" t="s">
        <v>83</v>
      </c>
      <c r="AV566" s="12" t="s">
        <v>85</v>
      </c>
      <c r="AW566" s="12" t="s">
        <v>37</v>
      </c>
      <c r="AX566" s="12" t="s">
        <v>83</v>
      </c>
      <c r="AY566" s="152" t="s">
        <v>218</v>
      </c>
    </row>
    <row r="567" spans="2:65" s="1" customFormat="1" ht="24.2" customHeight="1">
      <c r="B567" s="33"/>
      <c r="C567" s="127" t="s">
        <v>934</v>
      </c>
      <c r="D567" s="127" t="s">
        <v>219</v>
      </c>
      <c r="E567" s="128" t="s">
        <v>2196</v>
      </c>
      <c r="F567" s="129" t="s">
        <v>2197</v>
      </c>
      <c r="G567" s="130" t="s">
        <v>376</v>
      </c>
      <c r="H567" s="131">
        <v>1</v>
      </c>
      <c r="I567" s="132"/>
      <c r="J567" s="133">
        <f>ROUND(I567*H567,2)</f>
        <v>0</v>
      </c>
      <c r="K567" s="129" t="s">
        <v>19</v>
      </c>
      <c r="L567" s="33"/>
      <c r="M567" s="134" t="s">
        <v>19</v>
      </c>
      <c r="N567" s="135" t="s">
        <v>47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223</v>
      </c>
      <c r="AT567" s="138" t="s">
        <v>219</v>
      </c>
      <c r="AU567" s="138" t="s">
        <v>83</v>
      </c>
      <c r="AY567" s="18" t="s">
        <v>218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8" t="s">
        <v>83</v>
      </c>
      <c r="BK567" s="139">
        <f>ROUND(I567*H567,2)</f>
        <v>0</v>
      </c>
      <c r="BL567" s="18" t="s">
        <v>223</v>
      </c>
      <c r="BM567" s="138" t="s">
        <v>2198</v>
      </c>
    </row>
    <row r="568" spans="2:65" s="1" customFormat="1" ht="48.75">
      <c r="B568" s="33"/>
      <c r="D568" s="140" t="s">
        <v>225</v>
      </c>
      <c r="F568" s="141" t="s">
        <v>2199</v>
      </c>
      <c r="I568" s="142"/>
      <c r="L568" s="33"/>
      <c r="M568" s="143"/>
      <c r="T568" s="54"/>
      <c r="AT568" s="18" t="s">
        <v>225</v>
      </c>
      <c r="AU568" s="18" t="s">
        <v>83</v>
      </c>
    </row>
    <row r="569" spans="2:65" s="1" customFormat="1" ht="19.5">
      <c r="B569" s="33"/>
      <c r="D569" s="140" t="s">
        <v>227</v>
      </c>
      <c r="F569" s="144" t="s">
        <v>1401</v>
      </c>
      <c r="I569" s="142"/>
      <c r="L569" s="33"/>
      <c r="M569" s="143"/>
      <c r="T569" s="54"/>
      <c r="AT569" s="18" t="s">
        <v>227</v>
      </c>
      <c r="AU569" s="18" t="s">
        <v>83</v>
      </c>
    </row>
    <row r="570" spans="2:65" s="12" customFormat="1" ht="11.25">
      <c r="B570" s="151"/>
      <c r="D570" s="140" t="s">
        <v>229</v>
      </c>
      <c r="E570" s="152" t="s">
        <v>19</v>
      </c>
      <c r="F570" s="153" t="s">
        <v>2195</v>
      </c>
      <c r="H570" s="154">
        <v>1</v>
      </c>
      <c r="I570" s="155"/>
      <c r="L570" s="151"/>
      <c r="M570" s="156"/>
      <c r="T570" s="157"/>
      <c r="AT570" s="152" t="s">
        <v>229</v>
      </c>
      <c r="AU570" s="152" t="s">
        <v>83</v>
      </c>
      <c r="AV570" s="12" t="s">
        <v>85</v>
      </c>
      <c r="AW570" s="12" t="s">
        <v>37</v>
      </c>
      <c r="AX570" s="12" t="s">
        <v>83</v>
      </c>
      <c r="AY570" s="152" t="s">
        <v>218</v>
      </c>
    </row>
    <row r="571" spans="2:65" s="1" customFormat="1" ht="16.5" customHeight="1">
      <c r="B571" s="33"/>
      <c r="C571" s="127" t="s">
        <v>945</v>
      </c>
      <c r="D571" s="127" t="s">
        <v>219</v>
      </c>
      <c r="E571" s="128" t="s">
        <v>2200</v>
      </c>
      <c r="F571" s="129" t="s">
        <v>2201</v>
      </c>
      <c r="G571" s="130" t="s">
        <v>376</v>
      </c>
      <c r="H571" s="131">
        <v>2</v>
      </c>
      <c r="I571" s="132"/>
      <c r="J571" s="133">
        <f>ROUND(I571*H571,2)</f>
        <v>0</v>
      </c>
      <c r="K571" s="129" t="s">
        <v>19</v>
      </c>
      <c r="L571" s="33"/>
      <c r="M571" s="134" t="s">
        <v>19</v>
      </c>
      <c r="N571" s="135" t="s">
        <v>47</v>
      </c>
      <c r="P571" s="136">
        <f>O571*H571</f>
        <v>0</v>
      </c>
      <c r="Q571" s="136">
        <v>0</v>
      </c>
      <c r="R571" s="136">
        <f>Q571*H571</f>
        <v>0</v>
      </c>
      <c r="S571" s="136">
        <v>0</v>
      </c>
      <c r="T571" s="137">
        <f>S571*H571</f>
        <v>0</v>
      </c>
      <c r="AR571" s="138" t="s">
        <v>223</v>
      </c>
      <c r="AT571" s="138" t="s">
        <v>219</v>
      </c>
      <c r="AU571" s="138" t="s">
        <v>83</v>
      </c>
      <c r="AY571" s="18" t="s">
        <v>218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8" t="s">
        <v>83</v>
      </c>
      <c r="BK571" s="139">
        <f>ROUND(I571*H571,2)</f>
        <v>0</v>
      </c>
      <c r="BL571" s="18" t="s">
        <v>223</v>
      </c>
      <c r="BM571" s="138" t="s">
        <v>2202</v>
      </c>
    </row>
    <row r="572" spans="2:65" s="1" customFormat="1" ht="39">
      <c r="B572" s="33"/>
      <c r="D572" s="140" t="s">
        <v>225</v>
      </c>
      <c r="F572" s="141" t="s">
        <v>2203</v>
      </c>
      <c r="I572" s="142"/>
      <c r="L572" s="33"/>
      <c r="M572" s="143"/>
      <c r="T572" s="54"/>
      <c r="AT572" s="18" t="s">
        <v>225</v>
      </c>
      <c r="AU572" s="18" t="s">
        <v>83</v>
      </c>
    </row>
    <row r="573" spans="2:65" s="1" customFormat="1" ht="19.5">
      <c r="B573" s="33"/>
      <c r="D573" s="140" t="s">
        <v>227</v>
      </c>
      <c r="F573" s="144" t="s">
        <v>1401</v>
      </c>
      <c r="I573" s="142"/>
      <c r="L573" s="33"/>
      <c r="M573" s="143"/>
      <c r="T573" s="54"/>
      <c r="AT573" s="18" t="s">
        <v>227</v>
      </c>
      <c r="AU573" s="18" t="s">
        <v>83</v>
      </c>
    </row>
    <row r="574" spans="2:65" s="12" customFormat="1" ht="11.25">
      <c r="B574" s="151"/>
      <c r="D574" s="140" t="s">
        <v>229</v>
      </c>
      <c r="E574" s="152" t="s">
        <v>19</v>
      </c>
      <c r="F574" s="153" t="s">
        <v>85</v>
      </c>
      <c r="H574" s="154">
        <v>2</v>
      </c>
      <c r="I574" s="155"/>
      <c r="L574" s="151"/>
      <c r="M574" s="156"/>
      <c r="T574" s="157"/>
      <c r="AT574" s="152" t="s">
        <v>229</v>
      </c>
      <c r="AU574" s="152" t="s">
        <v>83</v>
      </c>
      <c r="AV574" s="12" t="s">
        <v>85</v>
      </c>
      <c r="AW574" s="12" t="s">
        <v>37</v>
      </c>
      <c r="AX574" s="12" t="s">
        <v>83</v>
      </c>
      <c r="AY574" s="152" t="s">
        <v>218</v>
      </c>
    </row>
    <row r="575" spans="2:65" s="1" customFormat="1" ht="24.2" customHeight="1">
      <c r="B575" s="33"/>
      <c r="C575" s="127" t="s">
        <v>949</v>
      </c>
      <c r="D575" s="127" t="s">
        <v>219</v>
      </c>
      <c r="E575" s="128" t="s">
        <v>2204</v>
      </c>
      <c r="F575" s="129" t="s">
        <v>2205</v>
      </c>
      <c r="G575" s="130" t="s">
        <v>453</v>
      </c>
      <c r="H575" s="131">
        <v>1</v>
      </c>
      <c r="I575" s="132"/>
      <c r="J575" s="133">
        <f>ROUND(I575*H575,2)</f>
        <v>0</v>
      </c>
      <c r="K575" s="129" t="s">
        <v>19</v>
      </c>
      <c r="L575" s="33"/>
      <c r="M575" s="134" t="s">
        <v>19</v>
      </c>
      <c r="N575" s="135" t="s">
        <v>47</v>
      </c>
      <c r="P575" s="136">
        <f>O575*H575</f>
        <v>0</v>
      </c>
      <c r="Q575" s="136">
        <v>0</v>
      </c>
      <c r="R575" s="136">
        <f>Q575*H575</f>
        <v>0</v>
      </c>
      <c r="S575" s="136">
        <v>0</v>
      </c>
      <c r="T575" s="137">
        <f>S575*H575</f>
        <v>0</v>
      </c>
      <c r="AR575" s="138" t="s">
        <v>223</v>
      </c>
      <c r="AT575" s="138" t="s">
        <v>219</v>
      </c>
      <c r="AU575" s="138" t="s">
        <v>83</v>
      </c>
      <c r="AY575" s="18" t="s">
        <v>218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8" t="s">
        <v>83</v>
      </c>
      <c r="BK575" s="139">
        <f>ROUND(I575*H575,2)</f>
        <v>0</v>
      </c>
      <c r="BL575" s="18" t="s">
        <v>223</v>
      </c>
      <c r="BM575" s="138" t="s">
        <v>2206</v>
      </c>
    </row>
    <row r="576" spans="2:65" s="1" customFormat="1" ht="58.5">
      <c r="B576" s="33"/>
      <c r="D576" s="140" t="s">
        <v>225</v>
      </c>
      <c r="F576" s="141" t="s">
        <v>2207</v>
      </c>
      <c r="I576" s="142"/>
      <c r="L576" s="33"/>
      <c r="M576" s="143"/>
      <c r="T576" s="54"/>
      <c r="AT576" s="18" t="s">
        <v>225</v>
      </c>
      <c r="AU576" s="18" t="s">
        <v>83</v>
      </c>
    </row>
    <row r="577" spans="2:65" s="1" customFormat="1" ht="19.5">
      <c r="B577" s="33"/>
      <c r="D577" s="140" t="s">
        <v>227</v>
      </c>
      <c r="F577" s="144" t="s">
        <v>2157</v>
      </c>
      <c r="I577" s="142"/>
      <c r="L577" s="33"/>
      <c r="M577" s="143"/>
      <c r="T577" s="54"/>
      <c r="AT577" s="18" t="s">
        <v>227</v>
      </c>
      <c r="AU577" s="18" t="s">
        <v>83</v>
      </c>
    </row>
    <row r="578" spans="2:65" s="1" customFormat="1" ht="16.5" customHeight="1">
      <c r="B578" s="33"/>
      <c r="C578" s="127" t="s">
        <v>953</v>
      </c>
      <c r="D578" s="127" t="s">
        <v>219</v>
      </c>
      <c r="E578" s="128" t="s">
        <v>2208</v>
      </c>
      <c r="F578" s="129" t="s">
        <v>2209</v>
      </c>
      <c r="G578" s="130" t="s">
        <v>453</v>
      </c>
      <c r="H578" s="131">
        <v>1</v>
      </c>
      <c r="I578" s="132"/>
      <c r="J578" s="133">
        <f>ROUND(I578*H578,2)</f>
        <v>0</v>
      </c>
      <c r="K578" s="129" t="s">
        <v>19</v>
      </c>
      <c r="L578" s="33"/>
      <c r="M578" s="134" t="s">
        <v>19</v>
      </c>
      <c r="N578" s="135" t="s">
        <v>47</v>
      </c>
      <c r="P578" s="136">
        <f>O578*H578</f>
        <v>0</v>
      </c>
      <c r="Q578" s="136">
        <v>0</v>
      </c>
      <c r="R578" s="136">
        <f>Q578*H578</f>
        <v>0</v>
      </c>
      <c r="S578" s="136">
        <v>0</v>
      </c>
      <c r="T578" s="137">
        <f>S578*H578</f>
        <v>0</v>
      </c>
      <c r="AR578" s="138" t="s">
        <v>223</v>
      </c>
      <c r="AT578" s="138" t="s">
        <v>219</v>
      </c>
      <c r="AU578" s="138" t="s">
        <v>83</v>
      </c>
      <c r="AY578" s="18" t="s">
        <v>218</v>
      </c>
      <c r="BE578" s="139">
        <f>IF(N578="základní",J578,0)</f>
        <v>0</v>
      </c>
      <c r="BF578" s="139">
        <f>IF(N578="snížená",J578,0)</f>
        <v>0</v>
      </c>
      <c r="BG578" s="139">
        <f>IF(N578="zákl. přenesená",J578,0)</f>
        <v>0</v>
      </c>
      <c r="BH578" s="139">
        <f>IF(N578="sníž. přenesená",J578,0)</f>
        <v>0</v>
      </c>
      <c r="BI578" s="139">
        <f>IF(N578="nulová",J578,0)</f>
        <v>0</v>
      </c>
      <c r="BJ578" s="18" t="s">
        <v>83</v>
      </c>
      <c r="BK578" s="139">
        <f>ROUND(I578*H578,2)</f>
        <v>0</v>
      </c>
      <c r="BL578" s="18" t="s">
        <v>223</v>
      </c>
      <c r="BM578" s="138" t="s">
        <v>2210</v>
      </c>
    </row>
    <row r="579" spans="2:65" s="1" customFormat="1" ht="58.5">
      <c r="B579" s="33"/>
      <c r="D579" s="140" t="s">
        <v>225</v>
      </c>
      <c r="F579" s="141" t="s">
        <v>2211</v>
      </c>
      <c r="I579" s="142"/>
      <c r="L579" s="33"/>
      <c r="M579" s="143"/>
      <c r="T579" s="54"/>
      <c r="AT579" s="18" t="s">
        <v>225</v>
      </c>
      <c r="AU579" s="18" t="s">
        <v>83</v>
      </c>
    </row>
    <row r="580" spans="2:65" s="1" customFormat="1" ht="19.5">
      <c r="B580" s="33"/>
      <c r="D580" s="140" t="s">
        <v>227</v>
      </c>
      <c r="F580" s="144" t="s">
        <v>2157</v>
      </c>
      <c r="I580" s="142"/>
      <c r="L580" s="33"/>
      <c r="M580" s="143"/>
      <c r="T580" s="54"/>
      <c r="AT580" s="18" t="s">
        <v>227</v>
      </c>
      <c r="AU580" s="18" t="s">
        <v>83</v>
      </c>
    </row>
    <row r="581" spans="2:65" s="1" customFormat="1" ht="21.75" customHeight="1">
      <c r="B581" s="33"/>
      <c r="C581" s="127" t="s">
        <v>958</v>
      </c>
      <c r="D581" s="127" t="s">
        <v>219</v>
      </c>
      <c r="E581" s="128" t="s">
        <v>2212</v>
      </c>
      <c r="F581" s="129" t="s">
        <v>2213</v>
      </c>
      <c r="G581" s="130" t="s">
        <v>376</v>
      </c>
      <c r="H581" s="131">
        <v>1</v>
      </c>
      <c r="I581" s="132"/>
      <c r="J581" s="133">
        <f>ROUND(I581*H581,2)</f>
        <v>0</v>
      </c>
      <c r="K581" s="129" t="s">
        <v>19</v>
      </c>
      <c r="L581" s="33"/>
      <c r="M581" s="134" t="s">
        <v>19</v>
      </c>
      <c r="N581" s="135" t="s">
        <v>47</v>
      </c>
      <c r="P581" s="136">
        <f>O581*H581</f>
        <v>0</v>
      </c>
      <c r="Q581" s="136">
        <v>0</v>
      </c>
      <c r="R581" s="136">
        <f>Q581*H581</f>
        <v>0</v>
      </c>
      <c r="S581" s="136">
        <v>0</v>
      </c>
      <c r="T581" s="137">
        <f>S581*H581</f>
        <v>0</v>
      </c>
      <c r="AR581" s="138" t="s">
        <v>223</v>
      </c>
      <c r="AT581" s="138" t="s">
        <v>219</v>
      </c>
      <c r="AU581" s="138" t="s">
        <v>83</v>
      </c>
      <c r="AY581" s="18" t="s">
        <v>218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8" t="s">
        <v>83</v>
      </c>
      <c r="BK581" s="139">
        <f>ROUND(I581*H581,2)</f>
        <v>0</v>
      </c>
      <c r="BL581" s="18" t="s">
        <v>223</v>
      </c>
      <c r="BM581" s="138" t="s">
        <v>2214</v>
      </c>
    </row>
    <row r="582" spans="2:65" s="1" customFormat="1" ht="48.75">
      <c r="B582" s="33"/>
      <c r="D582" s="140" t="s">
        <v>225</v>
      </c>
      <c r="F582" s="141" t="s">
        <v>2215</v>
      </c>
      <c r="I582" s="142"/>
      <c r="L582" s="33"/>
      <c r="M582" s="143"/>
      <c r="T582" s="54"/>
      <c r="AT582" s="18" t="s">
        <v>225</v>
      </c>
      <c r="AU582" s="18" t="s">
        <v>83</v>
      </c>
    </row>
    <row r="583" spans="2:65" s="1" customFormat="1" ht="19.5">
      <c r="B583" s="33"/>
      <c r="D583" s="140" t="s">
        <v>227</v>
      </c>
      <c r="F583" s="144" t="s">
        <v>2216</v>
      </c>
      <c r="I583" s="142"/>
      <c r="L583" s="33"/>
      <c r="M583" s="143"/>
      <c r="T583" s="54"/>
      <c r="AT583" s="18" t="s">
        <v>227</v>
      </c>
      <c r="AU583" s="18" t="s">
        <v>83</v>
      </c>
    </row>
    <row r="584" spans="2:65" s="11" customFormat="1" ht="11.25">
      <c r="B584" s="145"/>
      <c r="D584" s="140" t="s">
        <v>229</v>
      </c>
      <c r="E584" s="146" t="s">
        <v>19</v>
      </c>
      <c r="F584" s="147" t="s">
        <v>230</v>
      </c>
      <c r="H584" s="146" t="s">
        <v>19</v>
      </c>
      <c r="I584" s="148"/>
      <c r="L584" s="145"/>
      <c r="M584" s="149"/>
      <c r="T584" s="150"/>
      <c r="AT584" s="146" t="s">
        <v>229</v>
      </c>
      <c r="AU584" s="146" t="s">
        <v>83</v>
      </c>
      <c r="AV584" s="11" t="s">
        <v>83</v>
      </c>
      <c r="AW584" s="11" t="s">
        <v>37</v>
      </c>
      <c r="AX584" s="11" t="s">
        <v>76</v>
      </c>
      <c r="AY584" s="146" t="s">
        <v>218</v>
      </c>
    </row>
    <row r="585" spans="2:65" s="12" customFormat="1" ht="11.25">
      <c r="B585" s="151"/>
      <c r="D585" s="140" t="s">
        <v>229</v>
      </c>
      <c r="E585" s="152" t="s">
        <v>19</v>
      </c>
      <c r="F585" s="153" t="s">
        <v>83</v>
      </c>
      <c r="H585" s="154">
        <v>1</v>
      </c>
      <c r="I585" s="155"/>
      <c r="L585" s="151"/>
      <c r="M585" s="156"/>
      <c r="T585" s="157"/>
      <c r="AT585" s="152" t="s">
        <v>229</v>
      </c>
      <c r="AU585" s="152" t="s">
        <v>83</v>
      </c>
      <c r="AV585" s="12" t="s">
        <v>85</v>
      </c>
      <c r="AW585" s="12" t="s">
        <v>37</v>
      </c>
      <c r="AX585" s="12" t="s">
        <v>83</v>
      </c>
      <c r="AY585" s="152" t="s">
        <v>218</v>
      </c>
    </row>
    <row r="586" spans="2:65" s="1" customFormat="1" ht="16.5" customHeight="1">
      <c r="B586" s="33"/>
      <c r="C586" s="127" t="s">
        <v>965</v>
      </c>
      <c r="D586" s="127" t="s">
        <v>219</v>
      </c>
      <c r="E586" s="128" t="s">
        <v>2217</v>
      </c>
      <c r="F586" s="129" t="s">
        <v>2218</v>
      </c>
      <c r="G586" s="130" t="s">
        <v>376</v>
      </c>
      <c r="H586" s="131">
        <v>1</v>
      </c>
      <c r="I586" s="132"/>
      <c r="J586" s="133">
        <f>ROUND(I586*H586,2)</f>
        <v>0</v>
      </c>
      <c r="K586" s="129" t="s">
        <v>19</v>
      </c>
      <c r="L586" s="33"/>
      <c r="M586" s="134" t="s">
        <v>19</v>
      </c>
      <c r="N586" s="135" t="s">
        <v>47</v>
      </c>
      <c r="P586" s="136">
        <f>O586*H586</f>
        <v>0</v>
      </c>
      <c r="Q586" s="136">
        <v>0</v>
      </c>
      <c r="R586" s="136">
        <f>Q586*H586</f>
        <v>0</v>
      </c>
      <c r="S586" s="136">
        <v>0</v>
      </c>
      <c r="T586" s="137">
        <f>S586*H586</f>
        <v>0</v>
      </c>
      <c r="AR586" s="138" t="s">
        <v>223</v>
      </c>
      <c r="AT586" s="138" t="s">
        <v>219</v>
      </c>
      <c r="AU586" s="138" t="s">
        <v>83</v>
      </c>
      <c r="AY586" s="18" t="s">
        <v>218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8" t="s">
        <v>83</v>
      </c>
      <c r="BK586" s="139">
        <f>ROUND(I586*H586,2)</f>
        <v>0</v>
      </c>
      <c r="BL586" s="18" t="s">
        <v>223</v>
      </c>
      <c r="BM586" s="138" t="s">
        <v>2219</v>
      </c>
    </row>
    <row r="587" spans="2:65" s="1" customFormat="1" ht="11.25">
      <c r="B587" s="33"/>
      <c r="D587" s="140" t="s">
        <v>225</v>
      </c>
      <c r="F587" s="141" t="s">
        <v>2218</v>
      </c>
      <c r="I587" s="142"/>
      <c r="L587" s="33"/>
      <c r="M587" s="143"/>
      <c r="T587" s="54"/>
      <c r="AT587" s="18" t="s">
        <v>225</v>
      </c>
      <c r="AU587" s="18" t="s">
        <v>83</v>
      </c>
    </row>
    <row r="588" spans="2:65" s="1" customFormat="1" ht="21.75" customHeight="1">
      <c r="B588" s="33"/>
      <c r="C588" s="127" t="s">
        <v>972</v>
      </c>
      <c r="D588" s="127" t="s">
        <v>219</v>
      </c>
      <c r="E588" s="128" t="s">
        <v>2220</v>
      </c>
      <c r="F588" s="129" t="s">
        <v>2221</v>
      </c>
      <c r="G588" s="130" t="s">
        <v>222</v>
      </c>
      <c r="H588" s="131">
        <v>4</v>
      </c>
      <c r="I588" s="132"/>
      <c r="J588" s="133">
        <f>ROUND(I588*H588,2)</f>
        <v>0</v>
      </c>
      <c r="K588" s="129" t="s">
        <v>19</v>
      </c>
      <c r="L588" s="33"/>
      <c r="M588" s="134" t="s">
        <v>19</v>
      </c>
      <c r="N588" s="135" t="s">
        <v>47</v>
      </c>
      <c r="P588" s="136">
        <f>O588*H588</f>
        <v>0</v>
      </c>
      <c r="Q588" s="136">
        <v>0</v>
      </c>
      <c r="R588" s="136">
        <f>Q588*H588</f>
        <v>0</v>
      </c>
      <c r="S588" s="136">
        <v>0</v>
      </c>
      <c r="T588" s="137">
        <f>S588*H588</f>
        <v>0</v>
      </c>
      <c r="AR588" s="138" t="s">
        <v>223</v>
      </c>
      <c r="AT588" s="138" t="s">
        <v>219</v>
      </c>
      <c r="AU588" s="138" t="s">
        <v>83</v>
      </c>
      <c r="AY588" s="18" t="s">
        <v>218</v>
      </c>
      <c r="BE588" s="139">
        <f>IF(N588="základní",J588,0)</f>
        <v>0</v>
      </c>
      <c r="BF588" s="139">
        <f>IF(N588="snížená",J588,0)</f>
        <v>0</v>
      </c>
      <c r="BG588" s="139">
        <f>IF(N588="zákl. přenesená",J588,0)</f>
        <v>0</v>
      </c>
      <c r="BH588" s="139">
        <f>IF(N588="sníž. přenesená",J588,0)</f>
        <v>0</v>
      </c>
      <c r="BI588" s="139">
        <f>IF(N588="nulová",J588,0)</f>
        <v>0</v>
      </c>
      <c r="BJ588" s="18" t="s">
        <v>83</v>
      </c>
      <c r="BK588" s="139">
        <f>ROUND(I588*H588,2)</f>
        <v>0</v>
      </c>
      <c r="BL588" s="18" t="s">
        <v>223</v>
      </c>
      <c r="BM588" s="138" t="s">
        <v>2222</v>
      </c>
    </row>
    <row r="589" spans="2:65" s="1" customFormat="1" ht="29.25">
      <c r="B589" s="33"/>
      <c r="D589" s="140" t="s">
        <v>225</v>
      </c>
      <c r="F589" s="141" t="s">
        <v>2223</v>
      </c>
      <c r="I589" s="142"/>
      <c r="L589" s="33"/>
      <c r="M589" s="143"/>
      <c r="T589" s="54"/>
      <c r="AT589" s="18" t="s">
        <v>225</v>
      </c>
      <c r="AU589" s="18" t="s">
        <v>83</v>
      </c>
    </row>
    <row r="590" spans="2:65" s="10" customFormat="1" ht="25.9" customHeight="1">
      <c r="B590" s="117"/>
      <c r="D590" s="118" t="s">
        <v>75</v>
      </c>
      <c r="E590" s="119" t="s">
        <v>2224</v>
      </c>
      <c r="F590" s="119" t="s">
        <v>1405</v>
      </c>
      <c r="I590" s="120"/>
      <c r="J590" s="121">
        <f>BK590</f>
        <v>0</v>
      </c>
      <c r="L590" s="117"/>
      <c r="M590" s="122"/>
      <c r="P590" s="123">
        <f>SUM(P591:P648)</f>
        <v>0</v>
      </c>
      <c r="R590" s="123">
        <f>SUM(R591:R648)</f>
        <v>0</v>
      </c>
      <c r="T590" s="124">
        <f>SUM(T591:T648)</f>
        <v>0</v>
      </c>
      <c r="AR590" s="118" t="s">
        <v>83</v>
      </c>
      <c r="AT590" s="125" t="s">
        <v>75</v>
      </c>
      <c r="AU590" s="125" t="s">
        <v>76</v>
      </c>
      <c r="AY590" s="118" t="s">
        <v>218</v>
      </c>
      <c r="BK590" s="126">
        <f>SUM(BK591:BK648)</f>
        <v>0</v>
      </c>
    </row>
    <row r="591" spans="2:65" s="1" customFormat="1" ht="16.5" customHeight="1">
      <c r="B591" s="33"/>
      <c r="C591" s="127" t="s">
        <v>980</v>
      </c>
      <c r="D591" s="127" t="s">
        <v>219</v>
      </c>
      <c r="E591" s="128" t="s">
        <v>2225</v>
      </c>
      <c r="F591" s="129" t="s">
        <v>1408</v>
      </c>
      <c r="G591" s="130" t="s">
        <v>222</v>
      </c>
      <c r="H591" s="131">
        <v>62.4</v>
      </c>
      <c r="I591" s="132"/>
      <c r="J591" s="133">
        <f>ROUND(I591*H591,2)</f>
        <v>0</v>
      </c>
      <c r="K591" s="129" t="s">
        <v>19</v>
      </c>
      <c r="L591" s="33"/>
      <c r="M591" s="134" t="s">
        <v>19</v>
      </c>
      <c r="N591" s="135" t="s">
        <v>47</v>
      </c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AR591" s="138" t="s">
        <v>223</v>
      </c>
      <c r="AT591" s="138" t="s">
        <v>219</v>
      </c>
      <c r="AU591" s="138" t="s">
        <v>83</v>
      </c>
      <c r="AY591" s="18" t="s">
        <v>218</v>
      </c>
      <c r="BE591" s="139">
        <f>IF(N591="základní",J591,0)</f>
        <v>0</v>
      </c>
      <c r="BF591" s="139">
        <f>IF(N591="snížená",J591,0)</f>
        <v>0</v>
      </c>
      <c r="BG591" s="139">
        <f>IF(N591="zákl. přenesená",J591,0)</f>
        <v>0</v>
      </c>
      <c r="BH591" s="139">
        <f>IF(N591="sníž. přenesená",J591,0)</f>
        <v>0</v>
      </c>
      <c r="BI591" s="139">
        <f>IF(N591="nulová",J591,0)</f>
        <v>0</v>
      </c>
      <c r="BJ591" s="18" t="s">
        <v>83</v>
      </c>
      <c r="BK591" s="139">
        <f>ROUND(I591*H591,2)</f>
        <v>0</v>
      </c>
      <c r="BL591" s="18" t="s">
        <v>223</v>
      </c>
      <c r="BM591" s="138" t="s">
        <v>2226</v>
      </c>
    </row>
    <row r="592" spans="2:65" s="1" customFormat="1" ht="19.5">
      <c r="B592" s="33"/>
      <c r="D592" s="140" t="s">
        <v>225</v>
      </c>
      <c r="F592" s="141" t="s">
        <v>1410</v>
      </c>
      <c r="I592" s="142"/>
      <c r="L592" s="33"/>
      <c r="M592" s="143"/>
      <c r="T592" s="54"/>
      <c r="AT592" s="18" t="s">
        <v>225</v>
      </c>
      <c r="AU592" s="18" t="s">
        <v>83</v>
      </c>
    </row>
    <row r="593" spans="2:65" s="1" customFormat="1" ht="29.25">
      <c r="B593" s="33"/>
      <c r="D593" s="140" t="s">
        <v>227</v>
      </c>
      <c r="F593" s="144" t="s">
        <v>1411</v>
      </c>
      <c r="I593" s="142"/>
      <c r="L593" s="33"/>
      <c r="M593" s="143"/>
      <c r="T593" s="54"/>
      <c r="AT593" s="18" t="s">
        <v>227</v>
      </c>
      <c r="AU593" s="18" t="s">
        <v>83</v>
      </c>
    </row>
    <row r="594" spans="2:65" s="12" customFormat="1" ht="11.25">
      <c r="B594" s="151"/>
      <c r="D594" s="140" t="s">
        <v>229</v>
      </c>
      <c r="E594" s="152" t="s">
        <v>19</v>
      </c>
      <c r="F594" s="153" t="s">
        <v>2227</v>
      </c>
      <c r="H594" s="154">
        <v>62.4</v>
      </c>
      <c r="I594" s="155"/>
      <c r="L594" s="151"/>
      <c r="M594" s="156"/>
      <c r="T594" s="157"/>
      <c r="AT594" s="152" t="s">
        <v>229</v>
      </c>
      <c r="AU594" s="152" t="s">
        <v>83</v>
      </c>
      <c r="AV594" s="12" t="s">
        <v>85</v>
      </c>
      <c r="AW594" s="12" t="s">
        <v>37</v>
      </c>
      <c r="AX594" s="12" t="s">
        <v>83</v>
      </c>
      <c r="AY594" s="152" t="s">
        <v>218</v>
      </c>
    </row>
    <row r="595" spans="2:65" s="1" customFormat="1" ht="16.5" customHeight="1">
      <c r="B595" s="33"/>
      <c r="C595" s="127" t="s">
        <v>986</v>
      </c>
      <c r="D595" s="127" t="s">
        <v>219</v>
      </c>
      <c r="E595" s="128" t="s">
        <v>2228</v>
      </c>
      <c r="F595" s="129" t="s">
        <v>2229</v>
      </c>
      <c r="G595" s="130" t="s">
        <v>222</v>
      </c>
      <c r="H595" s="131">
        <v>115.92</v>
      </c>
      <c r="I595" s="132"/>
      <c r="J595" s="133">
        <f>ROUND(I595*H595,2)</f>
        <v>0</v>
      </c>
      <c r="K595" s="129" t="s">
        <v>19</v>
      </c>
      <c r="L595" s="33"/>
      <c r="M595" s="134" t="s">
        <v>19</v>
      </c>
      <c r="N595" s="135" t="s">
        <v>47</v>
      </c>
      <c r="P595" s="136">
        <f>O595*H595</f>
        <v>0</v>
      </c>
      <c r="Q595" s="136">
        <v>0</v>
      </c>
      <c r="R595" s="136">
        <f>Q595*H595</f>
        <v>0</v>
      </c>
      <c r="S595" s="136">
        <v>0</v>
      </c>
      <c r="T595" s="137">
        <f>S595*H595</f>
        <v>0</v>
      </c>
      <c r="AR595" s="138" t="s">
        <v>223</v>
      </c>
      <c r="AT595" s="138" t="s">
        <v>219</v>
      </c>
      <c r="AU595" s="138" t="s">
        <v>83</v>
      </c>
      <c r="AY595" s="18" t="s">
        <v>218</v>
      </c>
      <c r="BE595" s="139">
        <f>IF(N595="základní",J595,0)</f>
        <v>0</v>
      </c>
      <c r="BF595" s="139">
        <f>IF(N595="snížená",J595,0)</f>
        <v>0</v>
      </c>
      <c r="BG595" s="139">
        <f>IF(N595="zákl. přenesená",J595,0)</f>
        <v>0</v>
      </c>
      <c r="BH595" s="139">
        <f>IF(N595="sníž. přenesená",J595,0)</f>
        <v>0</v>
      </c>
      <c r="BI595" s="139">
        <f>IF(N595="nulová",J595,0)</f>
        <v>0</v>
      </c>
      <c r="BJ595" s="18" t="s">
        <v>83</v>
      </c>
      <c r="BK595" s="139">
        <f>ROUND(I595*H595,2)</f>
        <v>0</v>
      </c>
      <c r="BL595" s="18" t="s">
        <v>223</v>
      </c>
      <c r="BM595" s="138" t="s">
        <v>2230</v>
      </c>
    </row>
    <row r="596" spans="2:65" s="1" customFormat="1" ht="19.5">
      <c r="B596" s="33"/>
      <c r="D596" s="140" t="s">
        <v>225</v>
      </c>
      <c r="F596" s="141" t="s">
        <v>2231</v>
      </c>
      <c r="I596" s="142"/>
      <c r="L596" s="33"/>
      <c r="M596" s="143"/>
      <c r="T596" s="54"/>
      <c r="AT596" s="18" t="s">
        <v>225</v>
      </c>
      <c r="AU596" s="18" t="s">
        <v>83</v>
      </c>
    </row>
    <row r="597" spans="2:65" s="1" customFormat="1" ht="29.25">
      <c r="B597" s="33"/>
      <c r="D597" s="140" t="s">
        <v>227</v>
      </c>
      <c r="F597" s="144" t="s">
        <v>1411</v>
      </c>
      <c r="I597" s="142"/>
      <c r="L597" s="33"/>
      <c r="M597" s="143"/>
      <c r="T597" s="54"/>
      <c r="AT597" s="18" t="s">
        <v>227</v>
      </c>
      <c r="AU597" s="18" t="s">
        <v>83</v>
      </c>
    </row>
    <row r="598" spans="2:65" s="12" customFormat="1" ht="11.25">
      <c r="B598" s="151"/>
      <c r="D598" s="140" t="s">
        <v>229</v>
      </c>
      <c r="E598" s="152" t="s">
        <v>19</v>
      </c>
      <c r="F598" s="153" t="s">
        <v>2232</v>
      </c>
      <c r="H598" s="154">
        <v>115.92</v>
      </c>
      <c r="I598" s="155"/>
      <c r="L598" s="151"/>
      <c r="M598" s="156"/>
      <c r="T598" s="157"/>
      <c r="AT598" s="152" t="s">
        <v>229</v>
      </c>
      <c r="AU598" s="152" t="s">
        <v>83</v>
      </c>
      <c r="AV598" s="12" t="s">
        <v>85</v>
      </c>
      <c r="AW598" s="12" t="s">
        <v>37</v>
      </c>
      <c r="AX598" s="12" t="s">
        <v>83</v>
      </c>
      <c r="AY598" s="152" t="s">
        <v>218</v>
      </c>
    </row>
    <row r="599" spans="2:65" s="1" customFormat="1" ht="16.5" customHeight="1">
      <c r="B599" s="33"/>
      <c r="C599" s="127" t="s">
        <v>1000</v>
      </c>
      <c r="D599" s="127" t="s">
        <v>219</v>
      </c>
      <c r="E599" s="128" t="s">
        <v>2233</v>
      </c>
      <c r="F599" s="129" t="s">
        <v>2234</v>
      </c>
      <c r="G599" s="130" t="s">
        <v>222</v>
      </c>
      <c r="H599" s="131">
        <v>47.28</v>
      </c>
      <c r="I599" s="132"/>
      <c r="J599" s="133">
        <f>ROUND(I599*H599,2)</f>
        <v>0</v>
      </c>
      <c r="K599" s="129" t="s">
        <v>19</v>
      </c>
      <c r="L599" s="33"/>
      <c r="M599" s="134" t="s">
        <v>19</v>
      </c>
      <c r="N599" s="135" t="s">
        <v>47</v>
      </c>
      <c r="P599" s="136">
        <f>O599*H599</f>
        <v>0</v>
      </c>
      <c r="Q599" s="136">
        <v>0</v>
      </c>
      <c r="R599" s="136">
        <f>Q599*H599</f>
        <v>0</v>
      </c>
      <c r="S599" s="136">
        <v>0</v>
      </c>
      <c r="T599" s="137">
        <f>S599*H599</f>
        <v>0</v>
      </c>
      <c r="AR599" s="138" t="s">
        <v>223</v>
      </c>
      <c r="AT599" s="138" t="s">
        <v>219</v>
      </c>
      <c r="AU599" s="138" t="s">
        <v>83</v>
      </c>
      <c r="AY599" s="18" t="s">
        <v>218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8" t="s">
        <v>83</v>
      </c>
      <c r="BK599" s="139">
        <f>ROUND(I599*H599,2)</f>
        <v>0</v>
      </c>
      <c r="BL599" s="18" t="s">
        <v>223</v>
      </c>
      <c r="BM599" s="138" t="s">
        <v>2235</v>
      </c>
    </row>
    <row r="600" spans="2:65" s="1" customFormat="1" ht="19.5">
      <c r="B600" s="33"/>
      <c r="D600" s="140" t="s">
        <v>225</v>
      </c>
      <c r="F600" s="141" t="s">
        <v>2231</v>
      </c>
      <c r="I600" s="142"/>
      <c r="L600" s="33"/>
      <c r="M600" s="143"/>
      <c r="T600" s="54"/>
      <c r="AT600" s="18" t="s">
        <v>225</v>
      </c>
      <c r="AU600" s="18" t="s">
        <v>83</v>
      </c>
    </row>
    <row r="601" spans="2:65" s="1" customFormat="1" ht="29.25">
      <c r="B601" s="33"/>
      <c r="D601" s="140" t="s">
        <v>227</v>
      </c>
      <c r="F601" s="144" t="s">
        <v>1411</v>
      </c>
      <c r="I601" s="142"/>
      <c r="L601" s="33"/>
      <c r="M601" s="143"/>
      <c r="T601" s="54"/>
      <c r="AT601" s="18" t="s">
        <v>227</v>
      </c>
      <c r="AU601" s="18" t="s">
        <v>83</v>
      </c>
    </row>
    <row r="602" spans="2:65" s="12" customFormat="1" ht="11.25">
      <c r="B602" s="151"/>
      <c r="D602" s="140" t="s">
        <v>229</v>
      </c>
      <c r="E602" s="152" t="s">
        <v>19</v>
      </c>
      <c r="F602" s="153" t="s">
        <v>2236</v>
      </c>
      <c r="H602" s="154">
        <v>47.28</v>
      </c>
      <c r="I602" s="155"/>
      <c r="L602" s="151"/>
      <c r="M602" s="156"/>
      <c r="T602" s="157"/>
      <c r="AT602" s="152" t="s">
        <v>229</v>
      </c>
      <c r="AU602" s="152" t="s">
        <v>83</v>
      </c>
      <c r="AV602" s="12" t="s">
        <v>85</v>
      </c>
      <c r="AW602" s="12" t="s">
        <v>37</v>
      </c>
      <c r="AX602" s="12" t="s">
        <v>83</v>
      </c>
      <c r="AY602" s="152" t="s">
        <v>218</v>
      </c>
    </row>
    <row r="603" spans="2:65" s="1" customFormat="1" ht="16.5" customHeight="1">
      <c r="B603" s="33"/>
      <c r="C603" s="127" t="s">
        <v>1009</v>
      </c>
      <c r="D603" s="127" t="s">
        <v>219</v>
      </c>
      <c r="E603" s="128" t="s">
        <v>2237</v>
      </c>
      <c r="F603" s="129" t="s">
        <v>1415</v>
      </c>
      <c r="G603" s="130" t="s">
        <v>222</v>
      </c>
      <c r="H603" s="131">
        <v>135.72</v>
      </c>
      <c r="I603" s="132"/>
      <c r="J603" s="133">
        <f>ROUND(I603*H603,2)</f>
        <v>0</v>
      </c>
      <c r="K603" s="129" t="s">
        <v>19</v>
      </c>
      <c r="L603" s="33"/>
      <c r="M603" s="134" t="s">
        <v>19</v>
      </c>
      <c r="N603" s="135" t="s">
        <v>47</v>
      </c>
      <c r="P603" s="136">
        <f>O603*H603</f>
        <v>0</v>
      </c>
      <c r="Q603" s="136">
        <v>0</v>
      </c>
      <c r="R603" s="136">
        <f>Q603*H603</f>
        <v>0</v>
      </c>
      <c r="S603" s="136">
        <v>0</v>
      </c>
      <c r="T603" s="137">
        <f>S603*H603</f>
        <v>0</v>
      </c>
      <c r="AR603" s="138" t="s">
        <v>223</v>
      </c>
      <c r="AT603" s="138" t="s">
        <v>219</v>
      </c>
      <c r="AU603" s="138" t="s">
        <v>83</v>
      </c>
      <c r="AY603" s="18" t="s">
        <v>218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8" t="s">
        <v>83</v>
      </c>
      <c r="BK603" s="139">
        <f>ROUND(I603*H603,2)</f>
        <v>0</v>
      </c>
      <c r="BL603" s="18" t="s">
        <v>223</v>
      </c>
      <c r="BM603" s="138" t="s">
        <v>2238</v>
      </c>
    </row>
    <row r="604" spans="2:65" s="1" customFormat="1" ht="19.5">
      <c r="B604" s="33"/>
      <c r="D604" s="140" t="s">
        <v>225</v>
      </c>
      <c r="F604" s="141" t="s">
        <v>1417</v>
      </c>
      <c r="I604" s="142"/>
      <c r="L604" s="33"/>
      <c r="M604" s="143"/>
      <c r="T604" s="54"/>
      <c r="AT604" s="18" t="s">
        <v>225</v>
      </c>
      <c r="AU604" s="18" t="s">
        <v>83</v>
      </c>
    </row>
    <row r="605" spans="2:65" s="1" customFormat="1" ht="29.25">
      <c r="B605" s="33"/>
      <c r="D605" s="140" t="s">
        <v>227</v>
      </c>
      <c r="F605" s="144" t="s">
        <v>1411</v>
      </c>
      <c r="I605" s="142"/>
      <c r="L605" s="33"/>
      <c r="M605" s="143"/>
      <c r="T605" s="54"/>
      <c r="AT605" s="18" t="s">
        <v>227</v>
      </c>
      <c r="AU605" s="18" t="s">
        <v>83</v>
      </c>
    </row>
    <row r="606" spans="2:65" s="12" customFormat="1" ht="11.25">
      <c r="B606" s="151"/>
      <c r="D606" s="140" t="s">
        <v>229</v>
      </c>
      <c r="E606" s="152" t="s">
        <v>19</v>
      </c>
      <c r="F606" s="153" t="s">
        <v>2239</v>
      </c>
      <c r="H606" s="154">
        <v>135.72</v>
      </c>
      <c r="I606" s="155"/>
      <c r="L606" s="151"/>
      <c r="M606" s="156"/>
      <c r="T606" s="157"/>
      <c r="AT606" s="152" t="s">
        <v>229</v>
      </c>
      <c r="AU606" s="152" t="s">
        <v>83</v>
      </c>
      <c r="AV606" s="12" t="s">
        <v>85</v>
      </c>
      <c r="AW606" s="12" t="s">
        <v>37</v>
      </c>
      <c r="AX606" s="12" t="s">
        <v>83</v>
      </c>
      <c r="AY606" s="152" t="s">
        <v>218</v>
      </c>
    </row>
    <row r="607" spans="2:65" s="1" customFormat="1" ht="16.5" customHeight="1">
      <c r="B607" s="33"/>
      <c r="C607" s="127" t="s">
        <v>1013</v>
      </c>
      <c r="D607" s="127" t="s">
        <v>219</v>
      </c>
      <c r="E607" s="128" t="s">
        <v>2240</v>
      </c>
      <c r="F607" s="129" t="s">
        <v>2241</v>
      </c>
      <c r="G607" s="130" t="s">
        <v>222</v>
      </c>
      <c r="H607" s="131">
        <v>12.48</v>
      </c>
      <c r="I607" s="132"/>
      <c r="J607" s="133">
        <f>ROUND(I607*H607,2)</f>
        <v>0</v>
      </c>
      <c r="K607" s="129" t="s">
        <v>19</v>
      </c>
      <c r="L607" s="33"/>
      <c r="M607" s="134" t="s">
        <v>19</v>
      </c>
      <c r="N607" s="135" t="s">
        <v>47</v>
      </c>
      <c r="P607" s="136">
        <f>O607*H607</f>
        <v>0</v>
      </c>
      <c r="Q607" s="136">
        <v>0</v>
      </c>
      <c r="R607" s="136">
        <f>Q607*H607</f>
        <v>0</v>
      </c>
      <c r="S607" s="136">
        <v>0</v>
      </c>
      <c r="T607" s="137">
        <f>S607*H607</f>
        <v>0</v>
      </c>
      <c r="AR607" s="138" t="s">
        <v>223</v>
      </c>
      <c r="AT607" s="138" t="s">
        <v>219</v>
      </c>
      <c r="AU607" s="138" t="s">
        <v>83</v>
      </c>
      <c r="AY607" s="18" t="s">
        <v>218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8" t="s">
        <v>83</v>
      </c>
      <c r="BK607" s="139">
        <f>ROUND(I607*H607,2)</f>
        <v>0</v>
      </c>
      <c r="BL607" s="18" t="s">
        <v>223</v>
      </c>
      <c r="BM607" s="138" t="s">
        <v>2242</v>
      </c>
    </row>
    <row r="608" spans="2:65" s="1" customFormat="1" ht="19.5">
      <c r="B608" s="33"/>
      <c r="D608" s="140" t="s">
        <v>225</v>
      </c>
      <c r="F608" s="141" t="s">
        <v>2243</v>
      </c>
      <c r="I608" s="142"/>
      <c r="L608" s="33"/>
      <c r="M608" s="143"/>
      <c r="T608" s="54"/>
      <c r="AT608" s="18" t="s">
        <v>225</v>
      </c>
      <c r="AU608" s="18" t="s">
        <v>83</v>
      </c>
    </row>
    <row r="609" spans="2:65" s="1" customFormat="1" ht="29.25">
      <c r="B609" s="33"/>
      <c r="D609" s="140" t="s">
        <v>227</v>
      </c>
      <c r="F609" s="144" t="s">
        <v>1411</v>
      </c>
      <c r="I609" s="142"/>
      <c r="L609" s="33"/>
      <c r="M609" s="143"/>
      <c r="T609" s="54"/>
      <c r="AT609" s="18" t="s">
        <v>227</v>
      </c>
      <c r="AU609" s="18" t="s">
        <v>83</v>
      </c>
    </row>
    <row r="610" spans="2:65" s="12" customFormat="1" ht="11.25">
      <c r="B610" s="151"/>
      <c r="D610" s="140" t="s">
        <v>229</v>
      </c>
      <c r="E610" s="152" t="s">
        <v>19</v>
      </c>
      <c r="F610" s="153" t="s">
        <v>2244</v>
      </c>
      <c r="H610" s="154">
        <v>12.48</v>
      </c>
      <c r="I610" s="155"/>
      <c r="L610" s="151"/>
      <c r="M610" s="156"/>
      <c r="T610" s="157"/>
      <c r="AT610" s="152" t="s">
        <v>229</v>
      </c>
      <c r="AU610" s="152" t="s">
        <v>83</v>
      </c>
      <c r="AV610" s="12" t="s">
        <v>85</v>
      </c>
      <c r="AW610" s="12" t="s">
        <v>37</v>
      </c>
      <c r="AX610" s="12" t="s">
        <v>83</v>
      </c>
      <c r="AY610" s="152" t="s">
        <v>218</v>
      </c>
    </row>
    <row r="611" spans="2:65" s="1" customFormat="1" ht="16.5" customHeight="1">
      <c r="B611" s="33"/>
      <c r="C611" s="127" t="s">
        <v>1020</v>
      </c>
      <c r="D611" s="127" t="s">
        <v>219</v>
      </c>
      <c r="E611" s="128" t="s">
        <v>2245</v>
      </c>
      <c r="F611" s="129" t="s">
        <v>2246</v>
      </c>
      <c r="G611" s="130" t="s">
        <v>222</v>
      </c>
      <c r="H611" s="131">
        <v>4.5599999999999996</v>
      </c>
      <c r="I611" s="132"/>
      <c r="J611" s="133">
        <f>ROUND(I611*H611,2)</f>
        <v>0</v>
      </c>
      <c r="K611" s="129" t="s">
        <v>19</v>
      </c>
      <c r="L611" s="33"/>
      <c r="M611" s="134" t="s">
        <v>19</v>
      </c>
      <c r="N611" s="135" t="s">
        <v>47</v>
      </c>
      <c r="P611" s="136">
        <f>O611*H611</f>
        <v>0</v>
      </c>
      <c r="Q611" s="136">
        <v>0</v>
      </c>
      <c r="R611" s="136">
        <f>Q611*H611</f>
        <v>0</v>
      </c>
      <c r="S611" s="136">
        <v>0</v>
      </c>
      <c r="T611" s="137">
        <f>S611*H611</f>
        <v>0</v>
      </c>
      <c r="AR611" s="138" t="s">
        <v>223</v>
      </c>
      <c r="AT611" s="138" t="s">
        <v>219</v>
      </c>
      <c r="AU611" s="138" t="s">
        <v>83</v>
      </c>
      <c r="AY611" s="18" t="s">
        <v>218</v>
      </c>
      <c r="BE611" s="139">
        <f>IF(N611="základní",J611,0)</f>
        <v>0</v>
      </c>
      <c r="BF611" s="139">
        <f>IF(N611="snížená",J611,0)</f>
        <v>0</v>
      </c>
      <c r="BG611" s="139">
        <f>IF(N611="zákl. přenesená",J611,0)</f>
        <v>0</v>
      </c>
      <c r="BH611" s="139">
        <f>IF(N611="sníž. přenesená",J611,0)</f>
        <v>0</v>
      </c>
      <c r="BI611" s="139">
        <f>IF(N611="nulová",J611,0)</f>
        <v>0</v>
      </c>
      <c r="BJ611" s="18" t="s">
        <v>83</v>
      </c>
      <c r="BK611" s="139">
        <f>ROUND(I611*H611,2)</f>
        <v>0</v>
      </c>
      <c r="BL611" s="18" t="s">
        <v>223</v>
      </c>
      <c r="BM611" s="138" t="s">
        <v>2247</v>
      </c>
    </row>
    <row r="612" spans="2:65" s="1" customFormat="1" ht="19.5">
      <c r="B612" s="33"/>
      <c r="D612" s="140" t="s">
        <v>225</v>
      </c>
      <c r="F612" s="141" t="s">
        <v>2248</v>
      </c>
      <c r="I612" s="142"/>
      <c r="L612" s="33"/>
      <c r="M612" s="143"/>
      <c r="T612" s="54"/>
      <c r="AT612" s="18" t="s">
        <v>225</v>
      </c>
      <c r="AU612" s="18" t="s">
        <v>83</v>
      </c>
    </row>
    <row r="613" spans="2:65" s="1" customFormat="1" ht="29.25">
      <c r="B613" s="33"/>
      <c r="D613" s="140" t="s">
        <v>227</v>
      </c>
      <c r="F613" s="144" t="s">
        <v>1411</v>
      </c>
      <c r="I613" s="142"/>
      <c r="L613" s="33"/>
      <c r="M613" s="143"/>
      <c r="T613" s="54"/>
      <c r="AT613" s="18" t="s">
        <v>227</v>
      </c>
      <c r="AU613" s="18" t="s">
        <v>83</v>
      </c>
    </row>
    <row r="614" spans="2:65" s="12" customFormat="1" ht="11.25">
      <c r="B614" s="151"/>
      <c r="D614" s="140" t="s">
        <v>229</v>
      </c>
      <c r="E614" s="152" t="s">
        <v>19</v>
      </c>
      <c r="F614" s="153" t="s">
        <v>2249</v>
      </c>
      <c r="H614" s="154">
        <v>4.5599999999999996</v>
      </c>
      <c r="I614" s="155"/>
      <c r="L614" s="151"/>
      <c r="M614" s="156"/>
      <c r="T614" s="157"/>
      <c r="AT614" s="152" t="s">
        <v>229</v>
      </c>
      <c r="AU614" s="152" t="s">
        <v>83</v>
      </c>
      <c r="AV614" s="12" t="s">
        <v>85</v>
      </c>
      <c r="AW614" s="12" t="s">
        <v>37</v>
      </c>
      <c r="AX614" s="12" t="s">
        <v>83</v>
      </c>
      <c r="AY614" s="152" t="s">
        <v>218</v>
      </c>
    </row>
    <row r="615" spans="2:65" s="1" customFormat="1" ht="16.5" customHeight="1">
      <c r="B615" s="33"/>
      <c r="C615" s="127" t="s">
        <v>1027</v>
      </c>
      <c r="D615" s="127" t="s">
        <v>219</v>
      </c>
      <c r="E615" s="128" t="s">
        <v>2250</v>
      </c>
      <c r="F615" s="129" t="s">
        <v>2251</v>
      </c>
      <c r="G615" s="130" t="s">
        <v>237</v>
      </c>
      <c r="H615" s="131">
        <v>2</v>
      </c>
      <c r="I615" s="132"/>
      <c r="J615" s="133">
        <f>ROUND(I615*H615,2)</f>
        <v>0</v>
      </c>
      <c r="K615" s="129" t="s">
        <v>19</v>
      </c>
      <c r="L615" s="33"/>
      <c r="M615" s="134" t="s">
        <v>19</v>
      </c>
      <c r="N615" s="135" t="s">
        <v>47</v>
      </c>
      <c r="P615" s="136">
        <f>O615*H615</f>
        <v>0</v>
      </c>
      <c r="Q615" s="136">
        <v>0</v>
      </c>
      <c r="R615" s="136">
        <f>Q615*H615</f>
        <v>0</v>
      </c>
      <c r="S615" s="136">
        <v>0</v>
      </c>
      <c r="T615" s="137">
        <f>S615*H615</f>
        <v>0</v>
      </c>
      <c r="AR615" s="138" t="s">
        <v>223</v>
      </c>
      <c r="AT615" s="138" t="s">
        <v>219</v>
      </c>
      <c r="AU615" s="138" t="s">
        <v>83</v>
      </c>
      <c r="AY615" s="18" t="s">
        <v>218</v>
      </c>
      <c r="BE615" s="139">
        <f>IF(N615="základní",J615,0)</f>
        <v>0</v>
      </c>
      <c r="BF615" s="139">
        <f>IF(N615="snížená",J615,0)</f>
        <v>0</v>
      </c>
      <c r="BG615" s="139">
        <f>IF(N615="zákl. přenesená",J615,0)</f>
        <v>0</v>
      </c>
      <c r="BH615" s="139">
        <f>IF(N615="sníž. přenesená",J615,0)</f>
        <v>0</v>
      </c>
      <c r="BI615" s="139">
        <f>IF(N615="nulová",J615,0)</f>
        <v>0</v>
      </c>
      <c r="BJ615" s="18" t="s">
        <v>83</v>
      </c>
      <c r="BK615" s="139">
        <f>ROUND(I615*H615,2)</f>
        <v>0</v>
      </c>
      <c r="BL615" s="18" t="s">
        <v>223</v>
      </c>
      <c r="BM615" s="138" t="s">
        <v>2252</v>
      </c>
    </row>
    <row r="616" spans="2:65" s="1" customFormat="1" ht="19.5">
      <c r="B616" s="33"/>
      <c r="D616" s="140" t="s">
        <v>225</v>
      </c>
      <c r="F616" s="141" t="s">
        <v>2253</v>
      </c>
      <c r="I616" s="142"/>
      <c r="L616" s="33"/>
      <c r="M616" s="143"/>
      <c r="T616" s="54"/>
      <c r="AT616" s="18" t="s">
        <v>225</v>
      </c>
      <c r="AU616" s="18" t="s">
        <v>83</v>
      </c>
    </row>
    <row r="617" spans="2:65" s="1" customFormat="1" ht="19.5">
      <c r="B617" s="33"/>
      <c r="D617" s="140" t="s">
        <v>227</v>
      </c>
      <c r="F617" s="144" t="s">
        <v>2254</v>
      </c>
      <c r="I617" s="142"/>
      <c r="L617" s="33"/>
      <c r="M617" s="143"/>
      <c r="T617" s="54"/>
      <c r="AT617" s="18" t="s">
        <v>227</v>
      </c>
      <c r="AU617" s="18" t="s">
        <v>83</v>
      </c>
    </row>
    <row r="618" spans="2:65" s="12" customFormat="1" ht="11.25">
      <c r="B618" s="151"/>
      <c r="D618" s="140" t="s">
        <v>229</v>
      </c>
      <c r="E618" s="152" t="s">
        <v>19</v>
      </c>
      <c r="F618" s="153" t="s">
        <v>2255</v>
      </c>
      <c r="H618" s="154">
        <v>2</v>
      </c>
      <c r="I618" s="155"/>
      <c r="L618" s="151"/>
      <c r="M618" s="156"/>
      <c r="T618" s="157"/>
      <c r="AT618" s="152" t="s">
        <v>229</v>
      </c>
      <c r="AU618" s="152" t="s">
        <v>83</v>
      </c>
      <c r="AV618" s="12" t="s">
        <v>85</v>
      </c>
      <c r="AW618" s="12" t="s">
        <v>37</v>
      </c>
      <c r="AX618" s="12" t="s">
        <v>83</v>
      </c>
      <c r="AY618" s="152" t="s">
        <v>218</v>
      </c>
    </row>
    <row r="619" spans="2:65" s="1" customFormat="1" ht="16.5" customHeight="1">
      <c r="B619" s="33"/>
      <c r="C619" s="127" t="s">
        <v>1031</v>
      </c>
      <c r="D619" s="127" t="s">
        <v>219</v>
      </c>
      <c r="E619" s="128" t="s">
        <v>2256</v>
      </c>
      <c r="F619" s="129" t="s">
        <v>2257</v>
      </c>
      <c r="G619" s="130" t="s">
        <v>237</v>
      </c>
      <c r="H619" s="131">
        <v>4</v>
      </c>
      <c r="I619" s="132"/>
      <c r="J619" s="133">
        <f>ROUND(I619*H619,2)</f>
        <v>0</v>
      </c>
      <c r="K619" s="129" t="s">
        <v>19</v>
      </c>
      <c r="L619" s="33"/>
      <c r="M619" s="134" t="s">
        <v>19</v>
      </c>
      <c r="N619" s="135" t="s">
        <v>47</v>
      </c>
      <c r="P619" s="136">
        <f>O619*H619</f>
        <v>0</v>
      </c>
      <c r="Q619" s="136">
        <v>0</v>
      </c>
      <c r="R619" s="136">
        <f>Q619*H619</f>
        <v>0</v>
      </c>
      <c r="S619" s="136">
        <v>0</v>
      </c>
      <c r="T619" s="137">
        <f>S619*H619</f>
        <v>0</v>
      </c>
      <c r="AR619" s="138" t="s">
        <v>223</v>
      </c>
      <c r="AT619" s="138" t="s">
        <v>219</v>
      </c>
      <c r="AU619" s="138" t="s">
        <v>83</v>
      </c>
      <c r="AY619" s="18" t="s">
        <v>218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8" t="s">
        <v>83</v>
      </c>
      <c r="BK619" s="139">
        <f>ROUND(I619*H619,2)</f>
        <v>0</v>
      </c>
      <c r="BL619" s="18" t="s">
        <v>223</v>
      </c>
      <c r="BM619" s="138" t="s">
        <v>2258</v>
      </c>
    </row>
    <row r="620" spans="2:65" s="1" customFormat="1" ht="19.5">
      <c r="B620" s="33"/>
      <c r="D620" s="140" t="s">
        <v>225</v>
      </c>
      <c r="F620" s="141" t="s">
        <v>2259</v>
      </c>
      <c r="I620" s="142"/>
      <c r="L620" s="33"/>
      <c r="M620" s="143"/>
      <c r="T620" s="54"/>
      <c r="AT620" s="18" t="s">
        <v>225</v>
      </c>
      <c r="AU620" s="18" t="s">
        <v>83</v>
      </c>
    </row>
    <row r="621" spans="2:65" s="1" customFormat="1" ht="19.5">
      <c r="B621" s="33"/>
      <c r="D621" s="140" t="s">
        <v>227</v>
      </c>
      <c r="F621" s="144" t="s">
        <v>2254</v>
      </c>
      <c r="I621" s="142"/>
      <c r="L621" s="33"/>
      <c r="M621" s="143"/>
      <c r="T621" s="54"/>
      <c r="AT621" s="18" t="s">
        <v>227</v>
      </c>
      <c r="AU621" s="18" t="s">
        <v>83</v>
      </c>
    </row>
    <row r="622" spans="2:65" s="12" customFormat="1" ht="11.25">
      <c r="B622" s="151"/>
      <c r="D622" s="140" t="s">
        <v>229</v>
      </c>
      <c r="E622" s="152" t="s">
        <v>19</v>
      </c>
      <c r="F622" s="153" t="s">
        <v>2260</v>
      </c>
      <c r="H622" s="154">
        <v>4</v>
      </c>
      <c r="I622" s="155"/>
      <c r="L622" s="151"/>
      <c r="M622" s="156"/>
      <c r="T622" s="157"/>
      <c r="AT622" s="152" t="s">
        <v>229</v>
      </c>
      <c r="AU622" s="152" t="s">
        <v>83</v>
      </c>
      <c r="AV622" s="12" t="s">
        <v>85</v>
      </c>
      <c r="AW622" s="12" t="s">
        <v>37</v>
      </c>
      <c r="AX622" s="12" t="s">
        <v>83</v>
      </c>
      <c r="AY622" s="152" t="s">
        <v>218</v>
      </c>
    </row>
    <row r="623" spans="2:65" s="1" customFormat="1" ht="16.5" customHeight="1">
      <c r="B623" s="33"/>
      <c r="C623" s="127" t="s">
        <v>1035</v>
      </c>
      <c r="D623" s="127" t="s">
        <v>219</v>
      </c>
      <c r="E623" s="128" t="s">
        <v>2261</v>
      </c>
      <c r="F623" s="129" t="s">
        <v>2262</v>
      </c>
      <c r="G623" s="130" t="s">
        <v>180</v>
      </c>
      <c r="H623" s="131">
        <v>182.21</v>
      </c>
      <c r="I623" s="132"/>
      <c r="J623" s="133">
        <f>ROUND(I623*H623,2)</f>
        <v>0</v>
      </c>
      <c r="K623" s="129" t="s">
        <v>19</v>
      </c>
      <c r="L623" s="33"/>
      <c r="M623" s="134" t="s">
        <v>19</v>
      </c>
      <c r="N623" s="135" t="s">
        <v>47</v>
      </c>
      <c r="P623" s="136">
        <f>O623*H623</f>
        <v>0</v>
      </c>
      <c r="Q623" s="136">
        <v>0</v>
      </c>
      <c r="R623" s="136">
        <f>Q623*H623</f>
        <v>0</v>
      </c>
      <c r="S623" s="136">
        <v>0</v>
      </c>
      <c r="T623" s="137">
        <f>S623*H623</f>
        <v>0</v>
      </c>
      <c r="AR623" s="138" t="s">
        <v>223</v>
      </c>
      <c r="AT623" s="138" t="s">
        <v>219</v>
      </c>
      <c r="AU623" s="138" t="s">
        <v>83</v>
      </c>
      <c r="AY623" s="18" t="s">
        <v>218</v>
      </c>
      <c r="BE623" s="139">
        <f>IF(N623="základní",J623,0)</f>
        <v>0</v>
      </c>
      <c r="BF623" s="139">
        <f>IF(N623="snížená",J623,0)</f>
        <v>0</v>
      </c>
      <c r="BG623" s="139">
        <f>IF(N623="zákl. přenesená",J623,0)</f>
        <v>0</v>
      </c>
      <c r="BH623" s="139">
        <f>IF(N623="sníž. přenesená",J623,0)</f>
        <v>0</v>
      </c>
      <c r="BI623" s="139">
        <f>IF(N623="nulová",J623,0)</f>
        <v>0</v>
      </c>
      <c r="BJ623" s="18" t="s">
        <v>83</v>
      </c>
      <c r="BK623" s="139">
        <f>ROUND(I623*H623,2)</f>
        <v>0</v>
      </c>
      <c r="BL623" s="18" t="s">
        <v>223</v>
      </c>
      <c r="BM623" s="138" t="s">
        <v>2263</v>
      </c>
    </row>
    <row r="624" spans="2:65" s="1" customFormat="1" ht="11.25">
      <c r="B624" s="33"/>
      <c r="D624" s="140" t="s">
        <v>225</v>
      </c>
      <c r="F624" s="141" t="s">
        <v>2262</v>
      </c>
      <c r="I624" s="142"/>
      <c r="L624" s="33"/>
      <c r="M624" s="143"/>
      <c r="T624" s="54"/>
      <c r="AT624" s="18" t="s">
        <v>225</v>
      </c>
      <c r="AU624" s="18" t="s">
        <v>83</v>
      </c>
    </row>
    <row r="625" spans="2:65" s="1" customFormat="1" ht="19.5">
      <c r="B625" s="33"/>
      <c r="D625" s="140" t="s">
        <v>227</v>
      </c>
      <c r="F625" s="144" t="s">
        <v>2264</v>
      </c>
      <c r="I625" s="142"/>
      <c r="L625" s="33"/>
      <c r="M625" s="143"/>
      <c r="T625" s="54"/>
      <c r="AT625" s="18" t="s">
        <v>227</v>
      </c>
      <c r="AU625" s="18" t="s">
        <v>83</v>
      </c>
    </row>
    <row r="626" spans="2:65" s="11" customFormat="1" ht="11.25">
      <c r="B626" s="145"/>
      <c r="D626" s="140" t="s">
        <v>229</v>
      </c>
      <c r="E626" s="146" t="s">
        <v>19</v>
      </c>
      <c r="F626" s="147" t="s">
        <v>230</v>
      </c>
      <c r="H626" s="146" t="s">
        <v>19</v>
      </c>
      <c r="I626" s="148"/>
      <c r="L626" s="145"/>
      <c r="M626" s="149"/>
      <c r="T626" s="150"/>
      <c r="AT626" s="146" t="s">
        <v>229</v>
      </c>
      <c r="AU626" s="146" t="s">
        <v>83</v>
      </c>
      <c r="AV626" s="11" t="s">
        <v>83</v>
      </c>
      <c r="AW626" s="11" t="s">
        <v>37</v>
      </c>
      <c r="AX626" s="11" t="s">
        <v>76</v>
      </c>
      <c r="AY626" s="146" t="s">
        <v>218</v>
      </c>
    </row>
    <row r="627" spans="2:65" s="12" customFormat="1" ht="11.25">
      <c r="B627" s="151"/>
      <c r="D627" s="140" t="s">
        <v>229</v>
      </c>
      <c r="E627" s="152" t="s">
        <v>19</v>
      </c>
      <c r="F627" s="153" t="s">
        <v>2265</v>
      </c>
      <c r="H627" s="154">
        <v>182.21</v>
      </c>
      <c r="I627" s="155"/>
      <c r="L627" s="151"/>
      <c r="M627" s="156"/>
      <c r="T627" s="157"/>
      <c r="AT627" s="152" t="s">
        <v>229</v>
      </c>
      <c r="AU627" s="152" t="s">
        <v>83</v>
      </c>
      <c r="AV627" s="12" t="s">
        <v>85</v>
      </c>
      <c r="AW627" s="12" t="s">
        <v>37</v>
      </c>
      <c r="AX627" s="12" t="s">
        <v>76</v>
      </c>
      <c r="AY627" s="152" t="s">
        <v>218</v>
      </c>
    </row>
    <row r="628" spans="2:65" s="13" customFormat="1" ht="11.25">
      <c r="B628" s="158"/>
      <c r="D628" s="140" t="s">
        <v>229</v>
      </c>
      <c r="E628" s="159" t="s">
        <v>19</v>
      </c>
      <c r="F628" s="160" t="s">
        <v>234</v>
      </c>
      <c r="H628" s="161">
        <v>182.21</v>
      </c>
      <c r="I628" s="162"/>
      <c r="L628" s="158"/>
      <c r="M628" s="163"/>
      <c r="T628" s="164"/>
      <c r="AT628" s="159" t="s">
        <v>229</v>
      </c>
      <c r="AU628" s="159" t="s">
        <v>83</v>
      </c>
      <c r="AV628" s="13" t="s">
        <v>223</v>
      </c>
      <c r="AW628" s="13" t="s">
        <v>37</v>
      </c>
      <c r="AX628" s="13" t="s">
        <v>83</v>
      </c>
      <c r="AY628" s="159" t="s">
        <v>218</v>
      </c>
    </row>
    <row r="629" spans="2:65" s="1" customFormat="1" ht="16.5" customHeight="1">
      <c r="B629" s="33"/>
      <c r="C629" s="127" t="s">
        <v>1041</v>
      </c>
      <c r="D629" s="127" t="s">
        <v>219</v>
      </c>
      <c r="E629" s="128" t="s">
        <v>2266</v>
      </c>
      <c r="F629" s="129" t="s">
        <v>1421</v>
      </c>
      <c r="G629" s="130" t="s">
        <v>222</v>
      </c>
      <c r="H629" s="131">
        <v>0.8</v>
      </c>
      <c r="I629" s="132"/>
      <c r="J629" s="133">
        <f>ROUND(I629*H629,2)</f>
        <v>0</v>
      </c>
      <c r="K629" s="129" t="s">
        <v>19</v>
      </c>
      <c r="L629" s="33"/>
      <c r="M629" s="134" t="s">
        <v>19</v>
      </c>
      <c r="N629" s="135" t="s">
        <v>47</v>
      </c>
      <c r="P629" s="136">
        <f>O629*H629</f>
        <v>0</v>
      </c>
      <c r="Q629" s="136">
        <v>0</v>
      </c>
      <c r="R629" s="136">
        <f>Q629*H629</f>
        <v>0</v>
      </c>
      <c r="S629" s="136">
        <v>0</v>
      </c>
      <c r="T629" s="137">
        <f>S629*H629</f>
        <v>0</v>
      </c>
      <c r="AR629" s="138" t="s">
        <v>223</v>
      </c>
      <c r="AT629" s="138" t="s">
        <v>219</v>
      </c>
      <c r="AU629" s="138" t="s">
        <v>83</v>
      </c>
      <c r="AY629" s="18" t="s">
        <v>218</v>
      </c>
      <c r="BE629" s="139">
        <f>IF(N629="základní",J629,0)</f>
        <v>0</v>
      </c>
      <c r="BF629" s="139">
        <f>IF(N629="snížená",J629,0)</f>
        <v>0</v>
      </c>
      <c r="BG629" s="139">
        <f>IF(N629="zákl. přenesená",J629,0)</f>
        <v>0</v>
      </c>
      <c r="BH629" s="139">
        <f>IF(N629="sníž. přenesená",J629,0)</f>
        <v>0</v>
      </c>
      <c r="BI629" s="139">
        <f>IF(N629="nulová",J629,0)</f>
        <v>0</v>
      </c>
      <c r="BJ629" s="18" t="s">
        <v>83</v>
      </c>
      <c r="BK629" s="139">
        <f>ROUND(I629*H629,2)</f>
        <v>0</v>
      </c>
      <c r="BL629" s="18" t="s">
        <v>223</v>
      </c>
      <c r="BM629" s="138" t="s">
        <v>2267</v>
      </c>
    </row>
    <row r="630" spans="2:65" s="1" customFormat="1" ht="19.5">
      <c r="B630" s="33"/>
      <c r="D630" s="140" t="s">
        <v>225</v>
      </c>
      <c r="F630" s="141" t="s">
        <v>1423</v>
      </c>
      <c r="I630" s="142"/>
      <c r="L630" s="33"/>
      <c r="M630" s="143"/>
      <c r="T630" s="54"/>
      <c r="AT630" s="18" t="s">
        <v>225</v>
      </c>
      <c r="AU630" s="18" t="s">
        <v>83</v>
      </c>
    </row>
    <row r="631" spans="2:65" s="1" customFormat="1" ht="29.25">
      <c r="B631" s="33"/>
      <c r="D631" s="140" t="s">
        <v>227</v>
      </c>
      <c r="F631" s="144" t="s">
        <v>1424</v>
      </c>
      <c r="I631" s="142"/>
      <c r="L631" s="33"/>
      <c r="M631" s="143"/>
      <c r="T631" s="54"/>
      <c r="AT631" s="18" t="s">
        <v>227</v>
      </c>
      <c r="AU631" s="18" t="s">
        <v>83</v>
      </c>
    </row>
    <row r="632" spans="2:65" s="12" customFormat="1" ht="11.25">
      <c r="B632" s="151"/>
      <c r="D632" s="140" t="s">
        <v>229</v>
      </c>
      <c r="E632" s="152" t="s">
        <v>19</v>
      </c>
      <c r="F632" s="153" t="s">
        <v>2268</v>
      </c>
      <c r="H632" s="154">
        <v>0.8</v>
      </c>
      <c r="I632" s="155"/>
      <c r="L632" s="151"/>
      <c r="M632" s="156"/>
      <c r="T632" s="157"/>
      <c r="AT632" s="152" t="s">
        <v>229</v>
      </c>
      <c r="AU632" s="152" t="s">
        <v>83</v>
      </c>
      <c r="AV632" s="12" t="s">
        <v>85</v>
      </c>
      <c r="AW632" s="12" t="s">
        <v>37</v>
      </c>
      <c r="AX632" s="12" t="s">
        <v>83</v>
      </c>
      <c r="AY632" s="152" t="s">
        <v>218</v>
      </c>
    </row>
    <row r="633" spans="2:65" s="1" customFormat="1" ht="16.5" customHeight="1">
      <c r="B633" s="33"/>
      <c r="C633" s="127" t="s">
        <v>1047</v>
      </c>
      <c r="D633" s="127" t="s">
        <v>219</v>
      </c>
      <c r="E633" s="128" t="s">
        <v>2269</v>
      </c>
      <c r="F633" s="129" t="s">
        <v>2270</v>
      </c>
      <c r="G633" s="130" t="s">
        <v>222</v>
      </c>
      <c r="H633" s="131">
        <v>1.2</v>
      </c>
      <c r="I633" s="132"/>
      <c r="J633" s="133">
        <f>ROUND(I633*H633,2)</f>
        <v>0</v>
      </c>
      <c r="K633" s="129" t="s">
        <v>19</v>
      </c>
      <c r="L633" s="33"/>
      <c r="M633" s="134" t="s">
        <v>19</v>
      </c>
      <c r="N633" s="135" t="s">
        <v>47</v>
      </c>
      <c r="P633" s="136">
        <f>O633*H633</f>
        <v>0</v>
      </c>
      <c r="Q633" s="136">
        <v>0</v>
      </c>
      <c r="R633" s="136">
        <f>Q633*H633</f>
        <v>0</v>
      </c>
      <c r="S633" s="136">
        <v>0</v>
      </c>
      <c r="T633" s="137">
        <f>S633*H633</f>
        <v>0</v>
      </c>
      <c r="AR633" s="138" t="s">
        <v>223</v>
      </c>
      <c r="AT633" s="138" t="s">
        <v>219</v>
      </c>
      <c r="AU633" s="138" t="s">
        <v>83</v>
      </c>
      <c r="AY633" s="18" t="s">
        <v>218</v>
      </c>
      <c r="BE633" s="139">
        <f>IF(N633="základní",J633,0)</f>
        <v>0</v>
      </c>
      <c r="BF633" s="139">
        <f>IF(N633="snížená",J633,0)</f>
        <v>0</v>
      </c>
      <c r="BG633" s="139">
        <f>IF(N633="zákl. přenesená",J633,0)</f>
        <v>0</v>
      </c>
      <c r="BH633" s="139">
        <f>IF(N633="sníž. přenesená",J633,0)</f>
        <v>0</v>
      </c>
      <c r="BI633" s="139">
        <f>IF(N633="nulová",J633,0)</f>
        <v>0</v>
      </c>
      <c r="BJ633" s="18" t="s">
        <v>83</v>
      </c>
      <c r="BK633" s="139">
        <f>ROUND(I633*H633,2)</f>
        <v>0</v>
      </c>
      <c r="BL633" s="18" t="s">
        <v>223</v>
      </c>
      <c r="BM633" s="138" t="s">
        <v>2271</v>
      </c>
    </row>
    <row r="634" spans="2:65" s="1" customFormat="1" ht="19.5">
      <c r="B634" s="33"/>
      <c r="D634" s="140" t="s">
        <v>225</v>
      </c>
      <c r="F634" s="141" t="s">
        <v>2272</v>
      </c>
      <c r="I634" s="142"/>
      <c r="L634" s="33"/>
      <c r="M634" s="143"/>
      <c r="T634" s="54"/>
      <c r="AT634" s="18" t="s">
        <v>225</v>
      </c>
      <c r="AU634" s="18" t="s">
        <v>83</v>
      </c>
    </row>
    <row r="635" spans="2:65" s="1" customFormat="1" ht="29.25">
      <c r="B635" s="33"/>
      <c r="D635" s="140" t="s">
        <v>227</v>
      </c>
      <c r="F635" s="144" t="s">
        <v>1424</v>
      </c>
      <c r="I635" s="142"/>
      <c r="L635" s="33"/>
      <c r="M635" s="143"/>
      <c r="T635" s="54"/>
      <c r="AT635" s="18" t="s">
        <v>227</v>
      </c>
      <c r="AU635" s="18" t="s">
        <v>83</v>
      </c>
    </row>
    <row r="636" spans="2:65" s="12" customFormat="1" ht="11.25">
      <c r="B636" s="151"/>
      <c r="D636" s="140" t="s">
        <v>229</v>
      </c>
      <c r="E636" s="152" t="s">
        <v>19</v>
      </c>
      <c r="F636" s="153" t="s">
        <v>2273</v>
      </c>
      <c r="H636" s="154">
        <v>1.2</v>
      </c>
      <c r="I636" s="155"/>
      <c r="L636" s="151"/>
      <c r="M636" s="156"/>
      <c r="T636" s="157"/>
      <c r="AT636" s="152" t="s">
        <v>229</v>
      </c>
      <c r="AU636" s="152" t="s">
        <v>83</v>
      </c>
      <c r="AV636" s="12" t="s">
        <v>85</v>
      </c>
      <c r="AW636" s="12" t="s">
        <v>37</v>
      </c>
      <c r="AX636" s="12" t="s">
        <v>83</v>
      </c>
      <c r="AY636" s="152" t="s">
        <v>218</v>
      </c>
    </row>
    <row r="637" spans="2:65" s="1" customFormat="1" ht="16.5" customHeight="1">
      <c r="B637" s="33"/>
      <c r="C637" s="127" t="s">
        <v>1056</v>
      </c>
      <c r="D637" s="127" t="s">
        <v>219</v>
      </c>
      <c r="E637" s="128" t="s">
        <v>2274</v>
      </c>
      <c r="F637" s="129" t="s">
        <v>2275</v>
      </c>
      <c r="G637" s="130" t="s">
        <v>237</v>
      </c>
      <c r="H637" s="131">
        <v>1280</v>
      </c>
      <c r="I637" s="132"/>
      <c r="J637" s="133">
        <f>ROUND(I637*H637,2)</f>
        <v>0</v>
      </c>
      <c r="K637" s="129" t="s">
        <v>19</v>
      </c>
      <c r="L637" s="33"/>
      <c r="M637" s="134" t="s">
        <v>19</v>
      </c>
      <c r="N637" s="135" t="s">
        <v>47</v>
      </c>
      <c r="P637" s="136">
        <f>O637*H637</f>
        <v>0</v>
      </c>
      <c r="Q637" s="136">
        <v>0</v>
      </c>
      <c r="R637" s="136">
        <f>Q637*H637</f>
        <v>0</v>
      </c>
      <c r="S637" s="136">
        <v>0</v>
      </c>
      <c r="T637" s="137">
        <f>S637*H637</f>
        <v>0</v>
      </c>
      <c r="AR637" s="138" t="s">
        <v>223</v>
      </c>
      <c r="AT637" s="138" t="s">
        <v>219</v>
      </c>
      <c r="AU637" s="138" t="s">
        <v>83</v>
      </c>
      <c r="AY637" s="18" t="s">
        <v>218</v>
      </c>
      <c r="BE637" s="139">
        <f>IF(N637="základní",J637,0)</f>
        <v>0</v>
      </c>
      <c r="BF637" s="139">
        <f>IF(N637="snížená",J637,0)</f>
        <v>0</v>
      </c>
      <c r="BG637" s="139">
        <f>IF(N637="zákl. přenesená",J637,0)</f>
        <v>0</v>
      </c>
      <c r="BH637" s="139">
        <f>IF(N637="sníž. přenesená",J637,0)</f>
        <v>0</v>
      </c>
      <c r="BI637" s="139">
        <f>IF(N637="nulová",J637,0)</f>
        <v>0</v>
      </c>
      <c r="BJ637" s="18" t="s">
        <v>83</v>
      </c>
      <c r="BK637" s="139">
        <f>ROUND(I637*H637,2)</f>
        <v>0</v>
      </c>
      <c r="BL637" s="18" t="s">
        <v>223</v>
      </c>
      <c r="BM637" s="138" t="s">
        <v>2276</v>
      </c>
    </row>
    <row r="638" spans="2:65" s="1" customFormat="1" ht="19.5">
      <c r="B638" s="33"/>
      <c r="D638" s="140" t="s">
        <v>225</v>
      </c>
      <c r="F638" s="141" t="s">
        <v>2277</v>
      </c>
      <c r="I638" s="142"/>
      <c r="L638" s="33"/>
      <c r="M638" s="143"/>
      <c r="T638" s="54"/>
      <c r="AT638" s="18" t="s">
        <v>225</v>
      </c>
      <c r="AU638" s="18" t="s">
        <v>83</v>
      </c>
    </row>
    <row r="639" spans="2:65" s="1" customFormat="1" ht="19.5">
      <c r="B639" s="33"/>
      <c r="D639" s="140" t="s">
        <v>227</v>
      </c>
      <c r="F639" s="144" t="s">
        <v>2278</v>
      </c>
      <c r="I639" s="142"/>
      <c r="L639" s="33"/>
      <c r="M639" s="143"/>
      <c r="T639" s="54"/>
      <c r="AT639" s="18" t="s">
        <v>227</v>
      </c>
      <c r="AU639" s="18" t="s">
        <v>83</v>
      </c>
    </row>
    <row r="640" spans="2:65" s="11" customFormat="1" ht="11.25">
      <c r="B640" s="145"/>
      <c r="D640" s="140" t="s">
        <v>229</v>
      </c>
      <c r="E640" s="146" t="s">
        <v>19</v>
      </c>
      <c r="F640" s="147" t="s">
        <v>230</v>
      </c>
      <c r="H640" s="146" t="s">
        <v>19</v>
      </c>
      <c r="I640" s="148"/>
      <c r="L640" s="145"/>
      <c r="M640" s="149"/>
      <c r="T640" s="150"/>
      <c r="AT640" s="146" t="s">
        <v>229</v>
      </c>
      <c r="AU640" s="146" t="s">
        <v>83</v>
      </c>
      <c r="AV640" s="11" t="s">
        <v>83</v>
      </c>
      <c r="AW640" s="11" t="s">
        <v>37</v>
      </c>
      <c r="AX640" s="11" t="s">
        <v>76</v>
      </c>
      <c r="AY640" s="146" t="s">
        <v>218</v>
      </c>
    </row>
    <row r="641" spans="2:65" s="12" customFormat="1" ht="11.25">
      <c r="B641" s="151"/>
      <c r="D641" s="140" t="s">
        <v>229</v>
      </c>
      <c r="E641" s="152" t="s">
        <v>19</v>
      </c>
      <c r="F641" s="153" t="s">
        <v>2279</v>
      </c>
      <c r="H641" s="154">
        <v>1280</v>
      </c>
      <c r="I641" s="155"/>
      <c r="L641" s="151"/>
      <c r="M641" s="156"/>
      <c r="T641" s="157"/>
      <c r="AT641" s="152" t="s">
        <v>229</v>
      </c>
      <c r="AU641" s="152" t="s">
        <v>83</v>
      </c>
      <c r="AV641" s="12" t="s">
        <v>85</v>
      </c>
      <c r="AW641" s="12" t="s">
        <v>37</v>
      </c>
      <c r="AX641" s="12" t="s">
        <v>83</v>
      </c>
      <c r="AY641" s="152" t="s">
        <v>218</v>
      </c>
    </row>
    <row r="642" spans="2:65" s="1" customFormat="1" ht="16.5" customHeight="1">
      <c r="B642" s="33"/>
      <c r="C642" s="127" t="s">
        <v>1063</v>
      </c>
      <c r="D642" s="127" t="s">
        <v>219</v>
      </c>
      <c r="E642" s="128" t="s">
        <v>2280</v>
      </c>
      <c r="F642" s="129" t="s">
        <v>2281</v>
      </c>
      <c r="G642" s="130" t="s">
        <v>237</v>
      </c>
      <c r="H642" s="131">
        <v>244</v>
      </c>
      <c r="I642" s="132"/>
      <c r="J642" s="133">
        <f>ROUND(I642*H642,2)</f>
        <v>0</v>
      </c>
      <c r="K642" s="129" t="s">
        <v>19</v>
      </c>
      <c r="L642" s="33"/>
      <c r="M642" s="134" t="s">
        <v>19</v>
      </c>
      <c r="N642" s="135" t="s">
        <v>47</v>
      </c>
      <c r="P642" s="136">
        <f>O642*H642</f>
        <v>0</v>
      </c>
      <c r="Q642" s="136">
        <v>0</v>
      </c>
      <c r="R642" s="136">
        <f>Q642*H642</f>
        <v>0</v>
      </c>
      <c r="S642" s="136">
        <v>0</v>
      </c>
      <c r="T642" s="137">
        <f>S642*H642</f>
        <v>0</v>
      </c>
      <c r="AR642" s="138" t="s">
        <v>223</v>
      </c>
      <c r="AT642" s="138" t="s">
        <v>219</v>
      </c>
      <c r="AU642" s="138" t="s">
        <v>83</v>
      </c>
      <c r="AY642" s="18" t="s">
        <v>218</v>
      </c>
      <c r="BE642" s="139">
        <f>IF(N642="základní",J642,0)</f>
        <v>0</v>
      </c>
      <c r="BF642" s="139">
        <f>IF(N642="snížená",J642,0)</f>
        <v>0</v>
      </c>
      <c r="BG642" s="139">
        <f>IF(N642="zákl. přenesená",J642,0)</f>
        <v>0</v>
      </c>
      <c r="BH642" s="139">
        <f>IF(N642="sníž. přenesená",J642,0)</f>
        <v>0</v>
      </c>
      <c r="BI642" s="139">
        <f>IF(N642="nulová",J642,0)</f>
        <v>0</v>
      </c>
      <c r="BJ642" s="18" t="s">
        <v>83</v>
      </c>
      <c r="BK642" s="139">
        <f>ROUND(I642*H642,2)</f>
        <v>0</v>
      </c>
      <c r="BL642" s="18" t="s">
        <v>223</v>
      </c>
      <c r="BM642" s="138" t="s">
        <v>2282</v>
      </c>
    </row>
    <row r="643" spans="2:65" s="1" customFormat="1" ht="19.5">
      <c r="B643" s="33"/>
      <c r="D643" s="140" t="s">
        <v>225</v>
      </c>
      <c r="F643" s="141" t="s">
        <v>2283</v>
      </c>
      <c r="I643" s="142"/>
      <c r="L643" s="33"/>
      <c r="M643" s="143"/>
      <c r="T643" s="54"/>
      <c r="AT643" s="18" t="s">
        <v>225</v>
      </c>
      <c r="AU643" s="18" t="s">
        <v>83</v>
      </c>
    </row>
    <row r="644" spans="2:65" s="1" customFormat="1" ht="19.5">
      <c r="B644" s="33"/>
      <c r="D644" s="140" t="s">
        <v>227</v>
      </c>
      <c r="F644" s="144" t="s">
        <v>2278</v>
      </c>
      <c r="I644" s="142"/>
      <c r="L644" s="33"/>
      <c r="M644" s="143"/>
      <c r="T644" s="54"/>
      <c r="AT644" s="18" t="s">
        <v>227</v>
      </c>
      <c r="AU644" s="18" t="s">
        <v>83</v>
      </c>
    </row>
    <row r="645" spans="2:65" s="11" customFormat="1" ht="11.25">
      <c r="B645" s="145"/>
      <c r="D645" s="140" t="s">
        <v>229</v>
      </c>
      <c r="E645" s="146" t="s">
        <v>19</v>
      </c>
      <c r="F645" s="147" t="s">
        <v>230</v>
      </c>
      <c r="H645" s="146" t="s">
        <v>19</v>
      </c>
      <c r="I645" s="148"/>
      <c r="L645" s="145"/>
      <c r="M645" s="149"/>
      <c r="T645" s="150"/>
      <c r="AT645" s="146" t="s">
        <v>229</v>
      </c>
      <c r="AU645" s="146" t="s">
        <v>83</v>
      </c>
      <c r="AV645" s="11" t="s">
        <v>83</v>
      </c>
      <c r="AW645" s="11" t="s">
        <v>37</v>
      </c>
      <c r="AX645" s="11" t="s">
        <v>76</v>
      </c>
      <c r="AY645" s="146" t="s">
        <v>218</v>
      </c>
    </row>
    <row r="646" spans="2:65" s="12" customFormat="1" ht="11.25">
      <c r="B646" s="151"/>
      <c r="D646" s="140" t="s">
        <v>229</v>
      </c>
      <c r="E646" s="152" t="s">
        <v>19</v>
      </c>
      <c r="F646" s="153" t="s">
        <v>2284</v>
      </c>
      <c r="H646" s="154">
        <v>244</v>
      </c>
      <c r="I646" s="155"/>
      <c r="L646" s="151"/>
      <c r="M646" s="156"/>
      <c r="T646" s="157"/>
      <c r="AT646" s="152" t="s">
        <v>229</v>
      </c>
      <c r="AU646" s="152" t="s">
        <v>83</v>
      </c>
      <c r="AV646" s="12" t="s">
        <v>85</v>
      </c>
      <c r="AW646" s="12" t="s">
        <v>37</v>
      </c>
      <c r="AX646" s="12" t="s">
        <v>83</v>
      </c>
      <c r="AY646" s="152" t="s">
        <v>218</v>
      </c>
    </row>
    <row r="647" spans="2:65" s="1" customFormat="1" ht="16.5" customHeight="1">
      <c r="B647" s="33"/>
      <c r="C647" s="127" t="s">
        <v>1074</v>
      </c>
      <c r="D647" s="127" t="s">
        <v>219</v>
      </c>
      <c r="E647" s="128" t="s">
        <v>2285</v>
      </c>
      <c r="F647" s="129" t="s">
        <v>2286</v>
      </c>
      <c r="G647" s="130" t="s">
        <v>453</v>
      </c>
      <c r="H647" s="131">
        <v>1</v>
      </c>
      <c r="I647" s="132"/>
      <c r="J647" s="133">
        <f>ROUND(I647*H647,2)</f>
        <v>0</v>
      </c>
      <c r="K647" s="129" t="s">
        <v>19</v>
      </c>
      <c r="L647" s="33"/>
      <c r="M647" s="134" t="s">
        <v>19</v>
      </c>
      <c r="N647" s="135" t="s">
        <v>47</v>
      </c>
      <c r="P647" s="136">
        <f>O647*H647</f>
        <v>0</v>
      </c>
      <c r="Q647" s="136">
        <v>0</v>
      </c>
      <c r="R647" s="136">
        <f>Q647*H647</f>
        <v>0</v>
      </c>
      <c r="S647" s="136">
        <v>0</v>
      </c>
      <c r="T647" s="137">
        <f>S647*H647</f>
        <v>0</v>
      </c>
      <c r="AR647" s="138" t="s">
        <v>223</v>
      </c>
      <c r="AT647" s="138" t="s">
        <v>219</v>
      </c>
      <c r="AU647" s="138" t="s">
        <v>83</v>
      </c>
      <c r="AY647" s="18" t="s">
        <v>218</v>
      </c>
      <c r="BE647" s="139">
        <f>IF(N647="základní",J647,0)</f>
        <v>0</v>
      </c>
      <c r="BF647" s="139">
        <f>IF(N647="snížená",J647,0)</f>
        <v>0</v>
      </c>
      <c r="BG647" s="139">
        <f>IF(N647="zákl. přenesená",J647,0)</f>
        <v>0</v>
      </c>
      <c r="BH647" s="139">
        <f>IF(N647="sníž. přenesená",J647,0)</f>
        <v>0</v>
      </c>
      <c r="BI647" s="139">
        <f>IF(N647="nulová",J647,0)</f>
        <v>0</v>
      </c>
      <c r="BJ647" s="18" t="s">
        <v>83</v>
      </c>
      <c r="BK647" s="139">
        <f>ROUND(I647*H647,2)</f>
        <v>0</v>
      </c>
      <c r="BL647" s="18" t="s">
        <v>223</v>
      </c>
      <c r="BM647" s="138" t="s">
        <v>2287</v>
      </c>
    </row>
    <row r="648" spans="2:65" s="1" customFormat="1" ht="11.25">
      <c r="B648" s="33"/>
      <c r="D648" s="140" t="s">
        <v>225</v>
      </c>
      <c r="F648" s="141" t="s">
        <v>2286</v>
      </c>
      <c r="I648" s="142"/>
      <c r="L648" s="33"/>
      <c r="M648" s="143"/>
      <c r="T648" s="54"/>
      <c r="AT648" s="18" t="s">
        <v>225</v>
      </c>
      <c r="AU648" s="18" t="s">
        <v>83</v>
      </c>
    </row>
    <row r="649" spans="2:65" s="10" customFormat="1" ht="25.9" customHeight="1">
      <c r="B649" s="117"/>
      <c r="D649" s="118" t="s">
        <v>75</v>
      </c>
      <c r="E649" s="119" t="s">
        <v>2288</v>
      </c>
      <c r="F649" s="119" t="s">
        <v>2289</v>
      </c>
      <c r="I649" s="120"/>
      <c r="J649" s="121">
        <f>BK649</f>
        <v>0</v>
      </c>
      <c r="L649" s="117"/>
      <c r="M649" s="122"/>
      <c r="P649" s="123">
        <f>SUM(P650:P664)</f>
        <v>0</v>
      </c>
      <c r="R649" s="123">
        <f>SUM(R650:R664)</f>
        <v>0</v>
      </c>
      <c r="T649" s="124">
        <f>SUM(T650:T664)</f>
        <v>0</v>
      </c>
      <c r="AR649" s="118" t="s">
        <v>83</v>
      </c>
      <c r="AT649" s="125" t="s">
        <v>75</v>
      </c>
      <c r="AU649" s="125" t="s">
        <v>76</v>
      </c>
      <c r="AY649" s="118" t="s">
        <v>218</v>
      </c>
      <c r="BK649" s="126">
        <f>SUM(BK650:BK664)</f>
        <v>0</v>
      </c>
    </row>
    <row r="650" spans="2:65" s="1" customFormat="1" ht="16.5" customHeight="1">
      <c r="B650" s="33"/>
      <c r="C650" s="127" t="s">
        <v>1092</v>
      </c>
      <c r="D650" s="127" t="s">
        <v>219</v>
      </c>
      <c r="E650" s="128" t="s">
        <v>2290</v>
      </c>
      <c r="F650" s="129" t="s">
        <v>2291</v>
      </c>
      <c r="G650" s="130" t="s">
        <v>167</v>
      </c>
      <c r="H650" s="131">
        <v>45.64</v>
      </c>
      <c r="I650" s="132"/>
      <c r="J650" s="133">
        <f>ROUND(I650*H650,2)</f>
        <v>0</v>
      </c>
      <c r="K650" s="129" t="s">
        <v>19</v>
      </c>
      <c r="L650" s="33"/>
      <c r="M650" s="134" t="s">
        <v>19</v>
      </c>
      <c r="N650" s="135" t="s">
        <v>47</v>
      </c>
      <c r="P650" s="136">
        <f>O650*H650</f>
        <v>0</v>
      </c>
      <c r="Q650" s="136">
        <v>0</v>
      </c>
      <c r="R650" s="136">
        <f>Q650*H650</f>
        <v>0</v>
      </c>
      <c r="S650" s="136">
        <v>0</v>
      </c>
      <c r="T650" s="137">
        <f>S650*H650</f>
        <v>0</v>
      </c>
      <c r="AR650" s="138" t="s">
        <v>223</v>
      </c>
      <c r="AT650" s="138" t="s">
        <v>219</v>
      </c>
      <c r="AU650" s="138" t="s">
        <v>83</v>
      </c>
      <c r="AY650" s="18" t="s">
        <v>218</v>
      </c>
      <c r="BE650" s="139">
        <f>IF(N650="základní",J650,0)</f>
        <v>0</v>
      </c>
      <c r="BF650" s="139">
        <f>IF(N650="snížená",J650,0)</f>
        <v>0</v>
      </c>
      <c r="BG650" s="139">
        <f>IF(N650="zákl. přenesená",J650,0)</f>
        <v>0</v>
      </c>
      <c r="BH650" s="139">
        <f>IF(N650="sníž. přenesená",J650,0)</f>
        <v>0</v>
      </c>
      <c r="BI650" s="139">
        <f>IF(N650="nulová",J650,0)</f>
        <v>0</v>
      </c>
      <c r="BJ650" s="18" t="s">
        <v>83</v>
      </c>
      <c r="BK650" s="139">
        <f>ROUND(I650*H650,2)</f>
        <v>0</v>
      </c>
      <c r="BL650" s="18" t="s">
        <v>223</v>
      </c>
      <c r="BM650" s="138" t="s">
        <v>2292</v>
      </c>
    </row>
    <row r="651" spans="2:65" s="1" customFormat="1" ht="19.5">
      <c r="B651" s="33"/>
      <c r="D651" s="140" t="s">
        <v>225</v>
      </c>
      <c r="F651" s="141" t="s">
        <v>2293</v>
      </c>
      <c r="I651" s="142"/>
      <c r="L651" s="33"/>
      <c r="M651" s="143"/>
      <c r="T651" s="54"/>
      <c r="AT651" s="18" t="s">
        <v>225</v>
      </c>
      <c r="AU651" s="18" t="s">
        <v>83</v>
      </c>
    </row>
    <row r="652" spans="2:65" s="1" customFormat="1" ht="19.5">
      <c r="B652" s="33"/>
      <c r="D652" s="140" t="s">
        <v>227</v>
      </c>
      <c r="F652" s="144" t="s">
        <v>2294</v>
      </c>
      <c r="I652" s="142"/>
      <c r="L652" s="33"/>
      <c r="M652" s="143"/>
      <c r="T652" s="54"/>
      <c r="AT652" s="18" t="s">
        <v>227</v>
      </c>
      <c r="AU652" s="18" t="s">
        <v>83</v>
      </c>
    </row>
    <row r="653" spans="2:65" s="11" customFormat="1" ht="11.25">
      <c r="B653" s="145"/>
      <c r="D653" s="140" t="s">
        <v>229</v>
      </c>
      <c r="E653" s="146" t="s">
        <v>19</v>
      </c>
      <c r="F653" s="147" t="s">
        <v>230</v>
      </c>
      <c r="H653" s="146" t="s">
        <v>19</v>
      </c>
      <c r="I653" s="148"/>
      <c r="L653" s="145"/>
      <c r="M653" s="149"/>
      <c r="T653" s="150"/>
      <c r="AT653" s="146" t="s">
        <v>229</v>
      </c>
      <c r="AU653" s="146" t="s">
        <v>83</v>
      </c>
      <c r="AV653" s="11" t="s">
        <v>83</v>
      </c>
      <c r="AW653" s="11" t="s">
        <v>37</v>
      </c>
      <c r="AX653" s="11" t="s">
        <v>76</v>
      </c>
      <c r="AY653" s="146" t="s">
        <v>218</v>
      </c>
    </row>
    <row r="654" spans="2:65" s="12" customFormat="1" ht="11.25">
      <c r="B654" s="151"/>
      <c r="D654" s="140" t="s">
        <v>229</v>
      </c>
      <c r="E654" s="152" t="s">
        <v>19</v>
      </c>
      <c r="F654" s="153" t="s">
        <v>2295</v>
      </c>
      <c r="H654" s="154">
        <v>4.84</v>
      </c>
      <c r="I654" s="155"/>
      <c r="L654" s="151"/>
      <c r="M654" s="156"/>
      <c r="T654" s="157"/>
      <c r="AT654" s="152" t="s">
        <v>229</v>
      </c>
      <c r="AU654" s="152" t="s">
        <v>83</v>
      </c>
      <c r="AV654" s="12" t="s">
        <v>85</v>
      </c>
      <c r="AW654" s="12" t="s">
        <v>37</v>
      </c>
      <c r="AX654" s="12" t="s">
        <v>76</v>
      </c>
      <c r="AY654" s="152" t="s">
        <v>218</v>
      </c>
    </row>
    <row r="655" spans="2:65" s="12" customFormat="1" ht="11.25">
      <c r="B655" s="151"/>
      <c r="D655" s="140" t="s">
        <v>229</v>
      </c>
      <c r="E655" s="152" t="s">
        <v>19</v>
      </c>
      <c r="F655" s="153" t="s">
        <v>2296</v>
      </c>
      <c r="H655" s="154">
        <v>40.799999999999997</v>
      </c>
      <c r="I655" s="155"/>
      <c r="L655" s="151"/>
      <c r="M655" s="156"/>
      <c r="T655" s="157"/>
      <c r="AT655" s="152" t="s">
        <v>229</v>
      </c>
      <c r="AU655" s="152" t="s">
        <v>83</v>
      </c>
      <c r="AV655" s="12" t="s">
        <v>85</v>
      </c>
      <c r="AW655" s="12" t="s">
        <v>37</v>
      </c>
      <c r="AX655" s="12" t="s">
        <v>76</v>
      </c>
      <c r="AY655" s="152" t="s">
        <v>218</v>
      </c>
    </row>
    <row r="656" spans="2:65" s="13" customFormat="1" ht="11.25">
      <c r="B656" s="158"/>
      <c r="D656" s="140" t="s">
        <v>229</v>
      </c>
      <c r="E656" s="159" t="s">
        <v>19</v>
      </c>
      <c r="F656" s="160" t="s">
        <v>234</v>
      </c>
      <c r="H656" s="161">
        <v>45.64</v>
      </c>
      <c r="I656" s="162"/>
      <c r="L656" s="158"/>
      <c r="M656" s="163"/>
      <c r="T656" s="164"/>
      <c r="AT656" s="159" t="s">
        <v>229</v>
      </c>
      <c r="AU656" s="159" t="s">
        <v>83</v>
      </c>
      <c r="AV656" s="13" t="s">
        <v>223</v>
      </c>
      <c r="AW656" s="13" t="s">
        <v>37</v>
      </c>
      <c r="AX656" s="13" t="s">
        <v>83</v>
      </c>
      <c r="AY656" s="159" t="s">
        <v>218</v>
      </c>
    </row>
    <row r="657" spans="2:65" s="1" customFormat="1" ht="16.5" customHeight="1">
      <c r="B657" s="33"/>
      <c r="C657" s="127" t="s">
        <v>1099</v>
      </c>
      <c r="D657" s="127" t="s">
        <v>219</v>
      </c>
      <c r="E657" s="128" t="s">
        <v>2297</v>
      </c>
      <c r="F657" s="129" t="s">
        <v>2298</v>
      </c>
      <c r="G657" s="130" t="s">
        <v>180</v>
      </c>
      <c r="H657" s="131">
        <v>765.39</v>
      </c>
      <c r="I657" s="132"/>
      <c r="J657" s="133">
        <f>ROUND(I657*H657,2)</f>
        <v>0</v>
      </c>
      <c r="K657" s="129" t="s">
        <v>19</v>
      </c>
      <c r="L657" s="33"/>
      <c r="M657" s="134" t="s">
        <v>19</v>
      </c>
      <c r="N657" s="135" t="s">
        <v>47</v>
      </c>
      <c r="P657" s="136">
        <f>O657*H657</f>
        <v>0</v>
      </c>
      <c r="Q657" s="136">
        <v>0</v>
      </c>
      <c r="R657" s="136">
        <f>Q657*H657</f>
        <v>0</v>
      </c>
      <c r="S657" s="136">
        <v>0</v>
      </c>
      <c r="T657" s="137">
        <f>S657*H657</f>
        <v>0</v>
      </c>
      <c r="AR657" s="138" t="s">
        <v>223</v>
      </c>
      <c r="AT657" s="138" t="s">
        <v>219</v>
      </c>
      <c r="AU657" s="138" t="s">
        <v>83</v>
      </c>
      <c r="AY657" s="18" t="s">
        <v>218</v>
      </c>
      <c r="BE657" s="139">
        <f>IF(N657="základní",J657,0)</f>
        <v>0</v>
      </c>
      <c r="BF657" s="139">
        <f>IF(N657="snížená",J657,0)</f>
        <v>0</v>
      </c>
      <c r="BG657" s="139">
        <f>IF(N657="zákl. přenesená",J657,0)</f>
        <v>0</v>
      </c>
      <c r="BH657" s="139">
        <f>IF(N657="sníž. přenesená",J657,0)</f>
        <v>0</v>
      </c>
      <c r="BI657" s="139">
        <f>IF(N657="nulová",J657,0)</f>
        <v>0</v>
      </c>
      <c r="BJ657" s="18" t="s">
        <v>83</v>
      </c>
      <c r="BK657" s="139">
        <f>ROUND(I657*H657,2)</f>
        <v>0</v>
      </c>
      <c r="BL657" s="18" t="s">
        <v>223</v>
      </c>
      <c r="BM657" s="138" t="s">
        <v>2299</v>
      </c>
    </row>
    <row r="658" spans="2:65" s="1" customFormat="1" ht="19.5">
      <c r="B658" s="33"/>
      <c r="D658" s="140" t="s">
        <v>225</v>
      </c>
      <c r="F658" s="141" t="s">
        <v>2300</v>
      </c>
      <c r="I658" s="142"/>
      <c r="L658" s="33"/>
      <c r="M658" s="143"/>
      <c r="T658" s="54"/>
      <c r="AT658" s="18" t="s">
        <v>225</v>
      </c>
      <c r="AU658" s="18" t="s">
        <v>83</v>
      </c>
    </row>
    <row r="659" spans="2:65" s="1" customFormat="1" ht="19.5">
      <c r="B659" s="33"/>
      <c r="D659" s="140" t="s">
        <v>227</v>
      </c>
      <c r="F659" s="144" t="s">
        <v>2301</v>
      </c>
      <c r="I659" s="142"/>
      <c r="L659" s="33"/>
      <c r="M659" s="143"/>
      <c r="T659" s="54"/>
      <c r="AT659" s="18" t="s">
        <v>227</v>
      </c>
      <c r="AU659" s="18" t="s">
        <v>83</v>
      </c>
    </row>
    <row r="660" spans="2:65" s="11" customFormat="1" ht="11.25">
      <c r="B660" s="145"/>
      <c r="D660" s="140" t="s">
        <v>229</v>
      </c>
      <c r="E660" s="146" t="s">
        <v>19</v>
      </c>
      <c r="F660" s="147" t="s">
        <v>230</v>
      </c>
      <c r="H660" s="146" t="s">
        <v>19</v>
      </c>
      <c r="I660" s="148"/>
      <c r="L660" s="145"/>
      <c r="M660" s="149"/>
      <c r="T660" s="150"/>
      <c r="AT660" s="146" t="s">
        <v>229</v>
      </c>
      <c r="AU660" s="146" t="s">
        <v>83</v>
      </c>
      <c r="AV660" s="11" t="s">
        <v>83</v>
      </c>
      <c r="AW660" s="11" t="s">
        <v>37</v>
      </c>
      <c r="AX660" s="11" t="s">
        <v>76</v>
      </c>
      <c r="AY660" s="146" t="s">
        <v>218</v>
      </c>
    </row>
    <row r="661" spans="2:65" s="12" customFormat="1" ht="11.25">
      <c r="B661" s="151"/>
      <c r="D661" s="140" t="s">
        <v>229</v>
      </c>
      <c r="E661" s="152" t="s">
        <v>19</v>
      </c>
      <c r="F661" s="153" t="s">
        <v>2302</v>
      </c>
      <c r="H661" s="154">
        <v>415.03</v>
      </c>
      <c r="I661" s="155"/>
      <c r="L661" s="151"/>
      <c r="M661" s="156"/>
      <c r="T661" s="157"/>
      <c r="AT661" s="152" t="s">
        <v>229</v>
      </c>
      <c r="AU661" s="152" t="s">
        <v>83</v>
      </c>
      <c r="AV661" s="12" t="s">
        <v>85</v>
      </c>
      <c r="AW661" s="12" t="s">
        <v>37</v>
      </c>
      <c r="AX661" s="12" t="s">
        <v>76</v>
      </c>
      <c r="AY661" s="152" t="s">
        <v>218</v>
      </c>
    </row>
    <row r="662" spans="2:65" s="12" customFormat="1" ht="11.25">
      <c r="B662" s="151"/>
      <c r="D662" s="140" t="s">
        <v>229</v>
      </c>
      <c r="E662" s="152" t="s">
        <v>19</v>
      </c>
      <c r="F662" s="153" t="s">
        <v>2303</v>
      </c>
      <c r="H662" s="154">
        <v>242.26</v>
      </c>
      <c r="I662" s="155"/>
      <c r="L662" s="151"/>
      <c r="M662" s="156"/>
      <c r="T662" s="157"/>
      <c r="AT662" s="152" t="s">
        <v>229</v>
      </c>
      <c r="AU662" s="152" t="s">
        <v>83</v>
      </c>
      <c r="AV662" s="12" t="s">
        <v>85</v>
      </c>
      <c r="AW662" s="12" t="s">
        <v>37</v>
      </c>
      <c r="AX662" s="12" t="s">
        <v>76</v>
      </c>
      <c r="AY662" s="152" t="s">
        <v>218</v>
      </c>
    </row>
    <row r="663" spans="2:65" s="12" customFormat="1" ht="11.25">
      <c r="B663" s="151"/>
      <c r="D663" s="140" t="s">
        <v>229</v>
      </c>
      <c r="E663" s="152" t="s">
        <v>19</v>
      </c>
      <c r="F663" s="153" t="s">
        <v>2304</v>
      </c>
      <c r="H663" s="154">
        <v>108.1</v>
      </c>
      <c r="I663" s="155"/>
      <c r="L663" s="151"/>
      <c r="M663" s="156"/>
      <c r="T663" s="157"/>
      <c r="AT663" s="152" t="s">
        <v>229</v>
      </c>
      <c r="AU663" s="152" t="s">
        <v>83</v>
      </c>
      <c r="AV663" s="12" t="s">
        <v>85</v>
      </c>
      <c r="AW663" s="12" t="s">
        <v>37</v>
      </c>
      <c r="AX663" s="12" t="s">
        <v>76</v>
      </c>
      <c r="AY663" s="152" t="s">
        <v>218</v>
      </c>
    </row>
    <row r="664" spans="2:65" s="13" customFormat="1" ht="11.25">
      <c r="B664" s="158"/>
      <c r="D664" s="140" t="s">
        <v>229</v>
      </c>
      <c r="E664" s="159" t="s">
        <v>19</v>
      </c>
      <c r="F664" s="160" t="s">
        <v>234</v>
      </c>
      <c r="H664" s="161">
        <v>765.39</v>
      </c>
      <c r="I664" s="162"/>
      <c r="L664" s="158"/>
      <c r="M664" s="163"/>
      <c r="T664" s="164"/>
      <c r="AT664" s="159" t="s">
        <v>229</v>
      </c>
      <c r="AU664" s="159" t="s">
        <v>83</v>
      </c>
      <c r="AV664" s="13" t="s">
        <v>223</v>
      </c>
      <c r="AW664" s="13" t="s">
        <v>37</v>
      </c>
      <c r="AX664" s="13" t="s">
        <v>83</v>
      </c>
      <c r="AY664" s="159" t="s">
        <v>218</v>
      </c>
    </row>
    <row r="665" spans="2:65" s="10" customFormat="1" ht="25.9" customHeight="1">
      <c r="B665" s="117"/>
      <c r="D665" s="118" t="s">
        <v>75</v>
      </c>
      <c r="E665" s="119" t="s">
        <v>2305</v>
      </c>
      <c r="F665" s="119" t="s">
        <v>2306</v>
      </c>
      <c r="I665" s="120"/>
      <c r="J665" s="121">
        <f>BK665</f>
        <v>0</v>
      </c>
      <c r="L665" s="117"/>
      <c r="M665" s="122"/>
      <c r="P665" s="123">
        <f>SUM(P666:P692)</f>
        <v>0</v>
      </c>
      <c r="R665" s="123">
        <f>SUM(R666:R692)</f>
        <v>0</v>
      </c>
      <c r="T665" s="124">
        <f>SUM(T666:T692)</f>
        <v>0</v>
      </c>
      <c r="AR665" s="118" t="s">
        <v>83</v>
      </c>
      <c r="AT665" s="125" t="s">
        <v>75</v>
      </c>
      <c r="AU665" s="125" t="s">
        <v>76</v>
      </c>
      <c r="AY665" s="118" t="s">
        <v>218</v>
      </c>
      <c r="BK665" s="126">
        <f>SUM(BK666:BK692)</f>
        <v>0</v>
      </c>
    </row>
    <row r="666" spans="2:65" s="1" customFormat="1" ht="16.5" customHeight="1">
      <c r="B666" s="33"/>
      <c r="C666" s="127" t="s">
        <v>1106</v>
      </c>
      <c r="D666" s="127" t="s">
        <v>219</v>
      </c>
      <c r="E666" s="128" t="s">
        <v>2307</v>
      </c>
      <c r="F666" s="129" t="s">
        <v>2308</v>
      </c>
      <c r="G666" s="130" t="s">
        <v>180</v>
      </c>
      <c r="H666" s="131">
        <v>48.6</v>
      </c>
      <c r="I666" s="132"/>
      <c r="J666" s="133">
        <f>ROUND(I666*H666,2)</f>
        <v>0</v>
      </c>
      <c r="K666" s="129" t="s">
        <v>19</v>
      </c>
      <c r="L666" s="33"/>
      <c r="M666" s="134" t="s">
        <v>19</v>
      </c>
      <c r="N666" s="135" t="s">
        <v>47</v>
      </c>
      <c r="P666" s="136">
        <f>O666*H666</f>
        <v>0</v>
      </c>
      <c r="Q666" s="136">
        <v>0</v>
      </c>
      <c r="R666" s="136">
        <f>Q666*H666</f>
        <v>0</v>
      </c>
      <c r="S666" s="136">
        <v>0</v>
      </c>
      <c r="T666" s="137">
        <f>S666*H666</f>
        <v>0</v>
      </c>
      <c r="AR666" s="138" t="s">
        <v>223</v>
      </c>
      <c r="AT666" s="138" t="s">
        <v>219</v>
      </c>
      <c r="AU666" s="138" t="s">
        <v>83</v>
      </c>
      <c r="AY666" s="18" t="s">
        <v>218</v>
      </c>
      <c r="BE666" s="139">
        <f>IF(N666="základní",J666,0)</f>
        <v>0</v>
      </c>
      <c r="BF666" s="139">
        <f>IF(N666="snížená",J666,0)</f>
        <v>0</v>
      </c>
      <c r="BG666" s="139">
        <f>IF(N666="zákl. přenesená",J666,0)</f>
        <v>0</v>
      </c>
      <c r="BH666" s="139">
        <f>IF(N666="sníž. přenesená",J666,0)</f>
        <v>0</v>
      </c>
      <c r="BI666" s="139">
        <f>IF(N666="nulová",J666,0)</f>
        <v>0</v>
      </c>
      <c r="BJ666" s="18" t="s">
        <v>83</v>
      </c>
      <c r="BK666" s="139">
        <f>ROUND(I666*H666,2)</f>
        <v>0</v>
      </c>
      <c r="BL666" s="18" t="s">
        <v>223</v>
      </c>
      <c r="BM666" s="138" t="s">
        <v>2309</v>
      </c>
    </row>
    <row r="667" spans="2:65" s="1" customFormat="1" ht="39">
      <c r="B667" s="33"/>
      <c r="D667" s="140" t="s">
        <v>225</v>
      </c>
      <c r="F667" s="141" t="s">
        <v>2310</v>
      </c>
      <c r="I667" s="142"/>
      <c r="L667" s="33"/>
      <c r="M667" s="143"/>
      <c r="T667" s="54"/>
      <c r="AT667" s="18" t="s">
        <v>225</v>
      </c>
      <c r="AU667" s="18" t="s">
        <v>83</v>
      </c>
    </row>
    <row r="668" spans="2:65" s="1" customFormat="1" ht="29.25">
      <c r="B668" s="33"/>
      <c r="D668" s="140" t="s">
        <v>227</v>
      </c>
      <c r="F668" s="144" t="s">
        <v>650</v>
      </c>
      <c r="I668" s="142"/>
      <c r="L668" s="33"/>
      <c r="M668" s="143"/>
      <c r="T668" s="54"/>
      <c r="AT668" s="18" t="s">
        <v>227</v>
      </c>
      <c r="AU668" s="18" t="s">
        <v>83</v>
      </c>
    </row>
    <row r="669" spans="2:65" s="11" customFormat="1" ht="11.25">
      <c r="B669" s="145"/>
      <c r="D669" s="140" t="s">
        <v>229</v>
      </c>
      <c r="E669" s="146" t="s">
        <v>19</v>
      </c>
      <c r="F669" s="147" t="s">
        <v>230</v>
      </c>
      <c r="H669" s="146" t="s">
        <v>19</v>
      </c>
      <c r="I669" s="148"/>
      <c r="L669" s="145"/>
      <c r="M669" s="149"/>
      <c r="T669" s="150"/>
      <c r="AT669" s="146" t="s">
        <v>229</v>
      </c>
      <c r="AU669" s="146" t="s">
        <v>83</v>
      </c>
      <c r="AV669" s="11" t="s">
        <v>83</v>
      </c>
      <c r="AW669" s="11" t="s">
        <v>37</v>
      </c>
      <c r="AX669" s="11" t="s">
        <v>76</v>
      </c>
      <c r="AY669" s="146" t="s">
        <v>218</v>
      </c>
    </row>
    <row r="670" spans="2:65" s="11" customFormat="1" ht="11.25">
      <c r="B670" s="145"/>
      <c r="D670" s="140" t="s">
        <v>229</v>
      </c>
      <c r="E670" s="146" t="s">
        <v>19</v>
      </c>
      <c r="F670" s="147" t="s">
        <v>2311</v>
      </c>
      <c r="H670" s="146" t="s">
        <v>19</v>
      </c>
      <c r="I670" s="148"/>
      <c r="L670" s="145"/>
      <c r="M670" s="149"/>
      <c r="T670" s="150"/>
      <c r="AT670" s="146" t="s">
        <v>229</v>
      </c>
      <c r="AU670" s="146" t="s">
        <v>83</v>
      </c>
      <c r="AV670" s="11" t="s">
        <v>83</v>
      </c>
      <c r="AW670" s="11" t="s">
        <v>37</v>
      </c>
      <c r="AX670" s="11" t="s">
        <v>76</v>
      </c>
      <c r="AY670" s="146" t="s">
        <v>218</v>
      </c>
    </row>
    <row r="671" spans="2:65" s="12" customFormat="1" ht="11.25">
      <c r="B671" s="151"/>
      <c r="D671" s="140" t="s">
        <v>229</v>
      </c>
      <c r="E671" s="152" t="s">
        <v>19</v>
      </c>
      <c r="F671" s="153" t="s">
        <v>2312</v>
      </c>
      <c r="H671" s="154">
        <v>48.6</v>
      </c>
      <c r="I671" s="155"/>
      <c r="L671" s="151"/>
      <c r="M671" s="156"/>
      <c r="T671" s="157"/>
      <c r="AT671" s="152" t="s">
        <v>229</v>
      </c>
      <c r="AU671" s="152" t="s">
        <v>83</v>
      </c>
      <c r="AV671" s="12" t="s">
        <v>85</v>
      </c>
      <c r="AW671" s="12" t="s">
        <v>37</v>
      </c>
      <c r="AX671" s="12" t="s">
        <v>83</v>
      </c>
      <c r="AY671" s="152" t="s">
        <v>218</v>
      </c>
    </row>
    <row r="672" spans="2:65" s="1" customFormat="1" ht="16.5" customHeight="1">
      <c r="B672" s="33"/>
      <c r="C672" s="127" t="s">
        <v>1110</v>
      </c>
      <c r="D672" s="127" t="s">
        <v>219</v>
      </c>
      <c r="E672" s="128" t="s">
        <v>2313</v>
      </c>
      <c r="F672" s="129" t="s">
        <v>2314</v>
      </c>
      <c r="G672" s="130" t="s">
        <v>323</v>
      </c>
      <c r="H672" s="131">
        <v>18.2</v>
      </c>
      <c r="I672" s="132"/>
      <c r="J672" s="133">
        <f>ROUND(I672*H672,2)</f>
        <v>0</v>
      </c>
      <c r="K672" s="129" t="s">
        <v>19</v>
      </c>
      <c r="L672" s="33"/>
      <c r="M672" s="134" t="s">
        <v>19</v>
      </c>
      <c r="N672" s="135" t="s">
        <v>47</v>
      </c>
      <c r="P672" s="136">
        <f>O672*H672</f>
        <v>0</v>
      </c>
      <c r="Q672" s="136">
        <v>0</v>
      </c>
      <c r="R672" s="136">
        <f>Q672*H672</f>
        <v>0</v>
      </c>
      <c r="S672" s="136">
        <v>0</v>
      </c>
      <c r="T672" s="137">
        <f>S672*H672</f>
        <v>0</v>
      </c>
      <c r="AR672" s="138" t="s">
        <v>223</v>
      </c>
      <c r="AT672" s="138" t="s">
        <v>219</v>
      </c>
      <c r="AU672" s="138" t="s">
        <v>83</v>
      </c>
      <c r="AY672" s="18" t="s">
        <v>218</v>
      </c>
      <c r="BE672" s="139">
        <f>IF(N672="základní",J672,0)</f>
        <v>0</v>
      </c>
      <c r="BF672" s="139">
        <f>IF(N672="snížená",J672,0)</f>
        <v>0</v>
      </c>
      <c r="BG672" s="139">
        <f>IF(N672="zákl. přenesená",J672,0)</f>
        <v>0</v>
      </c>
      <c r="BH672" s="139">
        <f>IF(N672="sníž. přenesená",J672,0)</f>
        <v>0</v>
      </c>
      <c r="BI672" s="139">
        <f>IF(N672="nulová",J672,0)</f>
        <v>0</v>
      </c>
      <c r="BJ672" s="18" t="s">
        <v>83</v>
      </c>
      <c r="BK672" s="139">
        <f>ROUND(I672*H672,2)</f>
        <v>0</v>
      </c>
      <c r="BL672" s="18" t="s">
        <v>223</v>
      </c>
      <c r="BM672" s="138" t="s">
        <v>2315</v>
      </c>
    </row>
    <row r="673" spans="2:65" s="1" customFormat="1" ht="29.25">
      <c r="B673" s="33"/>
      <c r="D673" s="140" t="s">
        <v>225</v>
      </c>
      <c r="F673" s="141" t="s">
        <v>2316</v>
      </c>
      <c r="I673" s="142"/>
      <c r="L673" s="33"/>
      <c r="M673" s="143"/>
      <c r="T673" s="54"/>
      <c r="AT673" s="18" t="s">
        <v>225</v>
      </c>
      <c r="AU673" s="18" t="s">
        <v>83</v>
      </c>
    </row>
    <row r="674" spans="2:65" s="1" customFormat="1" ht="19.5">
      <c r="B674" s="33"/>
      <c r="D674" s="140" t="s">
        <v>227</v>
      </c>
      <c r="F674" s="144" t="s">
        <v>2317</v>
      </c>
      <c r="I674" s="142"/>
      <c r="L674" s="33"/>
      <c r="M674" s="143"/>
      <c r="T674" s="54"/>
      <c r="AT674" s="18" t="s">
        <v>227</v>
      </c>
      <c r="AU674" s="18" t="s">
        <v>83</v>
      </c>
    </row>
    <row r="675" spans="2:65" s="1" customFormat="1" ht="24.2" customHeight="1">
      <c r="B675" s="33"/>
      <c r="C675" s="127" t="s">
        <v>1122</v>
      </c>
      <c r="D675" s="127" t="s">
        <v>219</v>
      </c>
      <c r="E675" s="128" t="s">
        <v>2318</v>
      </c>
      <c r="F675" s="129" t="s">
        <v>2319</v>
      </c>
      <c r="G675" s="130" t="s">
        <v>222</v>
      </c>
      <c r="H675" s="131">
        <v>32.9</v>
      </c>
      <c r="I675" s="132"/>
      <c r="J675" s="133">
        <f>ROUND(I675*H675,2)</f>
        <v>0</v>
      </c>
      <c r="K675" s="129" t="s">
        <v>19</v>
      </c>
      <c r="L675" s="33"/>
      <c r="M675" s="134" t="s">
        <v>19</v>
      </c>
      <c r="N675" s="135" t="s">
        <v>47</v>
      </c>
      <c r="P675" s="136">
        <f>O675*H675</f>
        <v>0</v>
      </c>
      <c r="Q675" s="136">
        <v>0</v>
      </c>
      <c r="R675" s="136">
        <f>Q675*H675</f>
        <v>0</v>
      </c>
      <c r="S675" s="136">
        <v>0</v>
      </c>
      <c r="T675" s="137">
        <f>S675*H675</f>
        <v>0</v>
      </c>
      <c r="AR675" s="138" t="s">
        <v>223</v>
      </c>
      <c r="AT675" s="138" t="s">
        <v>219</v>
      </c>
      <c r="AU675" s="138" t="s">
        <v>83</v>
      </c>
      <c r="AY675" s="18" t="s">
        <v>218</v>
      </c>
      <c r="BE675" s="139">
        <f>IF(N675="základní",J675,0)</f>
        <v>0</v>
      </c>
      <c r="BF675" s="139">
        <f>IF(N675="snížená",J675,0)</f>
        <v>0</v>
      </c>
      <c r="BG675" s="139">
        <f>IF(N675="zákl. přenesená",J675,0)</f>
        <v>0</v>
      </c>
      <c r="BH675" s="139">
        <f>IF(N675="sníž. přenesená",J675,0)</f>
        <v>0</v>
      </c>
      <c r="BI675" s="139">
        <f>IF(N675="nulová",J675,0)</f>
        <v>0</v>
      </c>
      <c r="BJ675" s="18" t="s">
        <v>83</v>
      </c>
      <c r="BK675" s="139">
        <f>ROUND(I675*H675,2)</f>
        <v>0</v>
      </c>
      <c r="BL675" s="18" t="s">
        <v>223</v>
      </c>
      <c r="BM675" s="138" t="s">
        <v>2320</v>
      </c>
    </row>
    <row r="676" spans="2:65" s="1" customFormat="1" ht="58.5">
      <c r="B676" s="33"/>
      <c r="D676" s="140" t="s">
        <v>225</v>
      </c>
      <c r="F676" s="141" t="s">
        <v>2321</v>
      </c>
      <c r="I676" s="142"/>
      <c r="L676" s="33"/>
      <c r="M676" s="143"/>
      <c r="T676" s="54"/>
      <c r="AT676" s="18" t="s">
        <v>225</v>
      </c>
      <c r="AU676" s="18" t="s">
        <v>83</v>
      </c>
    </row>
    <row r="677" spans="2:65" s="1" customFormat="1" ht="19.5">
      <c r="B677" s="33"/>
      <c r="D677" s="140" t="s">
        <v>227</v>
      </c>
      <c r="F677" s="144" t="s">
        <v>2322</v>
      </c>
      <c r="I677" s="142"/>
      <c r="L677" s="33"/>
      <c r="M677" s="143"/>
      <c r="T677" s="54"/>
      <c r="AT677" s="18" t="s">
        <v>227</v>
      </c>
      <c r="AU677" s="18" t="s">
        <v>83</v>
      </c>
    </row>
    <row r="678" spans="2:65" s="12" customFormat="1" ht="11.25">
      <c r="B678" s="151"/>
      <c r="D678" s="140" t="s">
        <v>229</v>
      </c>
      <c r="E678" s="152" t="s">
        <v>19</v>
      </c>
      <c r="F678" s="153" t="s">
        <v>2323</v>
      </c>
      <c r="H678" s="154">
        <v>28.9</v>
      </c>
      <c r="I678" s="155"/>
      <c r="L678" s="151"/>
      <c r="M678" s="156"/>
      <c r="T678" s="157"/>
      <c r="AT678" s="152" t="s">
        <v>229</v>
      </c>
      <c r="AU678" s="152" t="s">
        <v>83</v>
      </c>
      <c r="AV678" s="12" t="s">
        <v>85</v>
      </c>
      <c r="AW678" s="12" t="s">
        <v>37</v>
      </c>
      <c r="AX678" s="12" t="s">
        <v>76</v>
      </c>
      <c r="AY678" s="152" t="s">
        <v>218</v>
      </c>
    </row>
    <row r="679" spans="2:65" s="12" customFormat="1" ht="11.25">
      <c r="B679" s="151"/>
      <c r="D679" s="140" t="s">
        <v>229</v>
      </c>
      <c r="E679" s="152" t="s">
        <v>19</v>
      </c>
      <c r="F679" s="153" t="s">
        <v>2324</v>
      </c>
      <c r="H679" s="154">
        <v>4</v>
      </c>
      <c r="I679" s="155"/>
      <c r="L679" s="151"/>
      <c r="M679" s="156"/>
      <c r="T679" s="157"/>
      <c r="AT679" s="152" t="s">
        <v>229</v>
      </c>
      <c r="AU679" s="152" t="s">
        <v>83</v>
      </c>
      <c r="AV679" s="12" t="s">
        <v>85</v>
      </c>
      <c r="AW679" s="12" t="s">
        <v>37</v>
      </c>
      <c r="AX679" s="12" t="s">
        <v>76</v>
      </c>
      <c r="AY679" s="152" t="s">
        <v>218</v>
      </c>
    </row>
    <row r="680" spans="2:65" s="13" customFormat="1" ht="11.25">
      <c r="B680" s="158"/>
      <c r="D680" s="140" t="s">
        <v>229</v>
      </c>
      <c r="E680" s="159" t="s">
        <v>19</v>
      </c>
      <c r="F680" s="160" t="s">
        <v>234</v>
      </c>
      <c r="H680" s="161">
        <v>32.9</v>
      </c>
      <c r="I680" s="162"/>
      <c r="L680" s="158"/>
      <c r="M680" s="163"/>
      <c r="T680" s="164"/>
      <c r="AT680" s="159" t="s">
        <v>229</v>
      </c>
      <c r="AU680" s="159" t="s">
        <v>83</v>
      </c>
      <c r="AV680" s="13" t="s">
        <v>223</v>
      </c>
      <c r="AW680" s="13" t="s">
        <v>37</v>
      </c>
      <c r="AX680" s="13" t="s">
        <v>83</v>
      </c>
      <c r="AY680" s="159" t="s">
        <v>218</v>
      </c>
    </row>
    <row r="681" spans="2:65" s="1" customFormat="1" ht="16.5" customHeight="1">
      <c r="B681" s="33"/>
      <c r="C681" s="127" t="s">
        <v>1131</v>
      </c>
      <c r="D681" s="127" t="s">
        <v>219</v>
      </c>
      <c r="E681" s="128" t="s">
        <v>2325</v>
      </c>
      <c r="F681" s="129" t="s">
        <v>2326</v>
      </c>
      <c r="G681" s="130" t="s">
        <v>453</v>
      </c>
      <c r="H681" s="131">
        <v>1</v>
      </c>
      <c r="I681" s="132"/>
      <c r="J681" s="133">
        <f>ROUND(I681*H681,2)</f>
        <v>0</v>
      </c>
      <c r="K681" s="129" t="s">
        <v>19</v>
      </c>
      <c r="L681" s="33"/>
      <c r="M681" s="134" t="s">
        <v>19</v>
      </c>
      <c r="N681" s="135" t="s">
        <v>47</v>
      </c>
      <c r="P681" s="136">
        <f>O681*H681</f>
        <v>0</v>
      </c>
      <c r="Q681" s="136">
        <v>0</v>
      </c>
      <c r="R681" s="136">
        <f>Q681*H681</f>
        <v>0</v>
      </c>
      <c r="S681" s="136">
        <v>0</v>
      </c>
      <c r="T681" s="137">
        <f>S681*H681</f>
        <v>0</v>
      </c>
      <c r="AR681" s="138" t="s">
        <v>223</v>
      </c>
      <c r="AT681" s="138" t="s">
        <v>219</v>
      </c>
      <c r="AU681" s="138" t="s">
        <v>83</v>
      </c>
      <c r="AY681" s="18" t="s">
        <v>218</v>
      </c>
      <c r="BE681" s="139">
        <f>IF(N681="základní",J681,0)</f>
        <v>0</v>
      </c>
      <c r="BF681" s="139">
        <f>IF(N681="snížená",J681,0)</f>
        <v>0</v>
      </c>
      <c r="BG681" s="139">
        <f>IF(N681="zákl. přenesená",J681,0)</f>
        <v>0</v>
      </c>
      <c r="BH681" s="139">
        <f>IF(N681="sníž. přenesená",J681,0)</f>
        <v>0</v>
      </c>
      <c r="BI681" s="139">
        <f>IF(N681="nulová",J681,0)</f>
        <v>0</v>
      </c>
      <c r="BJ681" s="18" t="s">
        <v>83</v>
      </c>
      <c r="BK681" s="139">
        <f>ROUND(I681*H681,2)</f>
        <v>0</v>
      </c>
      <c r="BL681" s="18" t="s">
        <v>223</v>
      </c>
      <c r="BM681" s="138" t="s">
        <v>2327</v>
      </c>
    </row>
    <row r="682" spans="2:65" s="1" customFormat="1" ht="19.5">
      <c r="B682" s="33"/>
      <c r="D682" s="140" t="s">
        <v>225</v>
      </c>
      <c r="F682" s="141" t="s">
        <v>2328</v>
      </c>
      <c r="I682" s="142"/>
      <c r="L682" s="33"/>
      <c r="M682" s="143"/>
      <c r="T682" s="54"/>
      <c r="AT682" s="18" t="s">
        <v>225</v>
      </c>
      <c r="AU682" s="18" t="s">
        <v>83</v>
      </c>
    </row>
    <row r="683" spans="2:65" s="1" customFormat="1" ht="19.5">
      <c r="B683" s="33"/>
      <c r="D683" s="140" t="s">
        <v>227</v>
      </c>
      <c r="F683" s="144" t="s">
        <v>2329</v>
      </c>
      <c r="I683" s="142"/>
      <c r="L683" s="33"/>
      <c r="M683" s="143"/>
      <c r="T683" s="54"/>
      <c r="AT683" s="18" t="s">
        <v>227</v>
      </c>
      <c r="AU683" s="18" t="s">
        <v>83</v>
      </c>
    </row>
    <row r="684" spans="2:65" s="1" customFormat="1" ht="16.5" customHeight="1">
      <c r="B684" s="33"/>
      <c r="C684" s="127" t="s">
        <v>1139</v>
      </c>
      <c r="D684" s="127" t="s">
        <v>219</v>
      </c>
      <c r="E684" s="128" t="s">
        <v>2330</v>
      </c>
      <c r="F684" s="129" t="s">
        <v>2331</v>
      </c>
      <c r="G684" s="130" t="s">
        <v>453</v>
      </c>
      <c r="H684" s="131">
        <v>1</v>
      </c>
      <c r="I684" s="132"/>
      <c r="J684" s="133">
        <f>ROUND(I684*H684,2)</f>
        <v>0</v>
      </c>
      <c r="K684" s="129" t="s">
        <v>19</v>
      </c>
      <c r="L684" s="33"/>
      <c r="M684" s="134" t="s">
        <v>19</v>
      </c>
      <c r="N684" s="135" t="s">
        <v>47</v>
      </c>
      <c r="P684" s="136">
        <f>O684*H684</f>
        <v>0</v>
      </c>
      <c r="Q684" s="136">
        <v>0</v>
      </c>
      <c r="R684" s="136">
        <f>Q684*H684</f>
        <v>0</v>
      </c>
      <c r="S684" s="136">
        <v>0</v>
      </c>
      <c r="T684" s="137">
        <f>S684*H684</f>
        <v>0</v>
      </c>
      <c r="AR684" s="138" t="s">
        <v>223</v>
      </c>
      <c r="AT684" s="138" t="s">
        <v>219</v>
      </c>
      <c r="AU684" s="138" t="s">
        <v>83</v>
      </c>
      <c r="AY684" s="18" t="s">
        <v>218</v>
      </c>
      <c r="BE684" s="139">
        <f>IF(N684="základní",J684,0)</f>
        <v>0</v>
      </c>
      <c r="BF684" s="139">
        <f>IF(N684="snížená",J684,0)</f>
        <v>0</v>
      </c>
      <c r="BG684" s="139">
        <f>IF(N684="zákl. přenesená",J684,0)</f>
        <v>0</v>
      </c>
      <c r="BH684" s="139">
        <f>IF(N684="sníž. přenesená",J684,0)</f>
        <v>0</v>
      </c>
      <c r="BI684" s="139">
        <f>IF(N684="nulová",J684,0)</f>
        <v>0</v>
      </c>
      <c r="BJ684" s="18" t="s">
        <v>83</v>
      </c>
      <c r="BK684" s="139">
        <f>ROUND(I684*H684,2)</f>
        <v>0</v>
      </c>
      <c r="BL684" s="18" t="s">
        <v>223</v>
      </c>
      <c r="BM684" s="138" t="s">
        <v>2332</v>
      </c>
    </row>
    <row r="685" spans="2:65" s="1" customFormat="1" ht="19.5">
      <c r="B685" s="33"/>
      <c r="D685" s="140" t="s">
        <v>225</v>
      </c>
      <c r="F685" s="141" t="s">
        <v>2333</v>
      </c>
      <c r="I685" s="142"/>
      <c r="L685" s="33"/>
      <c r="M685" s="143"/>
      <c r="T685" s="54"/>
      <c r="AT685" s="18" t="s">
        <v>225</v>
      </c>
      <c r="AU685" s="18" t="s">
        <v>83</v>
      </c>
    </row>
    <row r="686" spans="2:65" s="1" customFormat="1" ht="19.5">
      <c r="B686" s="33"/>
      <c r="D686" s="140" t="s">
        <v>227</v>
      </c>
      <c r="F686" s="144" t="s">
        <v>2329</v>
      </c>
      <c r="I686" s="142"/>
      <c r="L686" s="33"/>
      <c r="M686" s="143"/>
      <c r="T686" s="54"/>
      <c r="AT686" s="18" t="s">
        <v>227</v>
      </c>
      <c r="AU686" s="18" t="s">
        <v>83</v>
      </c>
    </row>
    <row r="687" spans="2:65" s="1" customFormat="1" ht="16.5" customHeight="1">
      <c r="B687" s="33"/>
      <c r="C687" s="127" t="s">
        <v>1144</v>
      </c>
      <c r="D687" s="127" t="s">
        <v>219</v>
      </c>
      <c r="E687" s="128" t="s">
        <v>2334</v>
      </c>
      <c r="F687" s="129" t="s">
        <v>2335</v>
      </c>
      <c r="G687" s="130" t="s">
        <v>453</v>
      </c>
      <c r="H687" s="131">
        <v>1</v>
      </c>
      <c r="I687" s="132"/>
      <c r="J687" s="133">
        <f>ROUND(I687*H687,2)</f>
        <v>0</v>
      </c>
      <c r="K687" s="129" t="s">
        <v>19</v>
      </c>
      <c r="L687" s="33"/>
      <c r="M687" s="134" t="s">
        <v>19</v>
      </c>
      <c r="N687" s="135" t="s">
        <v>47</v>
      </c>
      <c r="P687" s="136">
        <f>O687*H687</f>
        <v>0</v>
      </c>
      <c r="Q687" s="136">
        <v>0</v>
      </c>
      <c r="R687" s="136">
        <f>Q687*H687</f>
        <v>0</v>
      </c>
      <c r="S687" s="136">
        <v>0</v>
      </c>
      <c r="T687" s="137">
        <f>S687*H687</f>
        <v>0</v>
      </c>
      <c r="AR687" s="138" t="s">
        <v>223</v>
      </c>
      <c r="AT687" s="138" t="s">
        <v>219</v>
      </c>
      <c r="AU687" s="138" t="s">
        <v>83</v>
      </c>
      <c r="AY687" s="18" t="s">
        <v>218</v>
      </c>
      <c r="BE687" s="139">
        <f>IF(N687="základní",J687,0)</f>
        <v>0</v>
      </c>
      <c r="BF687" s="139">
        <f>IF(N687="snížená",J687,0)</f>
        <v>0</v>
      </c>
      <c r="BG687" s="139">
        <f>IF(N687="zákl. přenesená",J687,0)</f>
        <v>0</v>
      </c>
      <c r="BH687" s="139">
        <f>IF(N687="sníž. přenesená",J687,0)</f>
        <v>0</v>
      </c>
      <c r="BI687" s="139">
        <f>IF(N687="nulová",J687,0)</f>
        <v>0</v>
      </c>
      <c r="BJ687" s="18" t="s">
        <v>83</v>
      </c>
      <c r="BK687" s="139">
        <f>ROUND(I687*H687,2)</f>
        <v>0</v>
      </c>
      <c r="BL687" s="18" t="s">
        <v>223</v>
      </c>
      <c r="BM687" s="138" t="s">
        <v>2336</v>
      </c>
    </row>
    <row r="688" spans="2:65" s="1" customFormat="1" ht="11.25">
      <c r="B688" s="33"/>
      <c r="D688" s="140" t="s">
        <v>225</v>
      </c>
      <c r="F688" s="141" t="s">
        <v>2335</v>
      </c>
      <c r="I688" s="142"/>
      <c r="L688" s="33"/>
      <c r="M688" s="143"/>
      <c r="T688" s="54"/>
      <c r="AT688" s="18" t="s">
        <v>225</v>
      </c>
      <c r="AU688" s="18" t="s">
        <v>83</v>
      </c>
    </row>
    <row r="689" spans="2:65" s="1" customFormat="1" ht="24.2" customHeight="1">
      <c r="B689" s="33"/>
      <c r="C689" s="127" t="s">
        <v>1149</v>
      </c>
      <c r="D689" s="127" t="s">
        <v>219</v>
      </c>
      <c r="E689" s="128" t="s">
        <v>2337</v>
      </c>
      <c r="F689" s="129" t="s">
        <v>2338</v>
      </c>
      <c r="G689" s="130" t="s">
        <v>376</v>
      </c>
      <c r="H689" s="131">
        <v>2</v>
      </c>
      <c r="I689" s="132"/>
      <c r="J689" s="133">
        <f>ROUND(I689*H689,2)</f>
        <v>0</v>
      </c>
      <c r="K689" s="129" t="s">
        <v>19</v>
      </c>
      <c r="L689" s="33"/>
      <c r="M689" s="134" t="s">
        <v>19</v>
      </c>
      <c r="N689" s="135" t="s">
        <v>47</v>
      </c>
      <c r="P689" s="136">
        <f>O689*H689</f>
        <v>0</v>
      </c>
      <c r="Q689" s="136">
        <v>0</v>
      </c>
      <c r="R689" s="136">
        <f>Q689*H689</f>
        <v>0</v>
      </c>
      <c r="S689" s="136">
        <v>0</v>
      </c>
      <c r="T689" s="137">
        <f>S689*H689</f>
        <v>0</v>
      </c>
      <c r="AR689" s="138" t="s">
        <v>223</v>
      </c>
      <c r="AT689" s="138" t="s">
        <v>219</v>
      </c>
      <c r="AU689" s="138" t="s">
        <v>83</v>
      </c>
      <c r="AY689" s="18" t="s">
        <v>218</v>
      </c>
      <c r="BE689" s="139">
        <f>IF(N689="základní",J689,0)</f>
        <v>0</v>
      </c>
      <c r="BF689" s="139">
        <f>IF(N689="snížená",J689,0)</f>
        <v>0</v>
      </c>
      <c r="BG689" s="139">
        <f>IF(N689="zákl. přenesená",J689,0)</f>
        <v>0</v>
      </c>
      <c r="BH689" s="139">
        <f>IF(N689="sníž. přenesená",J689,0)</f>
        <v>0</v>
      </c>
      <c r="BI689" s="139">
        <f>IF(N689="nulová",J689,0)</f>
        <v>0</v>
      </c>
      <c r="BJ689" s="18" t="s">
        <v>83</v>
      </c>
      <c r="BK689" s="139">
        <f>ROUND(I689*H689,2)</f>
        <v>0</v>
      </c>
      <c r="BL689" s="18" t="s">
        <v>223</v>
      </c>
      <c r="BM689" s="138" t="s">
        <v>2339</v>
      </c>
    </row>
    <row r="690" spans="2:65" s="1" customFormat="1" ht="19.5">
      <c r="B690" s="33"/>
      <c r="D690" s="140" t="s">
        <v>225</v>
      </c>
      <c r="F690" s="141" t="s">
        <v>2338</v>
      </c>
      <c r="I690" s="142"/>
      <c r="L690" s="33"/>
      <c r="M690" s="143"/>
      <c r="T690" s="54"/>
      <c r="AT690" s="18" t="s">
        <v>225</v>
      </c>
      <c r="AU690" s="18" t="s">
        <v>83</v>
      </c>
    </row>
    <row r="691" spans="2:65" s="1" customFormat="1" ht="24.2" customHeight="1">
      <c r="B691" s="33"/>
      <c r="C691" s="127" t="s">
        <v>1154</v>
      </c>
      <c r="D691" s="127" t="s">
        <v>219</v>
      </c>
      <c r="E691" s="128" t="s">
        <v>2340</v>
      </c>
      <c r="F691" s="129" t="s">
        <v>2341</v>
      </c>
      <c r="G691" s="130" t="s">
        <v>376</v>
      </c>
      <c r="H691" s="131">
        <v>1</v>
      </c>
      <c r="I691" s="132"/>
      <c r="J691" s="133">
        <f>ROUND(I691*H691,2)</f>
        <v>0</v>
      </c>
      <c r="K691" s="129" t="s">
        <v>19</v>
      </c>
      <c r="L691" s="33"/>
      <c r="M691" s="134" t="s">
        <v>19</v>
      </c>
      <c r="N691" s="135" t="s">
        <v>47</v>
      </c>
      <c r="P691" s="136">
        <f>O691*H691</f>
        <v>0</v>
      </c>
      <c r="Q691" s="136">
        <v>0</v>
      </c>
      <c r="R691" s="136">
        <f>Q691*H691</f>
        <v>0</v>
      </c>
      <c r="S691" s="136">
        <v>0</v>
      </c>
      <c r="T691" s="137">
        <f>S691*H691</f>
        <v>0</v>
      </c>
      <c r="AR691" s="138" t="s">
        <v>223</v>
      </c>
      <c r="AT691" s="138" t="s">
        <v>219</v>
      </c>
      <c r="AU691" s="138" t="s">
        <v>83</v>
      </c>
      <c r="AY691" s="18" t="s">
        <v>218</v>
      </c>
      <c r="BE691" s="139">
        <f>IF(N691="základní",J691,0)</f>
        <v>0</v>
      </c>
      <c r="BF691" s="139">
        <f>IF(N691="snížená",J691,0)</f>
        <v>0</v>
      </c>
      <c r="BG691" s="139">
        <f>IF(N691="zákl. přenesená",J691,0)</f>
        <v>0</v>
      </c>
      <c r="BH691" s="139">
        <f>IF(N691="sníž. přenesená",J691,0)</f>
        <v>0</v>
      </c>
      <c r="BI691" s="139">
        <f>IF(N691="nulová",J691,0)</f>
        <v>0</v>
      </c>
      <c r="BJ691" s="18" t="s">
        <v>83</v>
      </c>
      <c r="BK691" s="139">
        <f>ROUND(I691*H691,2)</f>
        <v>0</v>
      </c>
      <c r="BL691" s="18" t="s">
        <v>223</v>
      </c>
      <c r="BM691" s="138" t="s">
        <v>2342</v>
      </c>
    </row>
    <row r="692" spans="2:65" s="1" customFormat="1" ht="19.5">
      <c r="B692" s="33"/>
      <c r="D692" s="140" t="s">
        <v>225</v>
      </c>
      <c r="F692" s="141" t="s">
        <v>2343</v>
      </c>
      <c r="I692" s="142"/>
      <c r="L692" s="33"/>
      <c r="M692" s="182"/>
      <c r="N692" s="183"/>
      <c r="O692" s="183"/>
      <c r="P692" s="183"/>
      <c r="Q692" s="183"/>
      <c r="R692" s="183"/>
      <c r="S692" s="183"/>
      <c r="T692" s="184"/>
      <c r="AT692" s="18" t="s">
        <v>225</v>
      </c>
      <c r="AU692" s="18" t="s">
        <v>83</v>
      </c>
    </row>
    <row r="693" spans="2:65" s="1" customFormat="1" ht="6.95" customHeight="1">
      <c r="B693" s="42"/>
      <c r="C693" s="43"/>
      <c r="D693" s="43"/>
      <c r="E693" s="43"/>
      <c r="F693" s="43"/>
      <c r="G693" s="43"/>
      <c r="H693" s="43"/>
      <c r="I693" s="43"/>
      <c r="J693" s="43"/>
      <c r="K693" s="43"/>
      <c r="L693" s="33"/>
    </row>
  </sheetData>
  <sheetProtection algorithmName="SHA-512" hashValue="0JptXIswrHRaGFD2l1QaYIO4SQYmzdM32/cN94xYJjjFCcOHiATSi99Bo70knuHrGNFxcjD7F/wiwA0qQam8zA==" saltValue="/4pp2SO74iTwGp/g/NNfAcQHlIFBtpN52nQg6UEQL/zE4IiB0kSZqVnp/bOkCfh5r3wPXLDB6HQNDb/x9pwZmw==" spinCount="100000" sheet="1" objects="1" scenarios="1" formatColumns="0" formatRows="0" autoFilter="0"/>
  <autoFilter ref="C98:K692" xr:uid="{00000000-0009-0000-0000-000005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109</v>
      </c>
      <c r="AZ2" s="91" t="s">
        <v>2344</v>
      </c>
      <c r="BA2" s="91" t="s">
        <v>2345</v>
      </c>
      <c r="BB2" s="91" t="s">
        <v>167</v>
      </c>
      <c r="BC2" s="91" t="s">
        <v>2346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1702</v>
      </c>
      <c r="BA3" s="91" t="s">
        <v>1703</v>
      </c>
      <c r="BB3" s="91" t="s">
        <v>180</v>
      </c>
      <c r="BC3" s="91" t="s">
        <v>2347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2348</v>
      </c>
      <c r="BA4" s="91" t="s">
        <v>2349</v>
      </c>
      <c r="BB4" s="91" t="s">
        <v>180</v>
      </c>
      <c r="BC4" s="91" t="s">
        <v>2350</v>
      </c>
      <c r="BD4" s="91" t="s">
        <v>85</v>
      </c>
    </row>
    <row r="5" spans="2:56" ht="6.95" customHeight="1">
      <c r="B5" s="21"/>
      <c r="L5" s="21"/>
      <c r="AZ5" s="91" t="s">
        <v>2351</v>
      </c>
      <c r="BA5" s="91" t="s">
        <v>2352</v>
      </c>
      <c r="BB5" s="91" t="s">
        <v>167</v>
      </c>
      <c r="BC5" s="91" t="s">
        <v>2353</v>
      </c>
      <c r="BD5" s="91" t="s">
        <v>85</v>
      </c>
    </row>
    <row r="6" spans="2:56" ht="12" customHeight="1">
      <c r="B6" s="21"/>
      <c r="D6" s="28" t="s">
        <v>16</v>
      </c>
      <c r="L6" s="21"/>
      <c r="AZ6" s="91" t="s">
        <v>2354</v>
      </c>
      <c r="BA6" s="91" t="s">
        <v>1703</v>
      </c>
      <c r="BB6" s="91" t="s">
        <v>180</v>
      </c>
      <c r="BC6" s="91" t="s">
        <v>2355</v>
      </c>
      <c r="BD6" s="91" t="s">
        <v>85</v>
      </c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  <c r="AZ7" s="91" t="s">
        <v>1705</v>
      </c>
      <c r="BA7" s="91" t="s">
        <v>1706</v>
      </c>
      <c r="BB7" s="91" t="s">
        <v>180</v>
      </c>
      <c r="BC7" s="91" t="s">
        <v>2356</v>
      </c>
      <c r="BD7" s="91" t="s">
        <v>85</v>
      </c>
    </row>
    <row r="8" spans="2:56" ht="12.75">
      <c r="B8" s="21"/>
      <c r="D8" s="28" t="s">
        <v>185</v>
      </c>
      <c r="L8" s="21"/>
      <c r="AZ8" s="91" t="s">
        <v>1708</v>
      </c>
      <c r="BA8" s="91" t="s">
        <v>1709</v>
      </c>
      <c r="BB8" s="91" t="s">
        <v>180</v>
      </c>
      <c r="BC8" s="91" t="s">
        <v>2357</v>
      </c>
      <c r="BD8" s="91" t="s">
        <v>85</v>
      </c>
    </row>
    <row r="9" spans="2:56" ht="16.5" customHeight="1">
      <c r="B9" s="21"/>
      <c r="E9" s="328" t="s">
        <v>188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2358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ROUND(J106,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ROUND((SUM(BE106:BE1703)),  2)</f>
        <v>0</v>
      </c>
      <c r="I37" s="95">
        <v>0.21</v>
      </c>
      <c r="J37" s="84">
        <f>ROUND(((SUM(BE106:BE1703))*I37),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ROUND((SUM(BF106:BF1703)),  2)</f>
        <v>0</v>
      </c>
      <c r="I38" s="95">
        <v>0.15</v>
      </c>
      <c r="J38" s="84">
        <f>ROUND(((SUM(BF106:BF1703))*I38),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ROUND((SUM(BG106:BG1703)),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ROUND((SUM(BH106:BH1703)),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ROUND((SUM(BI106:BI1703)),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02 - MVE – spodní stavba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J106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2359</v>
      </c>
      <c r="E68" s="107"/>
      <c r="F68" s="107"/>
      <c r="G68" s="107"/>
      <c r="H68" s="107"/>
      <c r="I68" s="107"/>
      <c r="J68" s="108">
        <f>J107</f>
        <v>0</v>
      </c>
      <c r="L68" s="105"/>
    </row>
    <row r="69" spans="2:47" s="8" customFormat="1" ht="24.95" customHeight="1">
      <c r="B69" s="105"/>
      <c r="D69" s="106" t="s">
        <v>2360</v>
      </c>
      <c r="E69" s="107"/>
      <c r="F69" s="107"/>
      <c r="G69" s="107"/>
      <c r="H69" s="107"/>
      <c r="I69" s="107"/>
      <c r="J69" s="108">
        <f>J118</f>
        <v>0</v>
      </c>
      <c r="L69" s="105"/>
    </row>
    <row r="70" spans="2:47" s="8" customFormat="1" ht="24.95" customHeight="1">
      <c r="B70" s="105"/>
      <c r="D70" s="106" t="s">
        <v>2361</v>
      </c>
      <c r="E70" s="107"/>
      <c r="F70" s="107"/>
      <c r="G70" s="107"/>
      <c r="H70" s="107"/>
      <c r="I70" s="107"/>
      <c r="J70" s="108">
        <f>J749</f>
        <v>0</v>
      </c>
      <c r="L70" s="105"/>
    </row>
    <row r="71" spans="2:47" s="14" customFormat="1" ht="19.899999999999999" customHeight="1">
      <c r="B71" s="185"/>
      <c r="D71" s="186" t="s">
        <v>2362</v>
      </c>
      <c r="E71" s="187"/>
      <c r="F71" s="187"/>
      <c r="G71" s="187"/>
      <c r="H71" s="187"/>
      <c r="I71" s="187"/>
      <c r="J71" s="188">
        <f>J767</f>
        <v>0</v>
      </c>
      <c r="L71" s="185"/>
    </row>
    <row r="72" spans="2:47" s="8" customFormat="1" ht="24.95" customHeight="1">
      <c r="B72" s="105"/>
      <c r="D72" s="106" t="s">
        <v>2363</v>
      </c>
      <c r="E72" s="107"/>
      <c r="F72" s="107"/>
      <c r="G72" s="107"/>
      <c r="H72" s="107"/>
      <c r="I72" s="107"/>
      <c r="J72" s="108">
        <f>J768</f>
        <v>0</v>
      </c>
      <c r="L72" s="105"/>
    </row>
    <row r="73" spans="2:47" s="8" customFormat="1" ht="24.95" customHeight="1">
      <c r="B73" s="105"/>
      <c r="D73" s="106" t="s">
        <v>2364</v>
      </c>
      <c r="E73" s="107"/>
      <c r="F73" s="107"/>
      <c r="G73" s="107"/>
      <c r="H73" s="107"/>
      <c r="I73" s="107"/>
      <c r="J73" s="108">
        <f>J795</f>
        <v>0</v>
      </c>
      <c r="L73" s="105"/>
    </row>
    <row r="74" spans="2:47" s="8" customFormat="1" ht="24.95" customHeight="1">
      <c r="B74" s="105"/>
      <c r="D74" s="106" t="s">
        <v>2365</v>
      </c>
      <c r="E74" s="107"/>
      <c r="F74" s="107"/>
      <c r="G74" s="107"/>
      <c r="H74" s="107"/>
      <c r="I74" s="107"/>
      <c r="J74" s="108">
        <f>J826</f>
        <v>0</v>
      </c>
      <c r="L74" s="105"/>
    </row>
    <row r="75" spans="2:47" s="8" customFormat="1" ht="24.95" customHeight="1">
      <c r="B75" s="105"/>
      <c r="D75" s="106" t="s">
        <v>2366</v>
      </c>
      <c r="E75" s="107"/>
      <c r="F75" s="107"/>
      <c r="G75" s="107"/>
      <c r="H75" s="107"/>
      <c r="I75" s="107"/>
      <c r="J75" s="108">
        <f>J1124</f>
        <v>0</v>
      </c>
      <c r="L75" s="105"/>
    </row>
    <row r="76" spans="2:47" s="8" customFormat="1" ht="24.95" customHeight="1">
      <c r="B76" s="105"/>
      <c r="D76" s="106" t="s">
        <v>2367</v>
      </c>
      <c r="E76" s="107"/>
      <c r="F76" s="107"/>
      <c r="G76" s="107"/>
      <c r="H76" s="107"/>
      <c r="I76" s="107"/>
      <c r="J76" s="108">
        <f>J1227</f>
        <v>0</v>
      </c>
      <c r="L76" s="105"/>
    </row>
    <row r="77" spans="2:47" s="8" customFormat="1" ht="24.95" customHeight="1">
      <c r="B77" s="105"/>
      <c r="D77" s="106" t="s">
        <v>2368</v>
      </c>
      <c r="E77" s="107"/>
      <c r="F77" s="107"/>
      <c r="G77" s="107"/>
      <c r="H77" s="107"/>
      <c r="I77" s="107"/>
      <c r="J77" s="108">
        <f>J1245</f>
        <v>0</v>
      </c>
      <c r="L77" s="105"/>
    </row>
    <row r="78" spans="2:47" s="8" customFormat="1" ht="24.95" customHeight="1">
      <c r="B78" s="105"/>
      <c r="D78" s="106" t="s">
        <v>2369</v>
      </c>
      <c r="E78" s="107"/>
      <c r="F78" s="107"/>
      <c r="G78" s="107"/>
      <c r="H78" s="107"/>
      <c r="I78" s="107"/>
      <c r="J78" s="108">
        <f>J1298</f>
        <v>0</v>
      </c>
      <c r="L78" s="105"/>
    </row>
    <row r="79" spans="2:47" s="14" customFormat="1" ht="19.899999999999999" customHeight="1">
      <c r="B79" s="185"/>
      <c r="D79" s="186" t="s">
        <v>2370</v>
      </c>
      <c r="E79" s="187"/>
      <c r="F79" s="187"/>
      <c r="G79" s="187"/>
      <c r="H79" s="187"/>
      <c r="I79" s="187"/>
      <c r="J79" s="188">
        <f>J1299</f>
        <v>0</v>
      </c>
      <c r="L79" s="185"/>
    </row>
    <row r="80" spans="2:47" s="14" customFormat="1" ht="19.899999999999999" customHeight="1">
      <c r="B80" s="185"/>
      <c r="D80" s="186" t="s">
        <v>2371</v>
      </c>
      <c r="E80" s="187"/>
      <c r="F80" s="187"/>
      <c r="G80" s="187"/>
      <c r="H80" s="187"/>
      <c r="I80" s="187"/>
      <c r="J80" s="188">
        <f>J1390</f>
        <v>0</v>
      </c>
      <c r="L80" s="185"/>
    </row>
    <row r="81" spans="2:12" s="14" customFormat="1" ht="19.899999999999999" customHeight="1">
      <c r="B81" s="185"/>
      <c r="D81" s="186" t="s">
        <v>2372</v>
      </c>
      <c r="E81" s="187"/>
      <c r="F81" s="187"/>
      <c r="G81" s="187"/>
      <c r="H81" s="187"/>
      <c r="I81" s="187"/>
      <c r="J81" s="188">
        <f>J1552</f>
        <v>0</v>
      </c>
      <c r="L81" s="185"/>
    </row>
    <row r="82" spans="2:12" s="14" customFormat="1" ht="19.899999999999999" customHeight="1">
      <c r="B82" s="185"/>
      <c r="D82" s="186" t="s">
        <v>2373</v>
      </c>
      <c r="E82" s="187"/>
      <c r="F82" s="187"/>
      <c r="G82" s="187"/>
      <c r="H82" s="187"/>
      <c r="I82" s="187"/>
      <c r="J82" s="188">
        <f>J1681</f>
        <v>0</v>
      </c>
      <c r="L82" s="185"/>
    </row>
    <row r="83" spans="2:12" s="1" customFormat="1" ht="21.75" customHeight="1">
      <c r="B83" s="33"/>
      <c r="L83" s="33"/>
    </row>
    <row r="84" spans="2:12" s="1" customFormat="1" ht="6.95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6.9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4.95" customHeight="1">
      <c r="B89" s="33"/>
      <c r="C89" s="22" t="s">
        <v>203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16.5" customHeight="1">
      <c r="B92" s="33"/>
      <c r="E92" s="328" t="str">
        <f>E7</f>
        <v>MVE Klecany II</v>
      </c>
      <c r="F92" s="329"/>
      <c r="G92" s="329"/>
      <c r="H92" s="329"/>
      <c r="L92" s="33"/>
    </row>
    <row r="93" spans="2:12" ht="12" customHeight="1">
      <c r="B93" s="21"/>
      <c r="C93" s="28" t="s">
        <v>185</v>
      </c>
      <c r="L93" s="21"/>
    </row>
    <row r="94" spans="2:12" ht="16.5" customHeight="1">
      <c r="B94" s="21"/>
      <c r="E94" s="328" t="s">
        <v>188</v>
      </c>
      <c r="F94" s="313"/>
      <c r="G94" s="313"/>
      <c r="H94" s="313"/>
      <c r="L94" s="21"/>
    </row>
    <row r="95" spans="2:12" ht="12" customHeight="1">
      <c r="B95" s="21"/>
      <c r="C95" s="28" t="s">
        <v>192</v>
      </c>
      <c r="L95" s="21"/>
    </row>
    <row r="96" spans="2:12" s="1" customFormat="1" ht="16.5" customHeight="1">
      <c r="B96" s="33"/>
      <c r="E96" s="305" t="s">
        <v>1426</v>
      </c>
      <c r="F96" s="330"/>
      <c r="G96" s="330"/>
      <c r="H96" s="330"/>
      <c r="L96" s="33"/>
    </row>
    <row r="97" spans="2:65" s="1" customFormat="1" ht="12" customHeight="1">
      <c r="B97" s="33"/>
      <c r="C97" s="28" t="s">
        <v>1427</v>
      </c>
      <c r="L97" s="33"/>
    </row>
    <row r="98" spans="2:65" s="1" customFormat="1" ht="16.5" customHeight="1">
      <c r="B98" s="33"/>
      <c r="E98" s="294" t="str">
        <f>E13</f>
        <v>SO 02 - MVE – spodní stavba</v>
      </c>
      <c r="F98" s="330"/>
      <c r="G98" s="330"/>
      <c r="H98" s="330"/>
      <c r="L98" s="33"/>
    </row>
    <row r="99" spans="2:65" s="1" customFormat="1" ht="6.95" customHeight="1">
      <c r="B99" s="33"/>
      <c r="L99" s="33"/>
    </row>
    <row r="100" spans="2:65" s="1" customFormat="1" ht="12" customHeight="1">
      <c r="B100" s="33"/>
      <c r="C100" s="28" t="s">
        <v>21</v>
      </c>
      <c r="F100" s="26" t="str">
        <f>F16</f>
        <v>Klecany [666033]</v>
      </c>
      <c r="I100" s="28" t="s">
        <v>23</v>
      </c>
      <c r="J100" s="50" t="str">
        <f>IF(J16="","",J16)</f>
        <v>31. 5. 2023</v>
      </c>
      <c r="L100" s="33"/>
    </row>
    <row r="101" spans="2:65" s="1" customFormat="1" ht="6.95" customHeight="1">
      <c r="B101" s="33"/>
      <c r="L101" s="33"/>
    </row>
    <row r="102" spans="2:65" s="1" customFormat="1" ht="15.2" customHeight="1">
      <c r="B102" s="33"/>
      <c r="C102" s="28" t="s">
        <v>25</v>
      </c>
      <c r="F102" s="26" t="str">
        <f>E19</f>
        <v>Povodí Vltavy, státní podnik</v>
      </c>
      <c r="I102" s="28" t="s">
        <v>33</v>
      </c>
      <c r="J102" s="31" t="str">
        <f>E25</f>
        <v>AQUATIS a.s</v>
      </c>
      <c r="L102" s="33"/>
    </row>
    <row r="103" spans="2:65" s="1" customFormat="1" ht="15.2" customHeight="1">
      <c r="B103" s="33"/>
      <c r="C103" s="28" t="s">
        <v>31</v>
      </c>
      <c r="F103" s="26" t="str">
        <f>IF(E22="","",E22)</f>
        <v>Vyplň údaj</v>
      </c>
      <c r="I103" s="28" t="s">
        <v>38</v>
      </c>
      <c r="J103" s="31" t="str">
        <f>E28</f>
        <v xml:space="preserve"> </v>
      </c>
      <c r="L103" s="33"/>
    </row>
    <row r="104" spans="2:65" s="1" customFormat="1" ht="10.35" customHeight="1">
      <c r="B104" s="33"/>
      <c r="L104" s="33"/>
    </row>
    <row r="105" spans="2:65" s="9" customFormat="1" ht="29.25" customHeight="1">
      <c r="B105" s="109"/>
      <c r="C105" s="110" t="s">
        <v>204</v>
      </c>
      <c r="D105" s="111" t="s">
        <v>61</v>
      </c>
      <c r="E105" s="111" t="s">
        <v>57</v>
      </c>
      <c r="F105" s="111" t="s">
        <v>58</v>
      </c>
      <c r="G105" s="111" t="s">
        <v>205</v>
      </c>
      <c r="H105" s="111" t="s">
        <v>206</v>
      </c>
      <c r="I105" s="111" t="s">
        <v>207</v>
      </c>
      <c r="J105" s="111" t="s">
        <v>199</v>
      </c>
      <c r="K105" s="112" t="s">
        <v>208</v>
      </c>
      <c r="L105" s="109"/>
      <c r="M105" s="57" t="s">
        <v>19</v>
      </c>
      <c r="N105" s="58" t="s">
        <v>46</v>
      </c>
      <c r="O105" s="58" t="s">
        <v>209</v>
      </c>
      <c r="P105" s="58" t="s">
        <v>210</v>
      </c>
      <c r="Q105" s="58" t="s">
        <v>211</v>
      </c>
      <c r="R105" s="58" t="s">
        <v>212</v>
      </c>
      <c r="S105" s="58" t="s">
        <v>213</v>
      </c>
      <c r="T105" s="59" t="s">
        <v>214</v>
      </c>
    </row>
    <row r="106" spans="2:65" s="1" customFormat="1" ht="22.9" customHeight="1">
      <c r="B106" s="33"/>
      <c r="C106" s="62" t="s">
        <v>215</v>
      </c>
      <c r="J106" s="113">
        <f>BK106</f>
        <v>0</v>
      </c>
      <c r="L106" s="33"/>
      <c r="M106" s="60"/>
      <c r="N106" s="51"/>
      <c r="O106" s="51"/>
      <c r="P106" s="114">
        <f>P107+P118+P749+P768+P795+P826+P1124+P1227+P1245+P1298</f>
        <v>0</v>
      </c>
      <c r="Q106" s="51"/>
      <c r="R106" s="114">
        <f>R107+R118+R749+R768+R795+R826+R1124+R1227+R1245+R1298</f>
        <v>0</v>
      </c>
      <c r="S106" s="51"/>
      <c r="T106" s="115">
        <f>T107+T118+T749+T768+T795+T826+T1124+T1227+T1245+T1298</f>
        <v>0</v>
      </c>
      <c r="AT106" s="18" t="s">
        <v>75</v>
      </c>
      <c r="AU106" s="18" t="s">
        <v>200</v>
      </c>
      <c r="BK106" s="116">
        <f>BK107+BK118+BK749+BK768+BK795+BK826+BK1124+BK1227+BK1245+BK1298</f>
        <v>0</v>
      </c>
    </row>
    <row r="107" spans="2:65" s="10" customFormat="1" ht="25.9" customHeight="1">
      <c r="B107" s="117"/>
      <c r="D107" s="118" t="s">
        <v>75</v>
      </c>
      <c r="E107" s="119" t="s">
        <v>2374</v>
      </c>
      <c r="F107" s="119" t="s">
        <v>1387</v>
      </c>
      <c r="I107" s="120"/>
      <c r="J107" s="121">
        <f>BK107</f>
        <v>0</v>
      </c>
      <c r="L107" s="117"/>
      <c r="M107" s="122"/>
      <c r="P107" s="123">
        <f>SUM(P108:P117)</f>
        <v>0</v>
      </c>
      <c r="R107" s="123">
        <f>SUM(R108:R117)</f>
        <v>0</v>
      </c>
      <c r="T107" s="124">
        <f>SUM(T108:T117)</f>
        <v>0</v>
      </c>
      <c r="AR107" s="118" t="s">
        <v>83</v>
      </c>
      <c r="AT107" s="125" t="s">
        <v>75</v>
      </c>
      <c r="AU107" s="125" t="s">
        <v>76</v>
      </c>
      <c r="AY107" s="118" t="s">
        <v>218</v>
      </c>
      <c r="BK107" s="126">
        <f>SUM(BK108:BK117)</f>
        <v>0</v>
      </c>
    </row>
    <row r="108" spans="2:65" s="1" customFormat="1" ht="16.5" customHeight="1">
      <c r="B108" s="33"/>
      <c r="C108" s="127" t="s">
        <v>83</v>
      </c>
      <c r="D108" s="127" t="s">
        <v>219</v>
      </c>
      <c r="E108" s="128" t="s">
        <v>2375</v>
      </c>
      <c r="F108" s="129" t="s">
        <v>2376</v>
      </c>
      <c r="G108" s="130" t="s">
        <v>167</v>
      </c>
      <c r="H108" s="131">
        <v>373.95</v>
      </c>
      <c r="I108" s="132"/>
      <c r="J108" s="133">
        <f>ROUND(I108*H108,2)</f>
        <v>0</v>
      </c>
      <c r="K108" s="129" t="s">
        <v>19</v>
      </c>
      <c r="L108" s="33"/>
      <c r="M108" s="134" t="s">
        <v>19</v>
      </c>
      <c r="N108" s="135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223</v>
      </c>
      <c r="AT108" s="138" t="s">
        <v>219</v>
      </c>
      <c r="AU108" s="138" t="s">
        <v>83</v>
      </c>
      <c r="AY108" s="18" t="s">
        <v>218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83</v>
      </c>
      <c r="BK108" s="139">
        <f>ROUND(I108*H108,2)</f>
        <v>0</v>
      </c>
      <c r="BL108" s="18" t="s">
        <v>223</v>
      </c>
      <c r="BM108" s="138" t="s">
        <v>2377</v>
      </c>
    </row>
    <row r="109" spans="2:65" s="1" customFormat="1" ht="11.25">
      <c r="B109" s="33"/>
      <c r="D109" s="140" t="s">
        <v>225</v>
      </c>
      <c r="F109" s="141" t="s">
        <v>2376</v>
      </c>
      <c r="I109" s="142"/>
      <c r="L109" s="33"/>
      <c r="M109" s="143"/>
      <c r="T109" s="54"/>
      <c r="AT109" s="18" t="s">
        <v>225</v>
      </c>
      <c r="AU109" s="18" t="s">
        <v>83</v>
      </c>
    </row>
    <row r="110" spans="2:65" s="1" customFormat="1" ht="19.5">
      <c r="B110" s="33"/>
      <c r="D110" s="140" t="s">
        <v>227</v>
      </c>
      <c r="F110" s="144" t="s">
        <v>2378</v>
      </c>
      <c r="I110" s="142"/>
      <c r="L110" s="33"/>
      <c r="M110" s="143"/>
      <c r="T110" s="54"/>
      <c r="AT110" s="18" t="s">
        <v>227</v>
      </c>
      <c r="AU110" s="18" t="s">
        <v>83</v>
      </c>
    </row>
    <row r="111" spans="2:65" s="11" customFormat="1" ht="11.25">
      <c r="B111" s="145"/>
      <c r="D111" s="140" t="s">
        <v>229</v>
      </c>
      <c r="E111" s="146" t="s">
        <v>19</v>
      </c>
      <c r="F111" s="147" t="s">
        <v>230</v>
      </c>
      <c r="H111" s="146" t="s">
        <v>19</v>
      </c>
      <c r="I111" s="148"/>
      <c r="L111" s="145"/>
      <c r="M111" s="149"/>
      <c r="T111" s="150"/>
      <c r="AT111" s="146" t="s">
        <v>229</v>
      </c>
      <c r="AU111" s="146" t="s">
        <v>83</v>
      </c>
      <c r="AV111" s="11" t="s">
        <v>83</v>
      </c>
      <c r="AW111" s="11" t="s">
        <v>37</v>
      </c>
      <c r="AX111" s="11" t="s">
        <v>76</v>
      </c>
      <c r="AY111" s="146" t="s">
        <v>218</v>
      </c>
    </row>
    <row r="112" spans="2:65" s="12" customFormat="1" ht="11.25">
      <c r="B112" s="151"/>
      <c r="D112" s="140" t="s">
        <v>229</v>
      </c>
      <c r="E112" s="152" t="s">
        <v>19</v>
      </c>
      <c r="F112" s="153" t="s">
        <v>2379</v>
      </c>
      <c r="H112" s="154">
        <v>373.95</v>
      </c>
      <c r="I112" s="155"/>
      <c r="L112" s="151"/>
      <c r="M112" s="156"/>
      <c r="T112" s="157"/>
      <c r="AT112" s="152" t="s">
        <v>229</v>
      </c>
      <c r="AU112" s="152" t="s">
        <v>83</v>
      </c>
      <c r="AV112" s="12" t="s">
        <v>85</v>
      </c>
      <c r="AW112" s="12" t="s">
        <v>37</v>
      </c>
      <c r="AX112" s="12" t="s">
        <v>83</v>
      </c>
      <c r="AY112" s="152" t="s">
        <v>218</v>
      </c>
    </row>
    <row r="113" spans="2:65" s="1" customFormat="1" ht="16.5" customHeight="1">
      <c r="B113" s="33"/>
      <c r="C113" s="127" t="s">
        <v>85</v>
      </c>
      <c r="D113" s="127" t="s">
        <v>219</v>
      </c>
      <c r="E113" s="128" t="s">
        <v>2380</v>
      </c>
      <c r="F113" s="129" t="s">
        <v>1390</v>
      </c>
      <c r="G113" s="130" t="s">
        <v>167</v>
      </c>
      <c r="H113" s="131">
        <v>10.36</v>
      </c>
      <c r="I113" s="132"/>
      <c r="J113" s="133">
        <f>ROUND(I113*H113,2)</f>
        <v>0</v>
      </c>
      <c r="K113" s="129" t="s">
        <v>19</v>
      </c>
      <c r="L113" s="33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223</v>
      </c>
      <c r="AT113" s="138" t="s">
        <v>219</v>
      </c>
      <c r="AU113" s="138" t="s">
        <v>83</v>
      </c>
      <c r="AY113" s="18" t="s">
        <v>218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83</v>
      </c>
      <c r="BK113" s="139">
        <f>ROUND(I113*H113,2)</f>
        <v>0</v>
      </c>
      <c r="BL113" s="18" t="s">
        <v>223</v>
      </c>
      <c r="BM113" s="138" t="s">
        <v>2381</v>
      </c>
    </row>
    <row r="114" spans="2:65" s="1" customFormat="1" ht="11.25">
      <c r="B114" s="33"/>
      <c r="D114" s="140" t="s">
        <v>225</v>
      </c>
      <c r="F114" s="141" t="s">
        <v>1390</v>
      </c>
      <c r="I114" s="142"/>
      <c r="L114" s="33"/>
      <c r="M114" s="143"/>
      <c r="T114" s="54"/>
      <c r="AT114" s="18" t="s">
        <v>225</v>
      </c>
      <c r="AU114" s="18" t="s">
        <v>83</v>
      </c>
    </row>
    <row r="115" spans="2:65" s="1" customFormat="1" ht="19.5">
      <c r="B115" s="33"/>
      <c r="D115" s="140" t="s">
        <v>227</v>
      </c>
      <c r="F115" s="144" t="s">
        <v>1392</v>
      </c>
      <c r="I115" s="142"/>
      <c r="L115" s="33"/>
      <c r="M115" s="143"/>
      <c r="T115" s="54"/>
      <c r="AT115" s="18" t="s">
        <v>227</v>
      </c>
      <c r="AU115" s="18" t="s">
        <v>83</v>
      </c>
    </row>
    <row r="116" spans="2:65" s="11" customFormat="1" ht="11.25">
      <c r="B116" s="145"/>
      <c r="D116" s="140" t="s">
        <v>229</v>
      </c>
      <c r="E116" s="146" t="s">
        <v>19</v>
      </c>
      <c r="F116" s="147" t="s">
        <v>230</v>
      </c>
      <c r="H116" s="146" t="s">
        <v>19</v>
      </c>
      <c r="I116" s="148"/>
      <c r="L116" s="145"/>
      <c r="M116" s="149"/>
      <c r="T116" s="150"/>
      <c r="AT116" s="146" t="s">
        <v>229</v>
      </c>
      <c r="AU116" s="146" t="s">
        <v>83</v>
      </c>
      <c r="AV116" s="11" t="s">
        <v>83</v>
      </c>
      <c r="AW116" s="11" t="s">
        <v>37</v>
      </c>
      <c r="AX116" s="11" t="s">
        <v>76</v>
      </c>
      <c r="AY116" s="146" t="s">
        <v>218</v>
      </c>
    </row>
    <row r="117" spans="2:65" s="12" customFormat="1" ht="11.25">
      <c r="B117" s="151"/>
      <c r="D117" s="140" t="s">
        <v>229</v>
      </c>
      <c r="E117" s="152" t="s">
        <v>19</v>
      </c>
      <c r="F117" s="153" t="s">
        <v>2382</v>
      </c>
      <c r="H117" s="154">
        <v>10.36</v>
      </c>
      <c r="I117" s="155"/>
      <c r="L117" s="151"/>
      <c r="M117" s="156"/>
      <c r="T117" s="157"/>
      <c r="AT117" s="152" t="s">
        <v>229</v>
      </c>
      <c r="AU117" s="152" t="s">
        <v>83</v>
      </c>
      <c r="AV117" s="12" t="s">
        <v>85</v>
      </c>
      <c r="AW117" s="12" t="s">
        <v>37</v>
      </c>
      <c r="AX117" s="12" t="s">
        <v>83</v>
      </c>
      <c r="AY117" s="152" t="s">
        <v>218</v>
      </c>
    </row>
    <row r="118" spans="2:65" s="10" customFormat="1" ht="25.9" customHeight="1">
      <c r="B118" s="117"/>
      <c r="D118" s="118" t="s">
        <v>75</v>
      </c>
      <c r="E118" s="119" t="s">
        <v>2383</v>
      </c>
      <c r="F118" s="119" t="s">
        <v>1729</v>
      </c>
      <c r="I118" s="120"/>
      <c r="J118" s="121">
        <f>BK118</f>
        <v>0</v>
      </c>
      <c r="L118" s="117"/>
      <c r="M118" s="122"/>
      <c r="P118" s="123">
        <f>SUM(P119:P748)</f>
        <v>0</v>
      </c>
      <c r="R118" s="123">
        <f>SUM(R119:R748)</f>
        <v>0</v>
      </c>
      <c r="T118" s="124">
        <f>SUM(T119:T748)</f>
        <v>0</v>
      </c>
      <c r="AR118" s="118" t="s">
        <v>83</v>
      </c>
      <c r="AT118" s="125" t="s">
        <v>75</v>
      </c>
      <c r="AU118" s="125" t="s">
        <v>76</v>
      </c>
      <c r="AY118" s="118" t="s">
        <v>218</v>
      </c>
      <c r="BK118" s="126">
        <f>SUM(BK119:BK748)</f>
        <v>0</v>
      </c>
    </row>
    <row r="119" spans="2:65" s="1" customFormat="1" ht="16.5" customHeight="1">
      <c r="B119" s="33"/>
      <c r="C119" s="127" t="s">
        <v>99</v>
      </c>
      <c r="D119" s="127" t="s">
        <v>219</v>
      </c>
      <c r="E119" s="128" t="s">
        <v>2384</v>
      </c>
      <c r="F119" s="129" t="s">
        <v>1731</v>
      </c>
      <c r="G119" s="130" t="s">
        <v>167</v>
      </c>
      <c r="H119" s="131">
        <v>2975.087</v>
      </c>
      <c r="I119" s="132"/>
      <c r="J119" s="133">
        <f>ROUND(I119*H119,2)</f>
        <v>0</v>
      </c>
      <c r="K119" s="129" t="s">
        <v>19</v>
      </c>
      <c r="L119" s="33"/>
      <c r="M119" s="134" t="s">
        <v>19</v>
      </c>
      <c r="N119" s="135" t="s">
        <v>47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223</v>
      </c>
      <c r="AT119" s="138" t="s">
        <v>219</v>
      </c>
      <c r="AU119" s="138" t="s">
        <v>83</v>
      </c>
      <c r="AY119" s="18" t="s">
        <v>218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8" t="s">
        <v>83</v>
      </c>
      <c r="BK119" s="139">
        <f>ROUND(I119*H119,2)</f>
        <v>0</v>
      </c>
      <c r="BL119" s="18" t="s">
        <v>223</v>
      </c>
      <c r="BM119" s="138" t="s">
        <v>2385</v>
      </c>
    </row>
    <row r="120" spans="2:65" s="1" customFormat="1" ht="29.25">
      <c r="B120" s="33"/>
      <c r="D120" s="140" t="s">
        <v>225</v>
      </c>
      <c r="F120" s="141" t="s">
        <v>1733</v>
      </c>
      <c r="I120" s="142"/>
      <c r="L120" s="33"/>
      <c r="M120" s="143"/>
      <c r="T120" s="54"/>
      <c r="AT120" s="18" t="s">
        <v>225</v>
      </c>
      <c r="AU120" s="18" t="s">
        <v>83</v>
      </c>
    </row>
    <row r="121" spans="2:65" s="1" customFormat="1" ht="29.25">
      <c r="B121" s="33"/>
      <c r="D121" s="140" t="s">
        <v>227</v>
      </c>
      <c r="F121" s="144" t="s">
        <v>991</v>
      </c>
      <c r="I121" s="142"/>
      <c r="L121" s="33"/>
      <c r="M121" s="143"/>
      <c r="T121" s="54"/>
      <c r="AT121" s="18" t="s">
        <v>227</v>
      </c>
      <c r="AU121" s="18" t="s">
        <v>83</v>
      </c>
    </row>
    <row r="122" spans="2:65" s="11" customFormat="1" ht="11.25">
      <c r="B122" s="145"/>
      <c r="D122" s="140" t="s">
        <v>229</v>
      </c>
      <c r="E122" s="146" t="s">
        <v>19</v>
      </c>
      <c r="F122" s="147" t="s">
        <v>230</v>
      </c>
      <c r="H122" s="146" t="s">
        <v>19</v>
      </c>
      <c r="I122" s="148"/>
      <c r="L122" s="145"/>
      <c r="M122" s="149"/>
      <c r="T122" s="150"/>
      <c r="AT122" s="146" t="s">
        <v>229</v>
      </c>
      <c r="AU122" s="146" t="s">
        <v>83</v>
      </c>
      <c r="AV122" s="11" t="s">
        <v>83</v>
      </c>
      <c r="AW122" s="11" t="s">
        <v>37</v>
      </c>
      <c r="AX122" s="11" t="s">
        <v>76</v>
      </c>
      <c r="AY122" s="146" t="s">
        <v>218</v>
      </c>
    </row>
    <row r="123" spans="2:65" s="12" customFormat="1" ht="11.25">
      <c r="B123" s="151"/>
      <c r="D123" s="140" t="s">
        <v>229</v>
      </c>
      <c r="E123" s="152" t="s">
        <v>19</v>
      </c>
      <c r="F123" s="153" t="s">
        <v>2386</v>
      </c>
      <c r="H123" s="154">
        <v>14.103</v>
      </c>
      <c r="I123" s="155"/>
      <c r="L123" s="151"/>
      <c r="M123" s="156"/>
      <c r="T123" s="157"/>
      <c r="AT123" s="152" t="s">
        <v>229</v>
      </c>
      <c r="AU123" s="152" t="s">
        <v>83</v>
      </c>
      <c r="AV123" s="12" t="s">
        <v>85</v>
      </c>
      <c r="AW123" s="12" t="s">
        <v>37</v>
      </c>
      <c r="AX123" s="12" t="s">
        <v>76</v>
      </c>
      <c r="AY123" s="152" t="s">
        <v>218</v>
      </c>
    </row>
    <row r="124" spans="2:65" s="12" customFormat="1" ht="11.25">
      <c r="B124" s="151"/>
      <c r="D124" s="140" t="s">
        <v>229</v>
      </c>
      <c r="E124" s="152" t="s">
        <v>19</v>
      </c>
      <c r="F124" s="153" t="s">
        <v>2387</v>
      </c>
      <c r="H124" s="154">
        <v>106.98</v>
      </c>
      <c r="I124" s="155"/>
      <c r="L124" s="151"/>
      <c r="M124" s="156"/>
      <c r="T124" s="157"/>
      <c r="AT124" s="152" t="s">
        <v>229</v>
      </c>
      <c r="AU124" s="152" t="s">
        <v>83</v>
      </c>
      <c r="AV124" s="12" t="s">
        <v>85</v>
      </c>
      <c r="AW124" s="12" t="s">
        <v>37</v>
      </c>
      <c r="AX124" s="12" t="s">
        <v>76</v>
      </c>
      <c r="AY124" s="152" t="s">
        <v>218</v>
      </c>
    </row>
    <row r="125" spans="2:65" s="12" customFormat="1" ht="11.25">
      <c r="B125" s="151"/>
      <c r="D125" s="140" t="s">
        <v>229</v>
      </c>
      <c r="E125" s="152" t="s">
        <v>19</v>
      </c>
      <c r="F125" s="153" t="s">
        <v>2388</v>
      </c>
      <c r="H125" s="154">
        <v>296.452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76</v>
      </c>
      <c r="AY125" s="152" t="s">
        <v>218</v>
      </c>
    </row>
    <row r="126" spans="2:65" s="12" customFormat="1" ht="11.25">
      <c r="B126" s="151"/>
      <c r="D126" s="140" t="s">
        <v>229</v>
      </c>
      <c r="E126" s="152" t="s">
        <v>19</v>
      </c>
      <c r="F126" s="153" t="s">
        <v>2389</v>
      </c>
      <c r="H126" s="154">
        <v>139.19399999999999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2390</v>
      </c>
      <c r="H127" s="154">
        <v>8.9459999999999997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2" customFormat="1" ht="11.25">
      <c r="B128" s="151"/>
      <c r="D128" s="140" t="s">
        <v>229</v>
      </c>
      <c r="E128" s="152" t="s">
        <v>19</v>
      </c>
      <c r="F128" s="153" t="s">
        <v>2391</v>
      </c>
      <c r="H128" s="154">
        <v>14.616</v>
      </c>
      <c r="I128" s="155"/>
      <c r="L128" s="151"/>
      <c r="M128" s="156"/>
      <c r="T128" s="157"/>
      <c r="AT128" s="152" t="s">
        <v>229</v>
      </c>
      <c r="AU128" s="152" t="s">
        <v>83</v>
      </c>
      <c r="AV128" s="12" t="s">
        <v>85</v>
      </c>
      <c r="AW128" s="12" t="s">
        <v>37</v>
      </c>
      <c r="AX128" s="12" t="s">
        <v>76</v>
      </c>
      <c r="AY128" s="152" t="s">
        <v>218</v>
      </c>
    </row>
    <row r="129" spans="2:51" s="12" customFormat="1" ht="11.25">
      <c r="B129" s="151"/>
      <c r="D129" s="140" t="s">
        <v>229</v>
      </c>
      <c r="E129" s="152" t="s">
        <v>19</v>
      </c>
      <c r="F129" s="153" t="s">
        <v>2392</v>
      </c>
      <c r="H129" s="154">
        <v>7.6559999999999997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76</v>
      </c>
      <c r="AY129" s="152" t="s">
        <v>218</v>
      </c>
    </row>
    <row r="130" spans="2:51" s="12" customFormat="1" ht="11.25">
      <c r="B130" s="151"/>
      <c r="D130" s="140" t="s">
        <v>229</v>
      </c>
      <c r="E130" s="152" t="s">
        <v>19</v>
      </c>
      <c r="F130" s="153" t="s">
        <v>2393</v>
      </c>
      <c r="H130" s="154">
        <v>3.77</v>
      </c>
      <c r="I130" s="155"/>
      <c r="L130" s="151"/>
      <c r="M130" s="156"/>
      <c r="T130" s="157"/>
      <c r="AT130" s="152" t="s">
        <v>229</v>
      </c>
      <c r="AU130" s="152" t="s">
        <v>83</v>
      </c>
      <c r="AV130" s="12" t="s">
        <v>85</v>
      </c>
      <c r="AW130" s="12" t="s">
        <v>37</v>
      </c>
      <c r="AX130" s="12" t="s">
        <v>76</v>
      </c>
      <c r="AY130" s="152" t="s">
        <v>218</v>
      </c>
    </row>
    <row r="131" spans="2:51" s="12" customFormat="1" ht="11.25">
      <c r="B131" s="151"/>
      <c r="D131" s="140" t="s">
        <v>229</v>
      </c>
      <c r="E131" s="152" t="s">
        <v>19</v>
      </c>
      <c r="F131" s="153" t="s">
        <v>2394</v>
      </c>
      <c r="H131" s="154">
        <v>6.89</v>
      </c>
      <c r="I131" s="155"/>
      <c r="L131" s="151"/>
      <c r="M131" s="156"/>
      <c r="T131" s="157"/>
      <c r="AT131" s="152" t="s">
        <v>229</v>
      </c>
      <c r="AU131" s="152" t="s">
        <v>83</v>
      </c>
      <c r="AV131" s="12" t="s">
        <v>85</v>
      </c>
      <c r="AW131" s="12" t="s">
        <v>37</v>
      </c>
      <c r="AX131" s="12" t="s">
        <v>76</v>
      </c>
      <c r="AY131" s="152" t="s">
        <v>218</v>
      </c>
    </row>
    <row r="132" spans="2:51" s="12" customFormat="1" ht="11.25">
      <c r="B132" s="151"/>
      <c r="D132" s="140" t="s">
        <v>229</v>
      </c>
      <c r="E132" s="152" t="s">
        <v>19</v>
      </c>
      <c r="F132" s="153" t="s">
        <v>2395</v>
      </c>
      <c r="H132" s="154">
        <v>12.384</v>
      </c>
      <c r="I132" s="155"/>
      <c r="L132" s="151"/>
      <c r="M132" s="156"/>
      <c r="T132" s="157"/>
      <c r="AT132" s="152" t="s">
        <v>229</v>
      </c>
      <c r="AU132" s="152" t="s">
        <v>83</v>
      </c>
      <c r="AV132" s="12" t="s">
        <v>85</v>
      </c>
      <c r="AW132" s="12" t="s">
        <v>37</v>
      </c>
      <c r="AX132" s="12" t="s">
        <v>76</v>
      </c>
      <c r="AY132" s="152" t="s">
        <v>218</v>
      </c>
    </row>
    <row r="133" spans="2:51" s="12" customFormat="1" ht="11.25">
      <c r="B133" s="151"/>
      <c r="D133" s="140" t="s">
        <v>229</v>
      </c>
      <c r="E133" s="152" t="s">
        <v>19</v>
      </c>
      <c r="F133" s="153" t="s">
        <v>2396</v>
      </c>
      <c r="H133" s="154">
        <v>4.7850000000000001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76</v>
      </c>
      <c r="AY133" s="152" t="s">
        <v>218</v>
      </c>
    </row>
    <row r="134" spans="2:51" s="12" customFormat="1" ht="11.25">
      <c r="B134" s="151"/>
      <c r="D134" s="140" t="s">
        <v>229</v>
      </c>
      <c r="E134" s="152" t="s">
        <v>19</v>
      </c>
      <c r="F134" s="153" t="s">
        <v>2397</v>
      </c>
      <c r="H134" s="154">
        <v>13.233000000000001</v>
      </c>
      <c r="I134" s="155"/>
      <c r="L134" s="151"/>
      <c r="M134" s="156"/>
      <c r="T134" s="157"/>
      <c r="AT134" s="152" t="s">
        <v>229</v>
      </c>
      <c r="AU134" s="152" t="s">
        <v>83</v>
      </c>
      <c r="AV134" s="12" t="s">
        <v>85</v>
      </c>
      <c r="AW134" s="12" t="s">
        <v>37</v>
      </c>
      <c r="AX134" s="12" t="s">
        <v>76</v>
      </c>
      <c r="AY134" s="152" t="s">
        <v>218</v>
      </c>
    </row>
    <row r="135" spans="2:51" s="12" customFormat="1" ht="11.25">
      <c r="B135" s="151"/>
      <c r="D135" s="140" t="s">
        <v>229</v>
      </c>
      <c r="E135" s="152" t="s">
        <v>19</v>
      </c>
      <c r="F135" s="153" t="s">
        <v>2398</v>
      </c>
      <c r="H135" s="154">
        <v>28.632999999999999</v>
      </c>
      <c r="I135" s="155"/>
      <c r="L135" s="151"/>
      <c r="M135" s="156"/>
      <c r="T135" s="157"/>
      <c r="AT135" s="152" t="s">
        <v>229</v>
      </c>
      <c r="AU135" s="152" t="s">
        <v>83</v>
      </c>
      <c r="AV135" s="12" t="s">
        <v>85</v>
      </c>
      <c r="AW135" s="12" t="s">
        <v>37</v>
      </c>
      <c r="AX135" s="12" t="s">
        <v>76</v>
      </c>
      <c r="AY135" s="152" t="s">
        <v>218</v>
      </c>
    </row>
    <row r="136" spans="2:51" s="12" customFormat="1" ht="11.25">
      <c r="B136" s="151"/>
      <c r="D136" s="140" t="s">
        <v>229</v>
      </c>
      <c r="E136" s="152" t="s">
        <v>19</v>
      </c>
      <c r="F136" s="153" t="s">
        <v>2399</v>
      </c>
      <c r="H136" s="154">
        <v>22.62</v>
      </c>
      <c r="I136" s="155"/>
      <c r="L136" s="151"/>
      <c r="M136" s="156"/>
      <c r="T136" s="157"/>
      <c r="AT136" s="152" t="s">
        <v>229</v>
      </c>
      <c r="AU136" s="152" t="s">
        <v>83</v>
      </c>
      <c r="AV136" s="12" t="s">
        <v>85</v>
      </c>
      <c r="AW136" s="12" t="s">
        <v>37</v>
      </c>
      <c r="AX136" s="12" t="s">
        <v>76</v>
      </c>
      <c r="AY136" s="152" t="s">
        <v>218</v>
      </c>
    </row>
    <row r="137" spans="2:51" s="12" customFormat="1" ht="11.25">
      <c r="B137" s="151"/>
      <c r="D137" s="140" t="s">
        <v>229</v>
      </c>
      <c r="E137" s="152" t="s">
        <v>19</v>
      </c>
      <c r="F137" s="153" t="s">
        <v>2400</v>
      </c>
      <c r="H137" s="154">
        <v>27.84</v>
      </c>
      <c r="I137" s="155"/>
      <c r="L137" s="151"/>
      <c r="M137" s="156"/>
      <c r="T137" s="157"/>
      <c r="AT137" s="152" t="s">
        <v>229</v>
      </c>
      <c r="AU137" s="152" t="s">
        <v>83</v>
      </c>
      <c r="AV137" s="12" t="s">
        <v>85</v>
      </c>
      <c r="AW137" s="12" t="s">
        <v>37</v>
      </c>
      <c r="AX137" s="12" t="s">
        <v>76</v>
      </c>
      <c r="AY137" s="152" t="s">
        <v>218</v>
      </c>
    </row>
    <row r="138" spans="2:51" s="12" customFormat="1" ht="11.25">
      <c r="B138" s="151"/>
      <c r="D138" s="140" t="s">
        <v>229</v>
      </c>
      <c r="E138" s="152" t="s">
        <v>19</v>
      </c>
      <c r="F138" s="153" t="s">
        <v>2401</v>
      </c>
      <c r="H138" s="154">
        <v>26.132999999999999</v>
      </c>
      <c r="I138" s="155"/>
      <c r="L138" s="151"/>
      <c r="M138" s="156"/>
      <c r="T138" s="157"/>
      <c r="AT138" s="152" t="s">
        <v>229</v>
      </c>
      <c r="AU138" s="152" t="s">
        <v>83</v>
      </c>
      <c r="AV138" s="12" t="s">
        <v>85</v>
      </c>
      <c r="AW138" s="12" t="s">
        <v>37</v>
      </c>
      <c r="AX138" s="12" t="s">
        <v>76</v>
      </c>
      <c r="AY138" s="152" t="s">
        <v>218</v>
      </c>
    </row>
    <row r="139" spans="2:51" s="12" customFormat="1" ht="11.25">
      <c r="B139" s="151"/>
      <c r="D139" s="140" t="s">
        <v>229</v>
      </c>
      <c r="E139" s="152" t="s">
        <v>19</v>
      </c>
      <c r="F139" s="153" t="s">
        <v>2402</v>
      </c>
      <c r="H139" s="154">
        <v>13.439</v>
      </c>
      <c r="I139" s="155"/>
      <c r="L139" s="151"/>
      <c r="M139" s="156"/>
      <c r="T139" s="157"/>
      <c r="AT139" s="152" t="s">
        <v>229</v>
      </c>
      <c r="AU139" s="152" t="s">
        <v>83</v>
      </c>
      <c r="AV139" s="12" t="s">
        <v>85</v>
      </c>
      <c r="AW139" s="12" t="s">
        <v>37</v>
      </c>
      <c r="AX139" s="12" t="s">
        <v>76</v>
      </c>
      <c r="AY139" s="152" t="s">
        <v>218</v>
      </c>
    </row>
    <row r="140" spans="2:51" s="12" customFormat="1" ht="11.25">
      <c r="B140" s="151"/>
      <c r="D140" s="140" t="s">
        <v>229</v>
      </c>
      <c r="E140" s="152" t="s">
        <v>19</v>
      </c>
      <c r="F140" s="153" t="s">
        <v>2403</v>
      </c>
      <c r="H140" s="154">
        <v>12.348000000000001</v>
      </c>
      <c r="I140" s="155"/>
      <c r="L140" s="151"/>
      <c r="M140" s="156"/>
      <c r="T140" s="157"/>
      <c r="AT140" s="152" t="s">
        <v>229</v>
      </c>
      <c r="AU140" s="152" t="s">
        <v>83</v>
      </c>
      <c r="AV140" s="12" t="s">
        <v>85</v>
      </c>
      <c r="AW140" s="12" t="s">
        <v>37</v>
      </c>
      <c r="AX140" s="12" t="s">
        <v>76</v>
      </c>
      <c r="AY140" s="152" t="s">
        <v>218</v>
      </c>
    </row>
    <row r="141" spans="2:51" s="12" customFormat="1" ht="11.25">
      <c r="B141" s="151"/>
      <c r="D141" s="140" t="s">
        <v>229</v>
      </c>
      <c r="E141" s="152" t="s">
        <v>19</v>
      </c>
      <c r="F141" s="153" t="s">
        <v>2404</v>
      </c>
      <c r="H141" s="154">
        <v>14.167999999999999</v>
      </c>
      <c r="I141" s="155"/>
      <c r="L141" s="151"/>
      <c r="M141" s="156"/>
      <c r="T141" s="157"/>
      <c r="AT141" s="152" t="s">
        <v>229</v>
      </c>
      <c r="AU141" s="152" t="s">
        <v>83</v>
      </c>
      <c r="AV141" s="12" t="s">
        <v>85</v>
      </c>
      <c r="AW141" s="12" t="s">
        <v>37</v>
      </c>
      <c r="AX141" s="12" t="s">
        <v>76</v>
      </c>
      <c r="AY141" s="152" t="s">
        <v>218</v>
      </c>
    </row>
    <row r="142" spans="2:51" s="12" customFormat="1" ht="11.25">
      <c r="B142" s="151"/>
      <c r="D142" s="140" t="s">
        <v>229</v>
      </c>
      <c r="E142" s="152" t="s">
        <v>19</v>
      </c>
      <c r="F142" s="153" t="s">
        <v>2405</v>
      </c>
      <c r="H142" s="154">
        <v>26.088000000000001</v>
      </c>
      <c r="I142" s="155"/>
      <c r="L142" s="151"/>
      <c r="M142" s="156"/>
      <c r="T142" s="157"/>
      <c r="AT142" s="152" t="s">
        <v>229</v>
      </c>
      <c r="AU142" s="152" t="s">
        <v>83</v>
      </c>
      <c r="AV142" s="12" t="s">
        <v>85</v>
      </c>
      <c r="AW142" s="12" t="s">
        <v>37</v>
      </c>
      <c r="AX142" s="12" t="s">
        <v>76</v>
      </c>
      <c r="AY142" s="152" t="s">
        <v>218</v>
      </c>
    </row>
    <row r="143" spans="2:51" s="12" customFormat="1" ht="11.25">
      <c r="B143" s="151"/>
      <c r="D143" s="140" t="s">
        <v>229</v>
      </c>
      <c r="E143" s="152" t="s">
        <v>19</v>
      </c>
      <c r="F143" s="153" t="s">
        <v>2406</v>
      </c>
      <c r="H143" s="154">
        <v>10.635999999999999</v>
      </c>
      <c r="I143" s="155"/>
      <c r="L143" s="151"/>
      <c r="M143" s="156"/>
      <c r="T143" s="157"/>
      <c r="AT143" s="152" t="s">
        <v>229</v>
      </c>
      <c r="AU143" s="152" t="s">
        <v>83</v>
      </c>
      <c r="AV143" s="12" t="s">
        <v>85</v>
      </c>
      <c r="AW143" s="12" t="s">
        <v>37</v>
      </c>
      <c r="AX143" s="12" t="s">
        <v>76</v>
      </c>
      <c r="AY143" s="152" t="s">
        <v>218</v>
      </c>
    </row>
    <row r="144" spans="2:51" s="12" customFormat="1" ht="11.25">
      <c r="B144" s="151"/>
      <c r="D144" s="140" t="s">
        <v>229</v>
      </c>
      <c r="E144" s="152" t="s">
        <v>19</v>
      </c>
      <c r="F144" s="153" t="s">
        <v>2407</v>
      </c>
      <c r="H144" s="154">
        <v>23.884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76</v>
      </c>
      <c r="AY144" s="152" t="s">
        <v>218</v>
      </c>
    </row>
    <row r="145" spans="2:51" s="12" customFormat="1" ht="11.25">
      <c r="B145" s="151"/>
      <c r="D145" s="140" t="s">
        <v>229</v>
      </c>
      <c r="E145" s="152" t="s">
        <v>19</v>
      </c>
      <c r="F145" s="153" t="s">
        <v>2408</v>
      </c>
      <c r="H145" s="154">
        <v>22.734000000000002</v>
      </c>
      <c r="I145" s="155"/>
      <c r="L145" s="151"/>
      <c r="M145" s="156"/>
      <c r="T145" s="157"/>
      <c r="AT145" s="152" t="s">
        <v>229</v>
      </c>
      <c r="AU145" s="152" t="s">
        <v>83</v>
      </c>
      <c r="AV145" s="12" t="s">
        <v>85</v>
      </c>
      <c r="AW145" s="12" t="s">
        <v>37</v>
      </c>
      <c r="AX145" s="12" t="s">
        <v>76</v>
      </c>
      <c r="AY145" s="152" t="s">
        <v>218</v>
      </c>
    </row>
    <row r="146" spans="2:51" s="12" customFormat="1" ht="11.25">
      <c r="B146" s="151"/>
      <c r="D146" s="140" t="s">
        <v>229</v>
      </c>
      <c r="E146" s="152" t="s">
        <v>19</v>
      </c>
      <c r="F146" s="153" t="s">
        <v>2409</v>
      </c>
      <c r="H146" s="154">
        <v>17.747</v>
      </c>
      <c r="I146" s="155"/>
      <c r="L146" s="151"/>
      <c r="M146" s="156"/>
      <c r="T146" s="157"/>
      <c r="AT146" s="152" t="s">
        <v>229</v>
      </c>
      <c r="AU146" s="152" t="s">
        <v>83</v>
      </c>
      <c r="AV146" s="12" t="s">
        <v>85</v>
      </c>
      <c r="AW146" s="12" t="s">
        <v>37</v>
      </c>
      <c r="AX146" s="12" t="s">
        <v>76</v>
      </c>
      <c r="AY146" s="152" t="s">
        <v>218</v>
      </c>
    </row>
    <row r="147" spans="2:51" s="12" customFormat="1" ht="11.25">
      <c r="B147" s="151"/>
      <c r="D147" s="140" t="s">
        <v>229</v>
      </c>
      <c r="E147" s="152" t="s">
        <v>19</v>
      </c>
      <c r="F147" s="153" t="s">
        <v>2410</v>
      </c>
      <c r="H147" s="154">
        <v>3.9849999999999999</v>
      </c>
      <c r="I147" s="155"/>
      <c r="L147" s="151"/>
      <c r="M147" s="156"/>
      <c r="T147" s="157"/>
      <c r="AT147" s="152" t="s">
        <v>229</v>
      </c>
      <c r="AU147" s="152" t="s">
        <v>83</v>
      </c>
      <c r="AV147" s="12" t="s">
        <v>85</v>
      </c>
      <c r="AW147" s="12" t="s">
        <v>37</v>
      </c>
      <c r="AX147" s="12" t="s">
        <v>76</v>
      </c>
      <c r="AY147" s="152" t="s">
        <v>218</v>
      </c>
    </row>
    <row r="148" spans="2:51" s="12" customFormat="1" ht="11.25">
      <c r="B148" s="151"/>
      <c r="D148" s="140" t="s">
        <v>229</v>
      </c>
      <c r="E148" s="152" t="s">
        <v>19</v>
      </c>
      <c r="F148" s="153" t="s">
        <v>2411</v>
      </c>
      <c r="H148" s="154">
        <v>3.9849999999999999</v>
      </c>
      <c r="I148" s="155"/>
      <c r="L148" s="151"/>
      <c r="M148" s="156"/>
      <c r="T148" s="157"/>
      <c r="AT148" s="152" t="s">
        <v>229</v>
      </c>
      <c r="AU148" s="152" t="s">
        <v>83</v>
      </c>
      <c r="AV148" s="12" t="s">
        <v>85</v>
      </c>
      <c r="AW148" s="12" t="s">
        <v>37</v>
      </c>
      <c r="AX148" s="12" t="s">
        <v>76</v>
      </c>
      <c r="AY148" s="152" t="s">
        <v>218</v>
      </c>
    </row>
    <row r="149" spans="2:51" s="12" customFormat="1" ht="11.25">
      <c r="B149" s="151"/>
      <c r="D149" s="140" t="s">
        <v>229</v>
      </c>
      <c r="E149" s="152" t="s">
        <v>19</v>
      </c>
      <c r="F149" s="153" t="s">
        <v>2412</v>
      </c>
      <c r="H149" s="154">
        <v>59.113999999999997</v>
      </c>
      <c r="I149" s="155"/>
      <c r="L149" s="151"/>
      <c r="M149" s="156"/>
      <c r="T149" s="157"/>
      <c r="AT149" s="152" t="s">
        <v>229</v>
      </c>
      <c r="AU149" s="152" t="s">
        <v>83</v>
      </c>
      <c r="AV149" s="12" t="s">
        <v>85</v>
      </c>
      <c r="AW149" s="12" t="s">
        <v>37</v>
      </c>
      <c r="AX149" s="12" t="s">
        <v>76</v>
      </c>
      <c r="AY149" s="152" t="s">
        <v>218</v>
      </c>
    </row>
    <row r="150" spans="2:51" s="12" customFormat="1" ht="11.25">
      <c r="B150" s="151"/>
      <c r="D150" s="140" t="s">
        <v>229</v>
      </c>
      <c r="E150" s="152" t="s">
        <v>19</v>
      </c>
      <c r="F150" s="153" t="s">
        <v>2413</v>
      </c>
      <c r="H150" s="154">
        <v>20.277999999999999</v>
      </c>
      <c r="I150" s="155"/>
      <c r="L150" s="151"/>
      <c r="M150" s="156"/>
      <c r="T150" s="157"/>
      <c r="AT150" s="152" t="s">
        <v>229</v>
      </c>
      <c r="AU150" s="152" t="s">
        <v>83</v>
      </c>
      <c r="AV150" s="12" t="s">
        <v>85</v>
      </c>
      <c r="AW150" s="12" t="s">
        <v>37</v>
      </c>
      <c r="AX150" s="12" t="s">
        <v>76</v>
      </c>
      <c r="AY150" s="152" t="s">
        <v>218</v>
      </c>
    </row>
    <row r="151" spans="2:51" s="12" customFormat="1" ht="11.25">
      <c r="B151" s="151"/>
      <c r="D151" s="140" t="s">
        <v>229</v>
      </c>
      <c r="E151" s="152" t="s">
        <v>19</v>
      </c>
      <c r="F151" s="153" t="s">
        <v>2414</v>
      </c>
      <c r="H151" s="154">
        <v>21.163</v>
      </c>
      <c r="I151" s="155"/>
      <c r="L151" s="151"/>
      <c r="M151" s="156"/>
      <c r="T151" s="157"/>
      <c r="AT151" s="152" t="s">
        <v>229</v>
      </c>
      <c r="AU151" s="152" t="s">
        <v>83</v>
      </c>
      <c r="AV151" s="12" t="s">
        <v>85</v>
      </c>
      <c r="AW151" s="12" t="s">
        <v>37</v>
      </c>
      <c r="AX151" s="12" t="s">
        <v>76</v>
      </c>
      <c r="AY151" s="152" t="s">
        <v>218</v>
      </c>
    </row>
    <row r="152" spans="2:51" s="12" customFormat="1" ht="11.25">
      <c r="B152" s="151"/>
      <c r="D152" s="140" t="s">
        <v>229</v>
      </c>
      <c r="E152" s="152" t="s">
        <v>19</v>
      </c>
      <c r="F152" s="153" t="s">
        <v>2415</v>
      </c>
      <c r="H152" s="154">
        <v>17.027000000000001</v>
      </c>
      <c r="I152" s="155"/>
      <c r="L152" s="151"/>
      <c r="M152" s="156"/>
      <c r="T152" s="157"/>
      <c r="AT152" s="152" t="s">
        <v>229</v>
      </c>
      <c r="AU152" s="152" t="s">
        <v>83</v>
      </c>
      <c r="AV152" s="12" t="s">
        <v>85</v>
      </c>
      <c r="AW152" s="12" t="s">
        <v>37</v>
      </c>
      <c r="AX152" s="12" t="s">
        <v>76</v>
      </c>
      <c r="AY152" s="152" t="s">
        <v>218</v>
      </c>
    </row>
    <row r="153" spans="2:51" s="12" customFormat="1" ht="11.25">
      <c r="B153" s="151"/>
      <c r="D153" s="140" t="s">
        <v>229</v>
      </c>
      <c r="E153" s="152" t="s">
        <v>19</v>
      </c>
      <c r="F153" s="153" t="s">
        <v>2416</v>
      </c>
      <c r="H153" s="154">
        <v>9.4640000000000004</v>
      </c>
      <c r="I153" s="155"/>
      <c r="L153" s="151"/>
      <c r="M153" s="156"/>
      <c r="T153" s="157"/>
      <c r="AT153" s="152" t="s">
        <v>229</v>
      </c>
      <c r="AU153" s="152" t="s">
        <v>83</v>
      </c>
      <c r="AV153" s="12" t="s">
        <v>85</v>
      </c>
      <c r="AW153" s="12" t="s">
        <v>37</v>
      </c>
      <c r="AX153" s="12" t="s">
        <v>76</v>
      </c>
      <c r="AY153" s="152" t="s">
        <v>218</v>
      </c>
    </row>
    <row r="154" spans="2:51" s="12" customFormat="1" ht="11.25">
      <c r="B154" s="151"/>
      <c r="D154" s="140" t="s">
        <v>229</v>
      </c>
      <c r="E154" s="152" t="s">
        <v>19</v>
      </c>
      <c r="F154" s="153" t="s">
        <v>2417</v>
      </c>
      <c r="H154" s="154">
        <v>10.358000000000001</v>
      </c>
      <c r="I154" s="155"/>
      <c r="L154" s="151"/>
      <c r="M154" s="156"/>
      <c r="T154" s="157"/>
      <c r="AT154" s="152" t="s">
        <v>229</v>
      </c>
      <c r="AU154" s="152" t="s">
        <v>83</v>
      </c>
      <c r="AV154" s="12" t="s">
        <v>85</v>
      </c>
      <c r="AW154" s="12" t="s">
        <v>37</v>
      </c>
      <c r="AX154" s="12" t="s">
        <v>76</v>
      </c>
      <c r="AY154" s="152" t="s">
        <v>218</v>
      </c>
    </row>
    <row r="155" spans="2:51" s="12" customFormat="1" ht="11.25">
      <c r="B155" s="151"/>
      <c r="D155" s="140" t="s">
        <v>229</v>
      </c>
      <c r="E155" s="152" t="s">
        <v>19</v>
      </c>
      <c r="F155" s="153" t="s">
        <v>2418</v>
      </c>
      <c r="H155" s="154">
        <v>9.5299999999999994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76</v>
      </c>
      <c r="AY155" s="152" t="s">
        <v>218</v>
      </c>
    </row>
    <row r="156" spans="2:51" s="12" customFormat="1" ht="11.25">
      <c r="B156" s="151"/>
      <c r="D156" s="140" t="s">
        <v>229</v>
      </c>
      <c r="E156" s="152" t="s">
        <v>19</v>
      </c>
      <c r="F156" s="153" t="s">
        <v>2419</v>
      </c>
      <c r="H156" s="154">
        <v>121.804</v>
      </c>
      <c r="I156" s="155"/>
      <c r="L156" s="151"/>
      <c r="M156" s="156"/>
      <c r="T156" s="157"/>
      <c r="AT156" s="152" t="s">
        <v>229</v>
      </c>
      <c r="AU156" s="152" t="s">
        <v>83</v>
      </c>
      <c r="AV156" s="12" t="s">
        <v>85</v>
      </c>
      <c r="AW156" s="12" t="s">
        <v>37</v>
      </c>
      <c r="AX156" s="12" t="s">
        <v>76</v>
      </c>
      <c r="AY156" s="152" t="s">
        <v>218</v>
      </c>
    </row>
    <row r="157" spans="2:51" s="12" customFormat="1" ht="11.25">
      <c r="B157" s="151"/>
      <c r="D157" s="140" t="s">
        <v>229</v>
      </c>
      <c r="E157" s="152" t="s">
        <v>19</v>
      </c>
      <c r="F157" s="153" t="s">
        <v>2420</v>
      </c>
      <c r="H157" s="154">
        <v>12.852</v>
      </c>
      <c r="I157" s="155"/>
      <c r="L157" s="151"/>
      <c r="M157" s="156"/>
      <c r="T157" s="157"/>
      <c r="AT157" s="152" t="s">
        <v>229</v>
      </c>
      <c r="AU157" s="152" t="s">
        <v>83</v>
      </c>
      <c r="AV157" s="12" t="s">
        <v>85</v>
      </c>
      <c r="AW157" s="12" t="s">
        <v>37</v>
      </c>
      <c r="AX157" s="12" t="s">
        <v>76</v>
      </c>
      <c r="AY157" s="152" t="s">
        <v>218</v>
      </c>
    </row>
    <row r="158" spans="2:51" s="12" customFormat="1" ht="11.25">
      <c r="B158" s="151"/>
      <c r="D158" s="140" t="s">
        <v>229</v>
      </c>
      <c r="E158" s="152" t="s">
        <v>19</v>
      </c>
      <c r="F158" s="153" t="s">
        <v>2421</v>
      </c>
      <c r="H158" s="154">
        <v>15.252000000000001</v>
      </c>
      <c r="I158" s="155"/>
      <c r="L158" s="151"/>
      <c r="M158" s="156"/>
      <c r="T158" s="157"/>
      <c r="AT158" s="152" t="s">
        <v>229</v>
      </c>
      <c r="AU158" s="152" t="s">
        <v>83</v>
      </c>
      <c r="AV158" s="12" t="s">
        <v>85</v>
      </c>
      <c r="AW158" s="12" t="s">
        <v>37</v>
      </c>
      <c r="AX158" s="12" t="s">
        <v>76</v>
      </c>
      <c r="AY158" s="152" t="s">
        <v>218</v>
      </c>
    </row>
    <row r="159" spans="2:51" s="12" customFormat="1" ht="11.25">
      <c r="B159" s="151"/>
      <c r="D159" s="140" t="s">
        <v>229</v>
      </c>
      <c r="E159" s="152" t="s">
        <v>19</v>
      </c>
      <c r="F159" s="153" t="s">
        <v>2422</v>
      </c>
      <c r="H159" s="154">
        <v>9.3640000000000008</v>
      </c>
      <c r="I159" s="155"/>
      <c r="L159" s="151"/>
      <c r="M159" s="156"/>
      <c r="T159" s="157"/>
      <c r="AT159" s="152" t="s">
        <v>229</v>
      </c>
      <c r="AU159" s="152" t="s">
        <v>83</v>
      </c>
      <c r="AV159" s="12" t="s">
        <v>85</v>
      </c>
      <c r="AW159" s="12" t="s">
        <v>37</v>
      </c>
      <c r="AX159" s="12" t="s">
        <v>76</v>
      </c>
      <c r="AY159" s="152" t="s">
        <v>218</v>
      </c>
    </row>
    <row r="160" spans="2:51" s="12" customFormat="1" ht="11.25">
      <c r="B160" s="151"/>
      <c r="D160" s="140" t="s">
        <v>229</v>
      </c>
      <c r="E160" s="152" t="s">
        <v>19</v>
      </c>
      <c r="F160" s="153" t="s">
        <v>2423</v>
      </c>
      <c r="H160" s="154">
        <v>21.128</v>
      </c>
      <c r="I160" s="155"/>
      <c r="L160" s="151"/>
      <c r="M160" s="156"/>
      <c r="T160" s="157"/>
      <c r="AT160" s="152" t="s">
        <v>229</v>
      </c>
      <c r="AU160" s="152" t="s">
        <v>83</v>
      </c>
      <c r="AV160" s="12" t="s">
        <v>85</v>
      </c>
      <c r="AW160" s="12" t="s">
        <v>37</v>
      </c>
      <c r="AX160" s="12" t="s">
        <v>76</v>
      </c>
      <c r="AY160" s="152" t="s">
        <v>218</v>
      </c>
    </row>
    <row r="161" spans="2:51" s="12" customFormat="1" ht="11.25">
      <c r="B161" s="151"/>
      <c r="D161" s="140" t="s">
        <v>229</v>
      </c>
      <c r="E161" s="152" t="s">
        <v>19</v>
      </c>
      <c r="F161" s="153" t="s">
        <v>2424</v>
      </c>
      <c r="H161" s="154">
        <v>19.513000000000002</v>
      </c>
      <c r="I161" s="155"/>
      <c r="L161" s="151"/>
      <c r="M161" s="156"/>
      <c r="T161" s="157"/>
      <c r="AT161" s="152" t="s">
        <v>229</v>
      </c>
      <c r="AU161" s="152" t="s">
        <v>83</v>
      </c>
      <c r="AV161" s="12" t="s">
        <v>85</v>
      </c>
      <c r="AW161" s="12" t="s">
        <v>37</v>
      </c>
      <c r="AX161" s="12" t="s">
        <v>76</v>
      </c>
      <c r="AY161" s="152" t="s">
        <v>218</v>
      </c>
    </row>
    <row r="162" spans="2:51" s="12" customFormat="1" ht="11.25">
      <c r="B162" s="151"/>
      <c r="D162" s="140" t="s">
        <v>229</v>
      </c>
      <c r="E162" s="152" t="s">
        <v>19</v>
      </c>
      <c r="F162" s="153" t="s">
        <v>2425</v>
      </c>
      <c r="H162" s="154">
        <v>7.2439999999999998</v>
      </c>
      <c r="I162" s="155"/>
      <c r="L162" s="151"/>
      <c r="M162" s="156"/>
      <c r="T162" s="157"/>
      <c r="AT162" s="152" t="s">
        <v>229</v>
      </c>
      <c r="AU162" s="152" t="s">
        <v>83</v>
      </c>
      <c r="AV162" s="12" t="s">
        <v>85</v>
      </c>
      <c r="AW162" s="12" t="s">
        <v>37</v>
      </c>
      <c r="AX162" s="12" t="s">
        <v>76</v>
      </c>
      <c r="AY162" s="152" t="s">
        <v>218</v>
      </c>
    </row>
    <row r="163" spans="2:51" s="12" customFormat="1" ht="11.25">
      <c r="B163" s="151"/>
      <c r="D163" s="140" t="s">
        <v>229</v>
      </c>
      <c r="E163" s="152" t="s">
        <v>19</v>
      </c>
      <c r="F163" s="153" t="s">
        <v>2426</v>
      </c>
      <c r="H163" s="154">
        <v>14.964</v>
      </c>
      <c r="I163" s="155"/>
      <c r="L163" s="151"/>
      <c r="M163" s="156"/>
      <c r="T163" s="157"/>
      <c r="AT163" s="152" t="s">
        <v>229</v>
      </c>
      <c r="AU163" s="152" t="s">
        <v>83</v>
      </c>
      <c r="AV163" s="12" t="s">
        <v>85</v>
      </c>
      <c r="AW163" s="12" t="s">
        <v>37</v>
      </c>
      <c r="AX163" s="12" t="s">
        <v>76</v>
      </c>
      <c r="AY163" s="152" t="s">
        <v>218</v>
      </c>
    </row>
    <row r="164" spans="2:51" s="12" customFormat="1" ht="11.25">
      <c r="B164" s="151"/>
      <c r="D164" s="140" t="s">
        <v>229</v>
      </c>
      <c r="E164" s="152" t="s">
        <v>19</v>
      </c>
      <c r="F164" s="153" t="s">
        <v>2427</v>
      </c>
      <c r="H164" s="154">
        <v>14.509</v>
      </c>
      <c r="I164" s="155"/>
      <c r="L164" s="151"/>
      <c r="M164" s="156"/>
      <c r="T164" s="157"/>
      <c r="AT164" s="152" t="s">
        <v>229</v>
      </c>
      <c r="AU164" s="152" t="s">
        <v>83</v>
      </c>
      <c r="AV164" s="12" t="s">
        <v>85</v>
      </c>
      <c r="AW164" s="12" t="s">
        <v>37</v>
      </c>
      <c r="AX164" s="12" t="s">
        <v>76</v>
      </c>
      <c r="AY164" s="152" t="s">
        <v>218</v>
      </c>
    </row>
    <row r="165" spans="2:51" s="12" customFormat="1" ht="11.25">
      <c r="B165" s="151"/>
      <c r="D165" s="140" t="s">
        <v>229</v>
      </c>
      <c r="E165" s="152" t="s">
        <v>19</v>
      </c>
      <c r="F165" s="153" t="s">
        <v>2428</v>
      </c>
      <c r="H165" s="154">
        <v>21.928000000000001</v>
      </c>
      <c r="I165" s="155"/>
      <c r="L165" s="151"/>
      <c r="M165" s="156"/>
      <c r="T165" s="157"/>
      <c r="AT165" s="152" t="s">
        <v>229</v>
      </c>
      <c r="AU165" s="152" t="s">
        <v>83</v>
      </c>
      <c r="AV165" s="12" t="s">
        <v>85</v>
      </c>
      <c r="AW165" s="12" t="s">
        <v>37</v>
      </c>
      <c r="AX165" s="12" t="s">
        <v>76</v>
      </c>
      <c r="AY165" s="152" t="s">
        <v>218</v>
      </c>
    </row>
    <row r="166" spans="2:51" s="12" customFormat="1" ht="11.25">
      <c r="B166" s="151"/>
      <c r="D166" s="140" t="s">
        <v>229</v>
      </c>
      <c r="E166" s="152" t="s">
        <v>19</v>
      </c>
      <c r="F166" s="153" t="s">
        <v>2429</v>
      </c>
      <c r="H166" s="154">
        <v>211.44</v>
      </c>
      <c r="I166" s="155"/>
      <c r="L166" s="151"/>
      <c r="M166" s="156"/>
      <c r="T166" s="157"/>
      <c r="AT166" s="152" t="s">
        <v>229</v>
      </c>
      <c r="AU166" s="152" t="s">
        <v>83</v>
      </c>
      <c r="AV166" s="12" t="s">
        <v>85</v>
      </c>
      <c r="AW166" s="12" t="s">
        <v>37</v>
      </c>
      <c r="AX166" s="12" t="s">
        <v>76</v>
      </c>
      <c r="AY166" s="152" t="s">
        <v>218</v>
      </c>
    </row>
    <row r="167" spans="2:51" s="12" customFormat="1" ht="11.25">
      <c r="B167" s="151"/>
      <c r="D167" s="140" t="s">
        <v>229</v>
      </c>
      <c r="E167" s="152" t="s">
        <v>19</v>
      </c>
      <c r="F167" s="153" t="s">
        <v>2430</v>
      </c>
      <c r="H167" s="154">
        <v>68.665000000000006</v>
      </c>
      <c r="I167" s="155"/>
      <c r="L167" s="151"/>
      <c r="M167" s="156"/>
      <c r="T167" s="157"/>
      <c r="AT167" s="152" t="s">
        <v>229</v>
      </c>
      <c r="AU167" s="152" t="s">
        <v>83</v>
      </c>
      <c r="AV167" s="12" t="s">
        <v>85</v>
      </c>
      <c r="AW167" s="12" t="s">
        <v>37</v>
      </c>
      <c r="AX167" s="12" t="s">
        <v>76</v>
      </c>
      <c r="AY167" s="152" t="s">
        <v>218</v>
      </c>
    </row>
    <row r="168" spans="2:51" s="12" customFormat="1" ht="11.25">
      <c r="B168" s="151"/>
      <c r="D168" s="140" t="s">
        <v>229</v>
      </c>
      <c r="E168" s="152" t="s">
        <v>19</v>
      </c>
      <c r="F168" s="153" t="s">
        <v>2431</v>
      </c>
      <c r="H168" s="154">
        <v>4.6619999999999999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76</v>
      </c>
      <c r="AY168" s="152" t="s">
        <v>218</v>
      </c>
    </row>
    <row r="169" spans="2:51" s="12" customFormat="1" ht="11.25">
      <c r="B169" s="151"/>
      <c r="D169" s="140" t="s">
        <v>229</v>
      </c>
      <c r="E169" s="152" t="s">
        <v>19</v>
      </c>
      <c r="F169" s="153" t="s">
        <v>2432</v>
      </c>
      <c r="H169" s="154">
        <v>2.8860000000000001</v>
      </c>
      <c r="I169" s="155"/>
      <c r="L169" s="151"/>
      <c r="M169" s="156"/>
      <c r="T169" s="157"/>
      <c r="AT169" s="152" t="s">
        <v>229</v>
      </c>
      <c r="AU169" s="152" t="s">
        <v>83</v>
      </c>
      <c r="AV169" s="12" t="s">
        <v>85</v>
      </c>
      <c r="AW169" s="12" t="s">
        <v>37</v>
      </c>
      <c r="AX169" s="12" t="s">
        <v>76</v>
      </c>
      <c r="AY169" s="152" t="s">
        <v>218</v>
      </c>
    </row>
    <row r="170" spans="2:51" s="12" customFormat="1" ht="11.25">
      <c r="B170" s="151"/>
      <c r="D170" s="140" t="s">
        <v>229</v>
      </c>
      <c r="E170" s="152" t="s">
        <v>19</v>
      </c>
      <c r="F170" s="153" t="s">
        <v>2433</v>
      </c>
      <c r="H170" s="154">
        <v>2.694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76</v>
      </c>
      <c r="AY170" s="152" t="s">
        <v>218</v>
      </c>
    </row>
    <row r="171" spans="2:51" s="12" customFormat="1" ht="11.25">
      <c r="B171" s="151"/>
      <c r="D171" s="140" t="s">
        <v>229</v>
      </c>
      <c r="E171" s="152" t="s">
        <v>19</v>
      </c>
      <c r="F171" s="153" t="s">
        <v>2434</v>
      </c>
      <c r="H171" s="154">
        <v>30.891999999999999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76</v>
      </c>
      <c r="AY171" s="152" t="s">
        <v>218</v>
      </c>
    </row>
    <row r="172" spans="2:51" s="12" customFormat="1" ht="11.25">
      <c r="B172" s="151"/>
      <c r="D172" s="140" t="s">
        <v>229</v>
      </c>
      <c r="E172" s="152" t="s">
        <v>19</v>
      </c>
      <c r="F172" s="153" t="s">
        <v>2435</v>
      </c>
      <c r="H172" s="154">
        <v>74.289000000000001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76</v>
      </c>
      <c r="AY172" s="152" t="s">
        <v>218</v>
      </c>
    </row>
    <row r="173" spans="2:51" s="12" customFormat="1" ht="11.25">
      <c r="B173" s="151"/>
      <c r="D173" s="140" t="s">
        <v>229</v>
      </c>
      <c r="E173" s="152" t="s">
        <v>19</v>
      </c>
      <c r="F173" s="153" t="s">
        <v>2436</v>
      </c>
      <c r="H173" s="154">
        <v>25.916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76</v>
      </c>
      <c r="AY173" s="152" t="s">
        <v>218</v>
      </c>
    </row>
    <row r="174" spans="2:51" s="12" customFormat="1" ht="11.25">
      <c r="B174" s="151"/>
      <c r="D174" s="140" t="s">
        <v>229</v>
      </c>
      <c r="E174" s="152" t="s">
        <v>19</v>
      </c>
      <c r="F174" s="153" t="s">
        <v>2437</v>
      </c>
      <c r="H174" s="154">
        <v>27.279</v>
      </c>
      <c r="I174" s="155"/>
      <c r="L174" s="151"/>
      <c r="M174" s="156"/>
      <c r="T174" s="157"/>
      <c r="AT174" s="152" t="s">
        <v>229</v>
      </c>
      <c r="AU174" s="152" t="s">
        <v>83</v>
      </c>
      <c r="AV174" s="12" t="s">
        <v>85</v>
      </c>
      <c r="AW174" s="12" t="s">
        <v>37</v>
      </c>
      <c r="AX174" s="12" t="s">
        <v>76</v>
      </c>
      <c r="AY174" s="152" t="s">
        <v>218</v>
      </c>
    </row>
    <row r="175" spans="2:51" s="12" customFormat="1" ht="11.25">
      <c r="B175" s="151"/>
      <c r="D175" s="140" t="s">
        <v>229</v>
      </c>
      <c r="E175" s="152" t="s">
        <v>19</v>
      </c>
      <c r="F175" s="153" t="s">
        <v>2438</v>
      </c>
      <c r="H175" s="154">
        <v>31.82</v>
      </c>
      <c r="I175" s="155"/>
      <c r="L175" s="151"/>
      <c r="M175" s="156"/>
      <c r="T175" s="157"/>
      <c r="AT175" s="152" t="s">
        <v>229</v>
      </c>
      <c r="AU175" s="152" t="s">
        <v>83</v>
      </c>
      <c r="AV175" s="12" t="s">
        <v>85</v>
      </c>
      <c r="AW175" s="12" t="s">
        <v>37</v>
      </c>
      <c r="AX175" s="12" t="s">
        <v>76</v>
      </c>
      <c r="AY175" s="152" t="s">
        <v>218</v>
      </c>
    </row>
    <row r="176" spans="2:51" s="12" customFormat="1" ht="11.25">
      <c r="B176" s="151"/>
      <c r="D176" s="140" t="s">
        <v>229</v>
      </c>
      <c r="E176" s="152" t="s">
        <v>19</v>
      </c>
      <c r="F176" s="153" t="s">
        <v>2439</v>
      </c>
      <c r="H176" s="154">
        <v>5.0609999999999999</v>
      </c>
      <c r="I176" s="155"/>
      <c r="L176" s="151"/>
      <c r="M176" s="156"/>
      <c r="T176" s="157"/>
      <c r="AT176" s="152" t="s">
        <v>229</v>
      </c>
      <c r="AU176" s="152" t="s">
        <v>83</v>
      </c>
      <c r="AV176" s="12" t="s">
        <v>85</v>
      </c>
      <c r="AW176" s="12" t="s">
        <v>37</v>
      </c>
      <c r="AX176" s="12" t="s">
        <v>76</v>
      </c>
      <c r="AY176" s="152" t="s">
        <v>218</v>
      </c>
    </row>
    <row r="177" spans="2:51" s="12" customFormat="1" ht="11.25">
      <c r="B177" s="151"/>
      <c r="D177" s="140" t="s">
        <v>229</v>
      </c>
      <c r="E177" s="152" t="s">
        <v>19</v>
      </c>
      <c r="F177" s="153" t="s">
        <v>2440</v>
      </c>
      <c r="H177" s="154">
        <v>1.2490000000000001</v>
      </c>
      <c r="I177" s="155"/>
      <c r="L177" s="151"/>
      <c r="M177" s="156"/>
      <c r="T177" s="157"/>
      <c r="AT177" s="152" t="s">
        <v>229</v>
      </c>
      <c r="AU177" s="152" t="s">
        <v>83</v>
      </c>
      <c r="AV177" s="12" t="s">
        <v>85</v>
      </c>
      <c r="AW177" s="12" t="s">
        <v>37</v>
      </c>
      <c r="AX177" s="12" t="s">
        <v>76</v>
      </c>
      <c r="AY177" s="152" t="s">
        <v>218</v>
      </c>
    </row>
    <row r="178" spans="2:51" s="12" customFormat="1" ht="11.25">
      <c r="B178" s="151"/>
      <c r="D178" s="140" t="s">
        <v>229</v>
      </c>
      <c r="E178" s="152" t="s">
        <v>19</v>
      </c>
      <c r="F178" s="153" t="s">
        <v>2441</v>
      </c>
      <c r="H178" s="154">
        <v>1.526</v>
      </c>
      <c r="I178" s="155"/>
      <c r="L178" s="151"/>
      <c r="M178" s="156"/>
      <c r="T178" s="157"/>
      <c r="AT178" s="152" t="s">
        <v>229</v>
      </c>
      <c r="AU178" s="152" t="s">
        <v>83</v>
      </c>
      <c r="AV178" s="12" t="s">
        <v>85</v>
      </c>
      <c r="AW178" s="12" t="s">
        <v>37</v>
      </c>
      <c r="AX178" s="12" t="s">
        <v>76</v>
      </c>
      <c r="AY178" s="152" t="s">
        <v>218</v>
      </c>
    </row>
    <row r="179" spans="2:51" s="12" customFormat="1" ht="11.25">
      <c r="B179" s="151"/>
      <c r="D179" s="140" t="s">
        <v>229</v>
      </c>
      <c r="E179" s="152" t="s">
        <v>19</v>
      </c>
      <c r="F179" s="153" t="s">
        <v>2442</v>
      </c>
      <c r="H179" s="154">
        <v>52.055999999999997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51" s="12" customFormat="1" ht="11.25">
      <c r="B180" s="151"/>
      <c r="D180" s="140" t="s">
        <v>229</v>
      </c>
      <c r="E180" s="152" t="s">
        <v>19</v>
      </c>
      <c r="F180" s="153" t="s">
        <v>2443</v>
      </c>
      <c r="H180" s="154">
        <v>24.186</v>
      </c>
      <c r="I180" s="155"/>
      <c r="L180" s="151"/>
      <c r="M180" s="156"/>
      <c r="T180" s="157"/>
      <c r="AT180" s="152" t="s">
        <v>229</v>
      </c>
      <c r="AU180" s="152" t="s">
        <v>83</v>
      </c>
      <c r="AV180" s="12" t="s">
        <v>85</v>
      </c>
      <c r="AW180" s="12" t="s">
        <v>37</v>
      </c>
      <c r="AX180" s="12" t="s">
        <v>76</v>
      </c>
      <c r="AY180" s="152" t="s">
        <v>218</v>
      </c>
    </row>
    <row r="181" spans="2:51" s="12" customFormat="1" ht="11.25">
      <c r="B181" s="151"/>
      <c r="D181" s="140" t="s">
        <v>229</v>
      </c>
      <c r="E181" s="152" t="s">
        <v>19</v>
      </c>
      <c r="F181" s="153" t="s">
        <v>2444</v>
      </c>
      <c r="H181" s="154">
        <v>9.6159999999999997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76</v>
      </c>
      <c r="AY181" s="152" t="s">
        <v>218</v>
      </c>
    </row>
    <row r="182" spans="2:51" s="12" customFormat="1" ht="11.25">
      <c r="B182" s="151"/>
      <c r="D182" s="140" t="s">
        <v>229</v>
      </c>
      <c r="E182" s="152" t="s">
        <v>19</v>
      </c>
      <c r="F182" s="153" t="s">
        <v>2445</v>
      </c>
      <c r="H182" s="154">
        <v>4.5679999999999996</v>
      </c>
      <c r="I182" s="155"/>
      <c r="L182" s="151"/>
      <c r="M182" s="156"/>
      <c r="T182" s="157"/>
      <c r="AT182" s="152" t="s">
        <v>229</v>
      </c>
      <c r="AU182" s="152" t="s">
        <v>83</v>
      </c>
      <c r="AV182" s="12" t="s">
        <v>85</v>
      </c>
      <c r="AW182" s="12" t="s">
        <v>37</v>
      </c>
      <c r="AX182" s="12" t="s">
        <v>76</v>
      </c>
      <c r="AY182" s="152" t="s">
        <v>218</v>
      </c>
    </row>
    <row r="183" spans="2:51" s="12" customFormat="1" ht="11.25">
      <c r="B183" s="151"/>
      <c r="D183" s="140" t="s">
        <v>229</v>
      </c>
      <c r="E183" s="152" t="s">
        <v>19</v>
      </c>
      <c r="F183" s="153" t="s">
        <v>2446</v>
      </c>
      <c r="H183" s="154">
        <v>8.2080000000000002</v>
      </c>
      <c r="I183" s="155"/>
      <c r="L183" s="151"/>
      <c r="M183" s="156"/>
      <c r="T183" s="157"/>
      <c r="AT183" s="152" t="s">
        <v>229</v>
      </c>
      <c r="AU183" s="152" t="s">
        <v>83</v>
      </c>
      <c r="AV183" s="12" t="s">
        <v>85</v>
      </c>
      <c r="AW183" s="12" t="s">
        <v>37</v>
      </c>
      <c r="AX183" s="12" t="s">
        <v>76</v>
      </c>
      <c r="AY183" s="152" t="s">
        <v>218</v>
      </c>
    </row>
    <row r="184" spans="2:51" s="12" customFormat="1" ht="11.25">
      <c r="B184" s="151"/>
      <c r="D184" s="140" t="s">
        <v>229</v>
      </c>
      <c r="E184" s="152" t="s">
        <v>19</v>
      </c>
      <c r="F184" s="153" t="s">
        <v>2447</v>
      </c>
      <c r="H184" s="154">
        <v>41.615000000000002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76</v>
      </c>
      <c r="AY184" s="152" t="s">
        <v>218</v>
      </c>
    </row>
    <row r="185" spans="2:51" s="12" customFormat="1" ht="11.25">
      <c r="B185" s="151"/>
      <c r="D185" s="140" t="s">
        <v>229</v>
      </c>
      <c r="E185" s="152" t="s">
        <v>19</v>
      </c>
      <c r="F185" s="153" t="s">
        <v>2448</v>
      </c>
      <c r="H185" s="154">
        <v>3.5430000000000001</v>
      </c>
      <c r="I185" s="155"/>
      <c r="L185" s="151"/>
      <c r="M185" s="156"/>
      <c r="T185" s="157"/>
      <c r="AT185" s="152" t="s">
        <v>229</v>
      </c>
      <c r="AU185" s="152" t="s">
        <v>83</v>
      </c>
      <c r="AV185" s="12" t="s">
        <v>85</v>
      </c>
      <c r="AW185" s="12" t="s">
        <v>37</v>
      </c>
      <c r="AX185" s="12" t="s">
        <v>76</v>
      </c>
      <c r="AY185" s="152" t="s">
        <v>218</v>
      </c>
    </row>
    <row r="186" spans="2:51" s="12" customFormat="1" ht="11.25">
      <c r="B186" s="151"/>
      <c r="D186" s="140" t="s">
        <v>229</v>
      </c>
      <c r="E186" s="152" t="s">
        <v>19</v>
      </c>
      <c r="F186" s="153" t="s">
        <v>2449</v>
      </c>
      <c r="H186" s="154">
        <v>10.839</v>
      </c>
      <c r="I186" s="155"/>
      <c r="L186" s="151"/>
      <c r="M186" s="156"/>
      <c r="T186" s="157"/>
      <c r="AT186" s="152" t="s">
        <v>229</v>
      </c>
      <c r="AU186" s="152" t="s">
        <v>83</v>
      </c>
      <c r="AV186" s="12" t="s">
        <v>85</v>
      </c>
      <c r="AW186" s="12" t="s">
        <v>37</v>
      </c>
      <c r="AX186" s="12" t="s">
        <v>76</v>
      </c>
      <c r="AY186" s="152" t="s">
        <v>218</v>
      </c>
    </row>
    <row r="187" spans="2:51" s="12" customFormat="1" ht="11.25">
      <c r="B187" s="151"/>
      <c r="D187" s="140" t="s">
        <v>229</v>
      </c>
      <c r="E187" s="152" t="s">
        <v>19</v>
      </c>
      <c r="F187" s="153" t="s">
        <v>2450</v>
      </c>
      <c r="H187" s="154">
        <v>27.06</v>
      </c>
      <c r="I187" s="155"/>
      <c r="L187" s="151"/>
      <c r="M187" s="156"/>
      <c r="T187" s="157"/>
      <c r="AT187" s="152" t="s">
        <v>229</v>
      </c>
      <c r="AU187" s="152" t="s">
        <v>83</v>
      </c>
      <c r="AV187" s="12" t="s">
        <v>85</v>
      </c>
      <c r="AW187" s="12" t="s">
        <v>37</v>
      </c>
      <c r="AX187" s="12" t="s">
        <v>76</v>
      </c>
      <c r="AY187" s="152" t="s">
        <v>218</v>
      </c>
    </row>
    <row r="188" spans="2:51" s="12" customFormat="1" ht="11.25">
      <c r="B188" s="151"/>
      <c r="D188" s="140" t="s">
        <v>229</v>
      </c>
      <c r="E188" s="152" t="s">
        <v>19</v>
      </c>
      <c r="F188" s="153" t="s">
        <v>2451</v>
      </c>
      <c r="H188" s="154">
        <v>15.353</v>
      </c>
      <c r="I188" s="155"/>
      <c r="L188" s="151"/>
      <c r="M188" s="156"/>
      <c r="T188" s="157"/>
      <c r="AT188" s="152" t="s">
        <v>229</v>
      </c>
      <c r="AU188" s="152" t="s">
        <v>83</v>
      </c>
      <c r="AV188" s="12" t="s">
        <v>85</v>
      </c>
      <c r="AW188" s="12" t="s">
        <v>37</v>
      </c>
      <c r="AX188" s="12" t="s">
        <v>76</v>
      </c>
      <c r="AY188" s="152" t="s">
        <v>218</v>
      </c>
    </row>
    <row r="189" spans="2:51" s="12" customFormat="1" ht="11.25">
      <c r="B189" s="151"/>
      <c r="D189" s="140" t="s">
        <v>229</v>
      </c>
      <c r="E189" s="152" t="s">
        <v>19</v>
      </c>
      <c r="F189" s="153" t="s">
        <v>2452</v>
      </c>
      <c r="H189" s="154">
        <v>12.474</v>
      </c>
      <c r="I189" s="155"/>
      <c r="L189" s="151"/>
      <c r="M189" s="156"/>
      <c r="T189" s="157"/>
      <c r="AT189" s="152" t="s">
        <v>229</v>
      </c>
      <c r="AU189" s="152" t="s">
        <v>83</v>
      </c>
      <c r="AV189" s="12" t="s">
        <v>85</v>
      </c>
      <c r="AW189" s="12" t="s">
        <v>37</v>
      </c>
      <c r="AX189" s="12" t="s">
        <v>76</v>
      </c>
      <c r="AY189" s="152" t="s">
        <v>218</v>
      </c>
    </row>
    <row r="190" spans="2:51" s="12" customFormat="1" ht="11.25">
      <c r="B190" s="151"/>
      <c r="D190" s="140" t="s">
        <v>229</v>
      </c>
      <c r="E190" s="152" t="s">
        <v>19</v>
      </c>
      <c r="F190" s="153" t="s">
        <v>2453</v>
      </c>
      <c r="H190" s="154">
        <v>10.092000000000001</v>
      </c>
      <c r="I190" s="155"/>
      <c r="L190" s="151"/>
      <c r="M190" s="156"/>
      <c r="T190" s="157"/>
      <c r="AT190" s="152" t="s">
        <v>229</v>
      </c>
      <c r="AU190" s="152" t="s">
        <v>83</v>
      </c>
      <c r="AV190" s="12" t="s">
        <v>85</v>
      </c>
      <c r="AW190" s="12" t="s">
        <v>37</v>
      </c>
      <c r="AX190" s="12" t="s">
        <v>76</v>
      </c>
      <c r="AY190" s="152" t="s">
        <v>218</v>
      </c>
    </row>
    <row r="191" spans="2:51" s="12" customFormat="1" ht="11.25">
      <c r="B191" s="151"/>
      <c r="D191" s="140" t="s">
        <v>229</v>
      </c>
      <c r="E191" s="152" t="s">
        <v>19</v>
      </c>
      <c r="F191" s="153" t="s">
        <v>2454</v>
      </c>
      <c r="H191" s="154">
        <v>8.8919999999999995</v>
      </c>
      <c r="I191" s="155"/>
      <c r="L191" s="151"/>
      <c r="M191" s="156"/>
      <c r="T191" s="157"/>
      <c r="AT191" s="152" t="s">
        <v>229</v>
      </c>
      <c r="AU191" s="152" t="s">
        <v>83</v>
      </c>
      <c r="AV191" s="12" t="s">
        <v>85</v>
      </c>
      <c r="AW191" s="12" t="s">
        <v>37</v>
      </c>
      <c r="AX191" s="12" t="s">
        <v>76</v>
      </c>
      <c r="AY191" s="152" t="s">
        <v>218</v>
      </c>
    </row>
    <row r="192" spans="2:51" s="12" customFormat="1" ht="11.25">
      <c r="B192" s="151"/>
      <c r="D192" s="140" t="s">
        <v>229</v>
      </c>
      <c r="E192" s="152" t="s">
        <v>19</v>
      </c>
      <c r="F192" s="153" t="s">
        <v>2455</v>
      </c>
      <c r="H192" s="154">
        <v>12.654999999999999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76</v>
      </c>
      <c r="AY192" s="152" t="s">
        <v>218</v>
      </c>
    </row>
    <row r="193" spans="2:51" s="12" customFormat="1" ht="11.25">
      <c r="B193" s="151"/>
      <c r="D193" s="140" t="s">
        <v>229</v>
      </c>
      <c r="E193" s="152" t="s">
        <v>19</v>
      </c>
      <c r="F193" s="153" t="s">
        <v>2456</v>
      </c>
      <c r="H193" s="154">
        <v>5.0490000000000004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51" s="12" customFormat="1" ht="11.25">
      <c r="B194" s="151"/>
      <c r="D194" s="140" t="s">
        <v>229</v>
      </c>
      <c r="E194" s="152" t="s">
        <v>19</v>
      </c>
      <c r="F194" s="153" t="s">
        <v>2457</v>
      </c>
      <c r="H194" s="154">
        <v>4.3540000000000001</v>
      </c>
      <c r="I194" s="155"/>
      <c r="L194" s="151"/>
      <c r="M194" s="156"/>
      <c r="T194" s="157"/>
      <c r="AT194" s="152" t="s">
        <v>229</v>
      </c>
      <c r="AU194" s="152" t="s">
        <v>83</v>
      </c>
      <c r="AV194" s="12" t="s">
        <v>85</v>
      </c>
      <c r="AW194" s="12" t="s">
        <v>37</v>
      </c>
      <c r="AX194" s="12" t="s">
        <v>76</v>
      </c>
      <c r="AY194" s="152" t="s">
        <v>218</v>
      </c>
    </row>
    <row r="195" spans="2:51" s="12" customFormat="1" ht="11.25">
      <c r="B195" s="151"/>
      <c r="D195" s="140" t="s">
        <v>229</v>
      </c>
      <c r="E195" s="152" t="s">
        <v>19</v>
      </c>
      <c r="F195" s="153" t="s">
        <v>2458</v>
      </c>
      <c r="H195" s="154">
        <v>5.742</v>
      </c>
      <c r="I195" s="155"/>
      <c r="L195" s="151"/>
      <c r="M195" s="156"/>
      <c r="T195" s="157"/>
      <c r="AT195" s="152" t="s">
        <v>229</v>
      </c>
      <c r="AU195" s="152" t="s">
        <v>83</v>
      </c>
      <c r="AV195" s="12" t="s">
        <v>85</v>
      </c>
      <c r="AW195" s="12" t="s">
        <v>37</v>
      </c>
      <c r="AX195" s="12" t="s">
        <v>76</v>
      </c>
      <c r="AY195" s="152" t="s">
        <v>218</v>
      </c>
    </row>
    <row r="196" spans="2:51" s="12" customFormat="1" ht="11.25">
      <c r="B196" s="151"/>
      <c r="D196" s="140" t="s">
        <v>229</v>
      </c>
      <c r="E196" s="152" t="s">
        <v>19</v>
      </c>
      <c r="F196" s="153" t="s">
        <v>2459</v>
      </c>
      <c r="H196" s="154">
        <v>4.1980000000000004</v>
      </c>
      <c r="I196" s="155"/>
      <c r="L196" s="151"/>
      <c r="M196" s="156"/>
      <c r="T196" s="157"/>
      <c r="AT196" s="152" t="s">
        <v>229</v>
      </c>
      <c r="AU196" s="152" t="s">
        <v>83</v>
      </c>
      <c r="AV196" s="12" t="s">
        <v>85</v>
      </c>
      <c r="AW196" s="12" t="s">
        <v>37</v>
      </c>
      <c r="AX196" s="12" t="s">
        <v>76</v>
      </c>
      <c r="AY196" s="152" t="s">
        <v>218</v>
      </c>
    </row>
    <row r="197" spans="2:51" s="12" customFormat="1" ht="11.25">
      <c r="B197" s="151"/>
      <c r="D197" s="140" t="s">
        <v>229</v>
      </c>
      <c r="E197" s="152" t="s">
        <v>19</v>
      </c>
      <c r="F197" s="153" t="s">
        <v>2460</v>
      </c>
      <c r="H197" s="154">
        <v>17.387</v>
      </c>
      <c r="I197" s="155"/>
      <c r="L197" s="151"/>
      <c r="M197" s="156"/>
      <c r="T197" s="157"/>
      <c r="AT197" s="152" t="s">
        <v>229</v>
      </c>
      <c r="AU197" s="152" t="s">
        <v>83</v>
      </c>
      <c r="AV197" s="12" t="s">
        <v>85</v>
      </c>
      <c r="AW197" s="12" t="s">
        <v>37</v>
      </c>
      <c r="AX197" s="12" t="s">
        <v>76</v>
      </c>
      <c r="AY197" s="152" t="s">
        <v>218</v>
      </c>
    </row>
    <row r="198" spans="2:51" s="12" customFormat="1" ht="11.25">
      <c r="B198" s="151"/>
      <c r="D198" s="140" t="s">
        <v>229</v>
      </c>
      <c r="E198" s="152" t="s">
        <v>19</v>
      </c>
      <c r="F198" s="153" t="s">
        <v>2461</v>
      </c>
      <c r="H198" s="154">
        <v>7.907</v>
      </c>
      <c r="I198" s="155"/>
      <c r="L198" s="151"/>
      <c r="M198" s="156"/>
      <c r="T198" s="157"/>
      <c r="AT198" s="152" t="s">
        <v>229</v>
      </c>
      <c r="AU198" s="152" t="s">
        <v>83</v>
      </c>
      <c r="AV198" s="12" t="s">
        <v>85</v>
      </c>
      <c r="AW198" s="12" t="s">
        <v>37</v>
      </c>
      <c r="AX198" s="12" t="s">
        <v>76</v>
      </c>
      <c r="AY198" s="152" t="s">
        <v>218</v>
      </c>
    </row>
    <row r="199" spans="2:51" s="12" customFormat="1" ht="11.25">
      <c r="B199" s="151"/>
      <c r="D199" s="140" t="s">
        <v>229</v>
      </c>
      <c r="E199" s="152" t="s">
        <v>19</v>
      </c>
      <c r="F199" s="153" t="s">
        <v>2462</v>
      </c>
      <c r="H199" s="154">
        <v>0.28999999999999998</v>
      </c>
      <c r="I199" s="155"/>
      <c r="L199" s="151"/>
      <c r="M199" s="156"/>
      <c r="T199" s="157"/>
      <c r="AT199" s="152" t="s">
        <v>229</v>
      </c>
      <c r="AU199" s="152" t="s">
        <v>83</v>
      </c>
      <c r="AV199" s="12" t="s">
        <v>85</v>
      </c>
      <c r="AW199" s="12" t="s">
        <v>37</v>
      </c>
      <c r="AX199" s="12" t="s">
        <v>76</v>
      </c>
      <c r="AY199" s="152" t="s">
        <v>218</v>
      </c>
    </row>
    <row r="200" spans="2:51" s="12" customFormat="1" ht="11.25">
      <c r="B200" s="151"/>
      <c r="D200" s="140" t="s">
        <v>229</v>
      </c>
      <c r="E200" s="152" t="s">
        <v>19</v>
      </c>
      <c r="F200" s="153" t="s">
        <v>2463</v>
      </c>
      <c r="H200" s="154">
        <v>5.4</v>
      </c>
      <c r="I200" s="155"/>
      <c r="L200" s="151"/>
      <c r="M200" s="156"/>
      <c r="T200" s="157"/>
      <c r="AT200" s="152" t="s">
        <v>229</v>
      </c>
      <c r="AU200" s="152" t="s">
        <v>83</v>
      </c>
      <c r="AV200" s="12" t="s">
        <v>85</v>
      </c>
      <c r="AW200" s="12" t="s">
        <v>37</v>
      </c>
      <c r="AX200" s="12" t="s">
        <v>76</v>
      </c>
      <c r="AY200" s="152" t="s">
        <v>218</v>
      </c>
    </row>
    <row r="201" spans="2:51" s="12" customFormat="1" ht="11.25">
      <c r="B201" s="151"/>
      <c r="D201" s="140" t="s">
        <v>229</v>
      </c>
      <c r="E201" s="152" t="s">
        <v>19</v>
      </c>
      <c r="F201" s="153" t="s">
        <v>2464</v>
      </c>
      <c r="H201" s="154">
        <v>13.4</v>
      </c>
      <c r="I201" s="155"/>
      <c r="L201" s="151"/>
      <c r="M201" s="156"/>
      <c r="T201" s="157"/>
      <c r="AT201" s="152" t="s">
        <v>229</v>
      </c>
      <c r="AU201" s="152" t="s">
        <v>83</v>
      </c>
      <c r="AV201" s="12" t="s">
        <v>85</v>
      </c>
      <c r="AW201" s="12" t="s">
        <v>37</v>
      </c>
      <c r="AX201" s="12" t="s">
        <v>76</v>
      </c>
      <c r="AY201" s="152" t="s">
        <v>218</v>
      </c>
    </row>
    <row r="202" spans="2:51" s="12" customFormat="1" ht="11.25">
      <c r="B202" s="151"/>
      <c r="D202" s="140" t="s">
        <v>229</v>
      </c>
      <c r="E202" s="152" t="s">
        <v>19</v>
      </c>
      <c r="F202" s="153" t="s">
        <v>2465</v>
      </c>
      <c r="H202" s="154">
        <v>2.8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76</v>
      </c>
      <c r="AY202" s="152" t="s">
        <v>218</v>
      </c>
    </row>
    <row r="203" spans="2:51" s="12" customFormat="1" ht="11.25">
      <c r="B203" s="151"/>
      <c r="D203" s="140" t="s">
        <v>229</v>
      </c>
      <c r="E203" s="152" t="s">
        <v>19</v>
      </c>
      <c r="F203" s="153" t="s">
        <v>2466</v>
      </c>
      <c r="H203" s="154">
        <v>0.53600000000000003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76</v>
      </c>
      <c r="AY203" s="152" t="s">
        <v>218</v>
      </c>
    </row>
    <row r="204" spans="2:51" s="12" customFormat="1" ht="11.25">
      <c r="B204" s="151"/>
      <c r="D204" s="140" t="s">
        <v>229</v>
      </c>
      <c r="E204" s="152" t="s">
        <v>19</v>
      </c>
      <c r="F204" s="153" t="s">
        <v>2467</v>
      </c>
      <c r="H204" s="154">
        <v>8.609</v>
      </c>
      <c r="I204" s="155"/>
      <c r="L204" s="151"/>
      <c r="M204" s="156"/>
      <c r="T204" s="157"/>
      <c r="AT204" s="152" t="s">
        <v>229</v>
      </c>
      <c r="AU204" s="152" t="s">
        <v>83</v>
      </c>
      <c r="AV204" s="12" t="s">
        <v>85</v>
      </c>
      <c r="AW204" s="12" t="s">
        <v>37</v>
      </c>
      <c r="AX204" s="12" t="s">
        <v>76</v>
      </c>
      <c r="AY204" s="152" t="s">
        <v>218</v>
      </c>
    </row>
    <row r="205" spans="2:51" s="12" customFormat="1" ht="11.25">
      <c r="B205" s="151"/>
      <c r="D205" s="140" t="s">
        <v>229</v>
      </c>
      <c r="E205" s="152" t="s">
        <v>19</v>
      </c>
      <c r="F205" s="153" t="s">
        <v>2468</v>
      </c>
      <c r="H205" s="154">
        <v>11.009</v>
      </c>
      <c r="I205" s="155"/>
      <c r="L205" s="151"/>
      <c r="M205" s="156"/>
      <c r="T205" s="157"/>
      <c r="AT205" s="152" t="s">
        <v>229</v>
      </c>
      <c r="AU205" s="152" t="s">
        <v>83</v>
      </c>
      <c r="AV205" s="12" t="s">
        <v>85</v>
      </c>
      <c r="AW205" s="12" t="s">
        <v>37</v>
      </c>
      <c r="AX205" s="12" t="s">
        <v>76</v>
      </c>
      <c r="AY205" s="152" t="s">
        <v>218</v>
      </c>
    </row>
    <row r="206" spans="2:51" s="12" customFormat="1" ht="11.25">
      <c r="B206" s="151"/>
      <c r="D206" s="140" t="s">
        <v>229</v>
      </c>
      <c r="E206" s="152" t="s">
        <v>19</v>
      </c>
      <c r="F206" s="153" t="s">
        <v>2469</v>
      </c>
      <c r="H206" s="154">
        <v>13.577</v>
      </c>
      <c r="I206" s="155"/>
      <c r="L206" s="151"/>
      <c r="M206" s="156"/>
      <c r="T206" s="157"/>
      <c r="AT206" s="152" t="s">
        <v>229</v>
      </c>
      <c r="AU206" s="152" t="s">
        <v>83</v>
      </c>
      <c r="AV206" s="12" t="s">
        <v>85</v>
      </c>
      <c r="AW206" s="12" t="s">
        <v>37</v>
      </c>
      <c r="AX206" s="12" t="s">
        <v>76</v>
      </c>
      <c r="AY206" s="152" t="s">
        <v>218</v>
      </c>
    </row>
    <row r="207" spans="2:51" s="12" customFormat="1" ht="11.25">
      <c r="B207" s="151"/>
      <c r="D207" s="140" t="s">
        <v>229</v>
      </c>
      <c r="E207" s="152" t="s">
        <v>19</v>
      </c>
      <c r="F207" s="153" t="s">
        <v>2470</v>
      </c>
      <c r="H207" s="154">
        <v>10.993</v>
      </c>
      <c r="I207" s="155"/>
      <c r="L207" s="151"/>
      <c r="M207" s="156"/>
      <c r="T207" s="157"/>
      <c r="AT207" s="152" t="s">
        <v>229</v>
      </c>
      <c r="AU207" s="152" t="s">
        <v>83</v>
      </c>
      <c r="AV207" s="12" t="s">
        <v>85</v>
      </c>
      <c r="AW207" s="12" t="s">
        <v>37</v>
      </c>
      <c r="AX207" s="12" t="s">
        <v>76</v>
      </c>
      <c r="AY207" s="152" t="s">
        <v>218</v>
      </c>
    </row>
    <row r="208" spans="2:51" s="12" customFormat="1" ht="11.25">
      <c r="B208" s="151"/>
      <c r="D208" s="140" t="s">
        <v>229</v>
      </c>
      <c r="E208" s="152" t="s">
        <v>19</v>
      </c>
      <c r="F208" s="153" t="s">
        <v>2471</v>
      </c>
      <c r="H208" s="154">
        <v>63.63</v>
      </c>
      <c r="I208" s="155"/>
      <c r="L208" s="151"/>
      <c r="M208" s="156"/>
      <c r="T208" s="157"/>
      <c r="AT208" s="152" t="s">
        <v>229</v>
      </c>
      <c r="AU208" s="152" t="s">
        <v>83</v>
      </c>
      <c r="AV208" s="12" t="s">
        <v>85</v>
      </c>
      <c r="AW208" s="12" t="s">
        <v>37</v>
      </c>
      <c r="AX208" s="12" t="s">
        <v>76</v>
      </c>
      <c r="AY208" s="152" t="s">
        <v>218</v>
      </c>
    </row>
    <row r="209" spans="2:51" s="12" customFormat="1" ht="11.25">
      <c r="B209" s="151"/>
      <c r="D209" s="140" t="s">
        <v>229</v>
      </c>
      <c r="E209" s="152" t="s">
        <v>19</v>
      </c>
      <c r="F209" s="153" t="s">
        <v>2472</v>
      </c>
      <c r="H209" s="154">
        <v>4.1539999999999999</v>
      </c>
      <c r="I209" s="155"/>
      <c r="L209" s="151"/>
      <c r="M209" s="156"/>
      <c r="T209" s="157"/>
      <c r="AT209" s="152" t="s">
        <v>229</v>
      </c>
      <c r="AU209" s="152" t="s">
        <v>83</v>
      </c>
      <c r="AV209" s="12" t="s">
        <v>85</v>
      </c>
      <c r="AW209" s="12" t="s">
        <v>37</v>
      </c>
      <c r="AX209" s="12" t="s">
        <v>76</v>
      </c>
      <c r="AY209" s="152" t="s">
        <v>218</v>
      </c>
    </row>
    <row r="210" spans="2:51" s="12" customFormat="1" ht="11.25">
      <c r="B210" s="151"/>
      <c r="D210" s="140" t="s">
        <v>229</v>
      </c>
      <c r="E210" s="152" t="s">
        <v>19</v>
      </c>
      <c r="F210" s="153" t="s">
        <v>2473</v>
      </c>
      <c r="H210" s="154">
        <v>5.4790000000000001</v>
      </c>
      <c r="I210" s="155"/>
      <c r="L210" s="151"/>
      <c r="M210" s="156"/>
      <c r="T210" s="157"/>
      <c r="AT210" s="152" t="s">
        <v>229</v>
      </c>
      <c r="AU210" s="152" t="s">
        <v>83</v>
      </c>
      <c r="AV210" s="12" t="s">
        <v>85</v>
      </c>
      <c r="AW210" s="12" t="s">
        <v>37</v>
      </c>
      <c r="AX210" s="12" t="s">
        <v>76</v>
      </c>
      <c r="AY210" s="152" t="s">
        <v>218</v>
      </c>
    </row>
    <row r="211" spans="2:51" s="12" customFormat="1" ht="11.25">
      <c r="B211" s="151"/>
      <c r="D211" s="140" t="s">
        <v>229</v>
      </c>
      <c r="E211" s="152" t="s">
        <v>19</v>
      </c>
      <c r="F211" s="153" t="s">
        <v>2474</v>
      </c>
      <c r="H211" s="154">
        <v>7.4749999999999996</v>
      </c>
      <c r="I211" s="155"/>
      <c r="L211" s="151"/>
      <c r="M211" s="156"/>
      <c r="T211" s="157"/>
      <c r="AT211" s="152" t="s">
        <v>229</v>
      </c>
      <c r="AU211" s="152" t="s">
        <v>83</v>
      </c>
      <c r="AV211" s="12" t="s">
        <v>85</v>
      </c>
      <c r="AW211" s="12" t="s">
        <v>37</v>
      </c>
      <c r="AX211" s="12" t="s">
        <v>76</v>
      </c>
      <c r="AY211" s="152" t="s">
        <v>218</v>
      </c>
    </row>
    <row r="212" spans="2:51" s="12" customFormat="1" ht="11.25">
      <c r="B212" s="151"/>
      <c r="D212" s="140" t="s">
        <v>229</v>
      </c>
      <c r="E212" s="152" t="s">
        <v>19</v>
      </c>
      <c r="F212" s="153" t="s">
        <v>2475</v>
      </c>
      <c r="H212" s="154">
        <v>4.03</v>
      </c>
      <c r="I212" s="155"/>
      <c r="L212" s="151"/>
      <c r="M212" s="156"/>
      <c r="T212" s="157"/>
      <c r="AT212" s="152" t="s">
        <v>229</v>
      </c>
      <c r="AU212" s="152" t="s">
        <v>83</v>
      </c>
      <c r="AV212" s="12" t="s">
        <v>85</v>
      </c>
      <c r="AW212" s="12" t="s">
        <v>37</v>
      </c>
      <c r="AX212" s="12" t="s">
        <v>76</v>
      </c>
      <c r="AY212" s="152" t="s">
        <v>218</v>
      </c>
    </row>
    <row r="213" spans="2:51" s="12" customFormat="1" ht="11.25">
      <c r="B213" s="151"/>
      <c r="D213" s="140" t="s">
        <v>229</v>
      </c>
      <c r="E213" s="152" t="s">
        <v>19</v>
      </c>
      <c r="F213" s="153" t="s">
        <v>2476</v>
      </c>
      <c r="H213" s="154">
        <v>0.84499999999999997</v>
      </c>
      <c r="I213" s="155"/>
      <c r="L213" s="151"/>
      <c r="M213" s="156"/>
      <c r="T213" s="157"/>
      <c r="AT213" s="152" t="s">
        <v>229</v>
      </c>
      <c r="AU213" s="152" t="s">
        <v>83</v>
      </c>
      <c r="AV213" s="12" t="s">
        <v>85</v>
      </c>
      <c r="AW213" s="12" t="s">
        <v>37</v>
      </c>
      <c r="AX213" s="12" t="s">
        <v>76</v>
      </c>
      <c r="AY213" s="152" t="s">
        <v>218</v>
      </c>
    </row>
    <row r="214" spans="2:51" s="12" customFormat="1" ht="11.25">
      <c r="B214" s="151"/>
      <c r="D214" s="140" t="s">
        <v>229</v>
      </c>
      <c r="E214" s="152" t="s">
        <v>19</v>
      </c>
      <c r="F214" s="153" t="s">
        <v>2477</v>
      </c>
      <c r="H214" s="154">
        <v>3.12</v>
      </c>
      <c r="I214" s="155"/>
      <c r="L214" s="151"/>
      <c r="M214" s="156"/>
      <c r="T214" s="157"/>
      <c r="AT214" s="152" t="s">
        <v>229</v>
      </c>
      <c r="AU214" s="152" t="s">
        <v>83</v>
      </c>
      <c r="AV214" s="12" t="s">
        <v>85</v>
      </c>
      <c r="AW214" s="12" t="s">
        <v>37</v>
      </c>
      <c r="AX214" s="12" t="s">
        <v>76</v>
      </c>
      <c r="AY214" s="152" t="s">
        <v>218</v>
      </c>
    </row>
    <row r="215" spans="2:51" s="12" customFormat="1" ht="11.25">
      <c r="B215" s="151"/>
      <c r="D215" s="140" t="s">
        <v>229</v>
      </c>
      <c r="E215" s="152" t="s">
        <v>19</v>
      </c>
      <c r="F215" s="153" t="s">
        <v>2478</v>
      </c>
      <c r="H215" s="154">
        <v>5.7270000000000003</v>
      </c>
      <c r="I215" s="155"/>
      <c r="L215" s="151"/>
      <c r="M215" s="156"/>
      <c r="T215" s="157"/>
      <c r="AT215" s="152" t="s">
        <v>229</v>
      </c>
      <c r="AU215" s="152" t="s">
        <v>83</v>
      </c>
      <c r="AV215" s="12" t="s">
        <v>85</v>
      </c>
      <c r="AW215" s="12" t="s">
        <v>37</v>
      </c>
      <c r="AX215" s="12" t="s">
        <v>76</v>
      </c>
      <c r="AY215" s="152" t="s">
        <v>218</v>
      </c>
    </row>
    <row r="216" spans="2:51" s="12" customFormat="1" ht="11.25">
      <c r="B216" s="151"/>
      <c r="D216" s="140" t="s">
        <v>229</v>
      </c>
      <c r="E216" s="152" t="s">
        <v>19</v>
      </c>
      <c r="F216" s="153" t="s">
        <v>2479</v>
      </c>
      <c r="H216" s="154">
        <v>51.36</v>
      </c>
      <c r="I216" s="155"/>
      <c r="L216" s="151"/>
      <c r="M216" s="156"/>
      <c r="T216" s="157"/>
      <c r="AT216" s="152" t="s">
        <v>229</v>
      </c>
      <c r="AU216" s="152" t="s">
        <v>83</v>
      </c>
      <c r="AV216" s="12" t="s">
        <v>85</v>
      </c>
      <c r="AW216" s="12" t="s">
        <v>37</v>
      </c>
      <c r="AX216" s="12" t="s">
        <v>76</v>
      </c>
      <c r="AY216" s="152" t="s">
        <v>218</v>
      </c>
    </row>
    <row r="217" spans="2:51" s="12" customFormat="1" ht="11.25">
      <c r="B217" s="151"/>
      <c r="D217" s="140" t="s">
        <v>229</v>
      </c>
      <c r="E217" s="152" t="s">
        <v>19</v>
      </c>
      <c r="F217" s="153" t="s">
        <v>2480</v>
      </c>
      <c r="H217" s="154">
        <v>0.36299999999999999</v>
      </c>
      <c r="I217" s="155"/>
      <c r="L217" s="151"/>
      <c r="M217" s="156"/>
      <c r="T217" s="157"/>
      <c r="AT217" s="152" t="s">
        <v>229</v>
      </c>
      <c r="AU217" s="152" t="s">
        <v>83</v>
      </c>
      <c r="AV217" s="12" t="s">
        <v>85</v>
      </c>
      <c r="AW217" s="12" t="s">
        <v>37</v>
      </c>
      <c r="AX217" s="12" t="s">
        <v>76</v>
      </c>
      <c r="AY217" s="152" t="s">
        <v>218</v>
      </c>
    </row>
    <row r="218" spans="2:51" s="12" customFormat="1" ht="11.25">
      <c r="B218" s="151"/>
      <c r="D218" s="140" t="s">
        <v>229</v>
      </c>
      <c r="E218" s="152" t="s">
        <v>19</v>
      </c>
      <c r="F218" s="153" t="s">
        <v>2481</v>
      </c>
      <c r="H218" s="154">
        <v>6.2270000000000003</v>
      </c>
      <c r="I218" s="155"/>
      <c r="L218" s="151"/>
      <c r="M218" s="156"/>
      <c r="T218" s="157"/>
      <c r="AT218" s="152" t="s">
        <v>229</v>
      </c>
      <c r="AU218" s="152" t="s">
        <v>83</v>
      </c>
      <c r="AV218" s="12" t="s">
        <v>85</v>
      </c>
      <c r="AW218" s="12" t="s">
        <v>37</v>
      </c>
      <c r="AX218" s="12" t="s">
        <v>76</v>
      </c>
      <c r="AY218" s="152" t="s">
        <v>218</v>
      </c>
    </row>
    <row r="219" spans="2:51" s="12" customFormat="1" ht="11.25">
      <c r="B219" s="151"/>
      <c r="D219" s="140" t="s">
        <v>229</v>
      </c>
      <c r="E219" s="152" t="s">
        <v>19</v>
      </c>
      <c r="F219" s="153" t="s">
        <v>2482</v>
      </c>
      <c r="H219" s="154">
        <v>20.573</v>
      </c>
      <c r="I219" s="155"/>
      <c r="L219" s="151"/>
      <c r="M219" s="156"/>
      <c r="T219" s="157"/>
      <c r="AT219" s="152" t="s">
        <v>229</v>
      </c>
      <c r="AU219" s="152" t="s">
        <v>83</v>
      </c>
      <c r="AV219" s="12" t="s">
        <v>85</v>
      </c>
      <c r="AW219" s="12" t="s">
        <v>37</v>
      </c>
      <c r="AX219" s="12" t="s">
        <v>76</v>
      </c>
      <c r="AY219" s="152" t="s">
        <v>218</v>
      </c>
    </row>
    <row r="220" spans="2:51" s="12" customFormat="1" ht="11.25">
      <c r="B220" s="151"/>
      <c r="D220" s="140" t="s">
        <v>229</v>
      </c>
      <c r="E220" s="152" t="s">
        <v>19</v>
      </c>
      <c r="F220" s="153" t="s">
        <v>2483</v>
      </c>
      <c r="H220" s="154">
        <v>143.00399999999999</v>
      </c>
      <c r="I220" s="155"/>
      <c r="L220" s="151"/>
      <c r="M220" s="156"/>
      <c r="T220" s="157"/>
      <c r="AT220" s="152" t="s">
        <v>229</v>
      </c>
      <c r="AU220" s="152" t="s">
        <v>83</v>
      </c>
      <c r="AV220" s="12" t="s">
        <v>85</v>
      </c>
      <c r="AW220" s="12" t="s">
        <v>37</v>
      </c>
      <c r="AX220" s="12" t="s">
        <v>76</v>
      </c>
      <c r="AY220" s="152" t="s">
        <v>218</v>
      </c>
    </row>
    <row r="221" spans="2:51" s="12" customFormat="1" ht="11.25">
      <c r="B221" s="151"/>
      <c r="D221" s="140" t="s">
        <v>229</v>
      </c>
      <c r="E221" s="152" t="s">
        <v>19</v>
      </c>
      <c r="F221" s="153" t="s">
        <v>2484</v>
      </c>
      <c r="H221" s="154">
        <v>18.803999999999998</v>
      </c>
      <c r="I221" s="155"/>
      <c r="L221" s="151"/>
      <c r="M221" s="156"/>
      <c r="T221" s="157"/>
      <c r="AT221" s="152" t="s">
        <v>229</v>
      </c>
      <c r="AU221" s="152" t="s">
        <v>83</v>
      </c>
      <c r="AV221" s="12" t="s">
        <v>85</v>
      </c>
      <c r="AW221" s="12" t="s">
        <v>37</v>
      </c>
      <c r="AX221" s="12" t="s">
        <v>76</v>
      </c>
      <c r="AY221" s="152" t="s">
        <v>218</v>
      </c>
    </row>
    <row r="222" spans="2:51" s="12" customFormat="1" ht="11.25">
      <c r="B222" s="151"/>
      <c r="D222" s="140" t="s">
        <v>229</v>
      </c>
      <c r="E222" s="152" t="s">
        <v>19</v>
      </c>
      <c r="F222" s="153" t="s">
        <v>2485</v>
      </c>
      <c r="H222" s="154">
        <v>22.905999999999999</v>
      </c>
      <c r="I222" s="155"/>
      <c r="L222" s="151"/>
      <c r="M222" s="156"/>
      <c r="T222" s="157"/>
      <c r="AT222" s="152" t="s">
        <v>229</v>
      </c>
      <c r="AU222" s="152" t="s">
        <v>83</v>
      </c>
      <c r="AV222" s="12" t="s">
        <v>85</v>
      </c>
      <c r="AW222" s="12" t="s">
        <v>37</v>
      </c>
      <c r="AX222" s="12" t="s">
        <v>76</v>
      </c>
      <c r="AY222" s="152" t="s">
        <v>218</v>
      </c>
    </row>
    <row r="223" spans="2:51" s="12" customFormat="1" ht="11.25">
      <c r="B223" s="151"/>
      <c r="D223" s="140" t="s">
        <v>229</v>
      </c>
      <c r="E223" s="152" t="s">
        <v>19</v>
      </c>
      <c r="F223" s="153" t="s">
        <v>2486</v>
      </c>
      <c r="H223" s="154">
        <v>25.707000000000001</v>
      </c>
      <c r="I223" s="155"/>
      <c r="L223" s="151"/>
      <c r="M223" s="156"/>
      <c r="T223" s="157"/>
      <c r="AT223" s="152" t="s">
        <v>229</v>
      </c>
      <c r="AU223" s="152" t="s">
        <v>83</v>
      </c>
      <c r="AV223" s="12" t="s">
        <v>85</v>
      </c>
      <c r="AW223" s="12" t="s">
        <v>37</v>
      </c>
      <c r="AX223" s="12" t="s">
        <v>76</v>
      </c>
      <c r="AY223" s="152" t="s">
        <v>218</v>
      </c>
    </row>
    <row r="224" spans="2:51" s="12" customFormat="1" ht="11.25">
      <c r="B224" s="151"/>
      <c r="D224" s="140" t="s">
        <v>229</v>
      </c>
      <c r="E224" s="152" t="s">
        <v>19</v>
      </c>
      <c r="F224" s="153" t="s">
        <v>2487</v>
      </c>
      <c r="H224" s="154">
        <v>22.905999999999999</v>
      </c>
      <c r="I224" s="155"/>
      <c r="L224" s="151"/>
      <c r="M224" s="156"/>
      <c r="T224" s="157"/>
      <c r="AT224" s="152" t="s">
        <v>229</v>
      </c>
      <c r="AU224" s="152" t="s">
        <v>83</v>
      </c>
      <c r="AV224" s="12" t="s">
        <v>85</v>
      </c>
      <c r="AW224" s="12" t="s">
        <v>37</v>
      </c>
      <c r="AX224" s="12" t="s">
        <v>76</v>
      </c>
      <c r="AY224" s="152" t="s">
        <v>218</v>
      </c>
    </row>
    <row r="225" spans="2:51" s="12" customFormat="1" ht="11.25">
      <c r="B225" s="151"/>
      <c r="D225" s="140" t="s">
        <v>229</v>
      </c>
      <c r="E225" s="152" t="s">
        <v>19</v>
      </c>
      <c r="F225" s="153" t="s">
        <v>2488</v>
      </c>
      <c r="H225" s="154">
        <v>24.79</v>
      </c>
      <c r="I225" s="155"/>
      <c r="L225" s="151"/>
      <c r="M225" s="156"/>
      <c r="T225" s="157"/>
      <c r="AT225" s="152" t="s">
        <v>229</v>
      </c>
      <c r="AU225" s="152" t="s">
        <v>83</v>
      </c>
      <c r="AV225" s="12" t="s">
        <v>85</v>
      </c>
      <c r="AW225" s="12" t="s">
        <v>37</v>
      </c>
      <c r="AX225" s="12" t="s">
        <v>76</v>
      </c>
      <c r="AY225" s="152" t="s">
        <v>218</v>
      </c>
    </row>
    <row r="226" spans="2:51" s="12" customFormat="1" ht="11.25">
      <c r="B226" s="151"/>
      <c r="D226" s="140" t="s">
        <v>229</v>
      </c>
      <c r="E226" s="152" t="s">
        <v>19</v>
      </c>
      <c r="F226" s="153" t="s">
        <v>2489</v>
      </c>
      <c r="H226" s="154">
        <v>18.611000000000001</v>
      </c>
      <c r="I226" s="155"/>
      <c r="L226" s="151"/>
      <c r="M226" s="156"/>
      <c r="T226" s="157"/>
      <c r="AT226" s="152" t="s">
        <v>229</v>
      </c>
      <c r="AU226" s="152" t="s">
        <v>83</v>
      </c>
      <c r="AV226" s="12" t="s">
        <v>85</v>
      </c>
      <c r="AW226" s="12" t="s">
        <v>37</v>
      </c>
      <c r="AX226" s="12" t="s">
        <v>76</v>
      </c>
      <c r="AY226" s="152" t="s">
        <v>218</v>
      </c>
    </row>
    <row r="227" spans="2:51" s="12" customFormat="1" ht="11.25">
      <c r="B227" s="151"/>
      <c r="D227" s="140" t="s">
        <v>229</v>
      </c>
      <c r="E227" s="152" t="s">
        <v>19</v>
      </c>
      <c r="F227" s="153" t="s">
        <v>2490</v>
      </c>
      <c r="H227" s="154">
        <v>21.725999999999999</v>
      </c>
      <c r="I227" s="155"/>
      <c r="L227" s="151"/>
      <c r="M227" s="156"/>
      <c r="T227" s="157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76</v>
      </c>
      <c r="AY227" s="152" t="s">
        <v>218</v>
      </c>
    </row>
    <row r="228" spans="2:51" s="12" customFormat="1" ht="11.25">
      <c r="B228" s="151"/>
      <c r="D228" s="140" t="s">
        <v>229</v>
      </c>
      <c r="E228" s="152" t="s">
        <v>19</v>
      </c>
      <c r="F228" s="153" t="s">
        <v>2491</v>
      </c>
      <c r="H228" s="154">
        <v>17.582000000000001</v>
      </c>
      <c r="I228" s="155"/>
      <c r="L228" s="151"/>
      <c r="M228" s="156"/>
      <c r="T228" s="157"/>
      <c r="AT228" s="152" t="s">
        <v>229</v>
      </c>
      <c r="AU228" s="152" t="s">
        <v>83</v>
      </c>
      <c r="AV228" s="12" t="s">
        <v>85</v>
      </c>
      <c r="AW228" s="12" t="s">
        <v>37</v>
      </c>
      <c r="AX228" s="12" t="s">
        <v>76</v>
      </c>
      <c r="AY228" s="152" t="s">
        <v>218</v>
      </c>
    </row>
    <row r="229" spans="2:51" s="12" customFormat="1" ht="11.25">
      <c r="B229" s="151"/>
      <c r="D229" s="140" t="s">
        <v>229</v>
      </c>
      <c r="E229" s="152" t="s">
        <v>19</v>
      </c>
      <c r="F229" s="153" t="s">
        <v>2492</v>
      </c>
      <c r="H229" s="154">
        <v>52.761000000000003</v>
      </c>
      <c r="I229" s="155"/>
      <c r="L229" s="151"/>
      <c r="M229" s="156"/>
      <c r="T229" s="157"/>
      <c r="AT229" s="152" t="s">
        <v>229</v>
      </c>
      <c r="AU229" s="152" t="s">
        <v>83</v>
      </c>
      <c r="AV229" s="12" t="s">
        <v>85</v>
      </c>
      <c r="AW229" s="12" t="s">
        <v>37</v>
      </c>
      <c r="AX229" s="12" t="s">
        <v>76</v>
      </c>
      <c r="AY229" s="152" t="s">
        <v>218</v>
      </c>
    </row>
    <row r="230" spans="2:51" s="12" customFormat="1" ht="11.25">
      <c r="B230" s="151"/>
      <c r="D230" s="140" t="s">
        <v>229</v>
      </c>
      <c r="E230" s="152" t="s">
        <v>19</v>
      </c>
      <c r="F230" s="153" t="s">
        <v>2493</v>
      </c>
      <c r="H230" s="154">
        <v>43.136000000000003</v>
      </c>
      <c r="I230" s="155"/>
      <c r="L230" s="151"/>
      <c r="M230" s="156"/>
      <c r="T230" s="157"/>
      <c r="AT230" s="152" t="s">
        <v>229</v>
      </c>
      <c r="AU230" s="152" t="s">
        <v>83</v>
      </c>
      <c r="AV230" s="12" t="s">
        <v>85</v>
      </c>
      <c r="AW230" s="12" t="s">
        <v>37</v>
      </c>
      <c r="AX230" s="12" t="s">
        <v>76</v>
      </c>
      <c r="AY230" s="152" t="s">
        <v>218</v>
      </c>
    </row>
    <row r="231" spans="2:51" s="12" customFormat="1" ht="11.25">
      <c r="B231" s="151"/>
      <c r="D231" s="140" t="s">
        <v>229</v>
      </c>
      <c r="E231" s="152" t="s">
        <v>19</v>
      </c>
      <c r="F231" s="153" t="s">
        <v>2494</v>
      </c>
      <c r="H231" s="154">
        <v>39.090000000000003</v>
      </c>
      <c r="I231" s="155"/>
      <c r="L231" s="151"/>
      <c r="M231" s="156"/>
      <c r="T231" s="157"/>
      <c r="AT231" s="152" t="s">
        <v>229</v>
      </c>
      <c r="AU231" s="152" t="s">
        <v>83</v>
      </c>
      <c r="AV231" s="12" t="s">
        <v>85</v>
      </c>
      <c r="AW231" s="12" t="s">
        <v>37</v>
      </c>
      <c r="AX231" s="12" t="s">
        <v>76</v>
      </c>
      <c r="AY231" s="152" t="s">
        <v>218</v>
      </c>
    </row>
    <row r="232" spans="2:51" s="12" customFormat="1" ht="11.25">
      <c r="B232" s="151"/>
      <c r="D232" s="140" t="s">
        <v>229</v>
      </c>
      <c r="E232" s="152" t="s">
        <v>19</v>
      </c>
      <c r="F232" s="153" t="s">
        <v>2495</v>
      </c>
      <c r="H232" s="154">
        <v>14.132999999999999</v>
      </c>
      <c r="I232" s="155"/>
      <c r="L232" s="151"/>
      <c r="M232" s="156"/>
      <c r="T232" s="157"/>
      <c r="AT232" s="152" t="s">
        <v>229</v>
      </c>
      <c r="AU232" s="152" t="s">
        <v>83</v>
      </c>
      <c r="AV232" s="12" t="s">
        <v>85</v>
      </c>
      <c r="AW232" s="12" t="s">
        <v>37</v>
      </c>
      <c r="AX232" s="12" t="s">
        <v>76</v>
      </c>
      <c r="AY232" s="152" t="s">
        <v>218</v>
      </c>
    </row>
    <row r="233" spans="2:51" s="12" customFormat="1" ht="11.25">
      <c r="B233" s="151"/>
      <c r="D233" s="140" t="s">
        <v>229</v>
      </c>
      <c r="E233" s="152" t="s">
        <v>19</v>
      </c>
      <c r="F233" s="153" t="s">
        <v>2496</v>
      </c>
      <c r="H233" s="154">
        <v>8.4770000000000003</v>
      </c>
      <c r="I233" s="155"/>
      <c r="L233" s="151"/>
      <c r="M233" s="156"/>
      <c r="T233" s="157"/>
      <c r="AT233" s="152" t="s">
        <v>229</v>
      </c>
      <c r="AU233" s="152" t="s">
        <v>83</v>
      </c>
      <c r="AV233" s="12" t="s">
        <v>85</v>
      </c>
      <c r="AW233" s="12" t="s">
        <v>37</v>
      </c>
      <c r="AX233" s="12" t="s">
        <v>76</v>
      </c>
      <c r="AY233" s="152" t="s">
        <v>218</v>
      </c>
    </row>
    <row r="234" spans="2:51" s="12" customFormat="1" ht="11.25">
      <c r="B234" s="151"/>
      <c r="D234" s="140" t="s">
        <v>229</v>
      </c>
      <c r="E234" s="152" t="s">
        <v>19</v>
      </c>
      <c r="F234" s="153" t="s">
        <v>2497</v>
      </c>
      <c r="H234" s="154">
        <v>5.65</v>
      </c>
      <c r="I234" s="155"/>
      <c r="L234" s="151"/>
      <c r="M234" s="156"/>
      <c r="T234" s="157"/>
      <c r="AT234" s="152" t="s">
        <v>229</v>
      </c>
      <c r="AU234" s="152" t="s">
        <v>83</v>
      </c>
      <c r="AV234" s="12" t="s">
        <v>85</v>
      </c>
      <c r="AW234" s="12" t="s">
        <v>37</v>
      </c>
      <c r="AX234" s="12" t="s">
        <v>76</v>
      </c>
      <c r="AY234" s="152" t="s">
        <v>218</v>
      </c>
    </row>
    <row r="235" spans="2:51" s="12" customFormat="1" ht="11.25">
      <c r="B235" s="151"/>
      <c r="D235" s="140" t="s">
        <v>229</v>
      </c>
      <c r="E235" s="152" t="s">
        <v>19</v>
      </c>
      <c r="F235" s="153" t="s">
        <v>2498</v>
      </c>
      <c r="H235" s="154">
        <v>4.5910000000000002</v>
      </c>
      <c r="I235" s="155"/>
      <c r="L235" s="151"/>
      <c r="M235" s="156"/>
      <c r="T235" s="157"/>
      <c r="AT235" s="152" t="s">
        <v>229</v>
      </c>
      <c r="AU235" s="152" t="s">
        <v>83</v>
      </c>
      <c r="AV235" s="12" t="s">
        <v>85</v>
      </c>
      <c r="AW235" s="12" t="s">
        <v>37</v>
      </c>
      <c r="AX235" s="12" t="s">
        <v>76</v>
      </c>
      <c r="AY235" s="152" t="s">
        <v>218</v>
      </c>
    </row>
    <row r="236" spans="2:51" s="12" customFormat="1" ht="11.25">
      <c r="B236" s="151"/>
      <c r="D236" s="140" t="s">
        <v>229</v>
      </c>
      <c r="E236" s="152" t="s">
        <v>19</v>
      </c>
      <c r="F236" s="153" t="s">
        <v>2499</v>
      </c>
      <c r="H236" s="154">
        <v>28.369</v>
      </c>
      <c r="I236" s="155"/>
      <c r="L236" s="151"/>
      <c r="M236" s="156"/>
      <c r="T236" s="157"/>
      <c r="AT236" s="152" t="s">
        <v>229</v>
      </c>
      <c r="AU236" s="152" t="s">
        <v>83</v>
      </c>
      <c r="AV236" s="12" t="s">
        <v>85</v>
      </c>
      <c r="AW236" s="12" t="s">
        <v>37</v>
      </c>
      <c r="AX236" s="12" t="s">
        <v>76</v>
      </c>
      <c r="AY236" s="152" t="s">
        <v>218</v>
      </c>
    </row>
    <row r="237" spans="2:51" s="12" customFormat="1" ht="11.25">
      <c r="B237" s="151"/>
      <c r="D237" s="140" t="s">
        <v>229</v>
      </c>
      <c r="E237" s="152" t="s">
        <v>19</v>
      </c>
      <c r="F237" s="153" t="s">
        <v>2500</v>
      </c>
      <c r="H237" s="154">
        <v>15.744</v>
      </c>
      <c r="I237" s="155"/>
      <c r="L237" s="151"/>
      <c r="M237" s="156"/>
      <c r="T237" s="157"/>
      <c r="AT237" s="152" t="s">
        <v>229</v>
      </c>
      <c r="AU237" s="152" t="s">
        <v>83</v>
      </c>
      <c r="AV237" s="12" t="s">
        <v>85</v>
      </c>
      <c r="AW237" s="12" t="s">
        <v>37</v>
      </c>
      <c r="AX237" s="12" t="s">
        <v>76</v>
      </c>
      <c r="AY237" s="152" t="s">
        <v>218</v>
      </c>
    </row>
    <row r="238" spans="2:51" s="12" customFormat="1" ht="11.25">
      <c r="B238" s="151"/>
      <c r="D238" s="140" t="s">
        <v>229</v>
      </c>
      <c r="E238" s="152" t="s">
        <v>19</v>
      </c>
      <c r="F238" s="153" t="s">
        <v>2501</v>
      </c>
      <c r="H238" s="154">
        <v>22.093</v>
      </c>
      <c r="I238" s="155"/>
      <c r="L238" s="151"/>
      <c r="M238" s="156"/>
      <c r="T238" s="157"/>
      <c r="AT238" s="152" t="s">
        <v>229</v>
      </c>
      <c r="AU238" s="152" t="s">
        <v>83</v>
      </c>
      <c r="AV238" s="12" t="s">
        <v>85</v>
      </c>
      <c r="AW238" s="12" t="s">
        <v>37</v>
      </c>
      <c r="AX238" s="12" t="s">
        <v>76</v>
      </c>
      <c r="AY238" s="152" t="s">
        <v>218</v>
      </c>
    </row>
    <row r="239" spans="2:51" s="12" customFormat="1" ht="11.25">
      <c r="B239" s="151"/>
      <c r="D239" s="140" t="s">
        <v>229</v>
      </c>
      <c r="E239" s="152" t="s">
        <v>19</v>
      </c>
      <c r="F239" s="153" t="s">
        <v>2502</v>
      </c>
      <c r="H239" s="154">
        <v>23.530999999999999</v>
      </c>
      <c r="I239" s="155"/>
      <c r="L239" s="151"/>
      <c r="M239" s="156"/>
      <c r="T239" s="157"/>
      <c r="AT239" s="152" t="s">
        <v>229</v>
      </c>
      <c r="AU239" s="152" t="s">
        <v>83</v>
      </c>
      <c r="AV239" s="12" t="s">
        <v>85</v>
      </c>
      <c r="AW239" s="12" t="s">
        <v>37</v>
      </c>
      <c r="AX239" s="12" t="s">
        <v>76</v>
      </c>
      <c r="AY239" s="152" t="s">
        <v>218</v>
      </c>
    </row>
    <row r="240" spans="2:51" s="12" customFormat="1" ht="11.25">
      <c r="B240" s="151"/>
      <c r="D240" s="140" t="s">
        <v>229</v>
      </c>
      <c r="E240" s="152" t="s">
        <v>19</v>
      </c>
      <c r="F240" s="153" t="s">
        <v>2503</v>
      </c>
      <c r="H240" s="154">
        <v>1.198</v>
      </c>
      <c r="I240" s="155"/>
      <c r="L240" s="151"/>
      <c r="M240" s="156"/>
      <c r="T240" s="157"/>
      <c r="AT240" s="152" t="s">
        <v>229</v>
      </c>
      <c r="AU240" s="152" t="s">
        <v>83</v>
      </c>
      <c r="AV240" s="12" t="s">
        <v>85</v>
      </c>
      <c r="AW240" s="12" t="s">
        <v>37</v>
      </c>
      <c r="AX240" s="12" t="s">
        <v>76</v>
      </c>
      <c r="AY240" s="152" t="s">
        <v>218</v>
      </c>
    </row>
    <row r="241" spans="2:51" s="12" customFormat="1" ht="11.25">
      <c r="B241" s="151"/>
      <c r="D241" s="140" t="s">
        <v>229</v>
      </c>
      <c r="E241" s="152" t="s">
        <v>19</v>
      </c>
      <c r="F241" s="153" t="s">
        <v>2504</v>
      </c>
      <c r="H241" s="154">
        <v>1.1990000000000001</v>
      </c>
      <c r="I241" s="155"/>
      <c r="L241" s="151"/>
      <c r="M241" s="156"/>
      <c r="T241" s="157"/>
      <c r="AT241" s="152" t="s">
        <v>229</v>
      </c>
      <c r="AU241" s="152" t="s">
        <v>83</v>
      </c>
      <c r="AV241" s="12" t="s">
        <v>85</v>
      </c>
      <c r="AW241" s="12" t="s">
        <v>37</v>
      </c>
      <c r="AX241" s="12" t="s">
        <v>76</v>
      </c>
      <c r="AY241" s="152" t="s">
        <v>218</v>
      </c>
    </row>
    <row r="242" spans="2:51" s="12" customFormat="1" ht="11.25">
      <c r="B242" s="151"/>
      <c r="D242" s="140" t="s">
        <v>229</v>
      </c>
      <c r="E242" s="152" t="s">
        <v>19</v>
      </c>
      <c r="F242" s="153" t="s">
        <v>2505</v>
      </c>
      <c r="H242" s="154">
        <v>1.046</v>
      </c>
      <c r="I242" s="155"/>
      <c r="L242" s="151"/>
      <c r="M242" s="156"/>
      <c r="T242" s="157"/>
      <c r="AT242" s="152" t="s">
        <v>229</v>
      </c>
      <c r="AU242" s="152" t="s">
        <v>83</v>
      </c>
      <c r="AV242" s="12" t="s">
        <v>85</v>
      </c>
      <c r="AW242" s="12" t="s">
        <v>37</v>
      </c>
      <c r="AX242" s="12" t="s">
        <v>76</v>
      </c>
      <c r="AY242" s="152" t="s">
        <v>218</v>
      </c>
    </row>
    <row r="243" spans="2:51" s="12" customFormat="1" ht="11.25">
      <c r="B243" s="151"/>
      <c r="D243" s="140" t="s">
        <v>229</v>
      </c>
      <c r="E243" s="152" t="s">
        <v>19</v>
      </c>
      <c r="F243" s="153" t="s">
        <v>2506</v>
      </c>
      <c r="H243" s="154">
        <v>1.1990000000000001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76</v>
      </c>
      <c r="AY243" s="152" t="s">
        <v>218</v>
      </c>
    </row>
    <row r="244" spans="2:51" s="12" customFormat="1" ht="11.25">
      <c r="B244" s="151"/>
      <c r="D244" s="140" t="s">
        <v>229</v>
      </c>
      <c r="E244" s="152" t="s">
        <v>19</v>
      </c>
      <c r="F244" s="153" t="s">
        <v>2507</v>
      </c>
      <c r="H244" s="154">
        <v>1.26</v>
      </c>
      <c r="I244" s="155"/>
      <c r="L244" s="151"/>
      <c r="M244" s="156"/>
      <c r="T244" s="157"/>
      <c r="AT244" s="152" t="s">
        <v>229</v>
      </c>
      <c r="AU244" s="152" t="s">
        <v>83</v>
      </c>
      <c r="AV244" s="12" t="s">
        <v>85</v>
      </c>
      <c r="AW244" s="12" t="s">
        <v>37</v>
      </c>
      <c r="AX244" s="12" t="s">
        <v>76</v>
      </c>
      <c r="AY244" s="152" t="s">
        <v>218</v>
      </c>
    </row>
    <row r="245" spans="2:51" s="12" customFormat="1" ht="11.25">
      <c r="B245" s="151"/>
      <c r="D245" s="140" t="s">
        <v>229</v>
      </c>
      <c r="E245" s="152" t="s">
        <v>19</v>
      </c>
      <c r="F245" s="153" t="s">
        <v>2508</v>
      </c>
      <c r="H245" s="154">
        <v>1.321</v>
      </c>
      <c r="I245" s="155"/>
      <c r="L245" s="151"/>
      <c r="M245" s="156"/>
      <c r="T245" s="157"/>
      <c r="AT245" s="152" t="s">
        <v>229</v>
      </c>
      <c r="AU245" s="152" t="s">
        <v>83</v>
      </c>
      <c r="AV245" s="12" t="s">
        <v>85</v>
      </c>
      <c r="AW245" s="12" t="s">
        <v>37</v>
      </c>
      <c r="AX245" s="12" t="s">
        <v>76</v>
      </c>
      <c r="AY245" s="152" t="s">
        <v>218</v>
      </c>
    </row>
    <row r="246" spans="2:51" s="12" customFormat="1" ht="11.25">
      <c r="B246" s="151"/>
      <c r="D246" s="140" t="s">
        <v>229</v>
      </c>
      <c r="E246" s="152" t="s">
        <v>19</v>
      </c>
      <c r="F246" s="153" t="s">
        <v>2509</v>
      </c>
      <c r="H246" s="154">
        <v>1.3819999999999999</v>
      </c>
      <c r="I246" s="155"/>
      <c r="L246" s="151"/>
      <c r="M246" s="156"/>
      <c r="T246" s="157"/>
      <c r="AT246" s="152" t="s">
        <v>229</v>
      </c>
      <c r="AU246" s="152" t="s">
        <v>83</v>
      </c>
      <c r="AV246" s="12" t="s">
        <v>85</v>
      </c>
      <c r="AW246" s="12" t="s">
        <v>37</v>
      </c>
      <c r="AX246" s="12" t="s">
        <v>76</v>
      </c>
      <c r="AY246" s="152" t="s">
        <v>218</v>
      </c>
    </row>
    <row r="247" spans="2:51" s="12" customFormat="1" ht="11.25">
      <c r="B247" s="151"/>
      <c r="D247" s="140" t="s">
        <v>229</v>
      </c>
      <c r="E247" s="152" t="s">
        <v>19</v>
      </c>
      <c r="F247" s="153" t="s">
        <v>2510</v>
      </c>
      <c r="H247" s="154">
        <v>1.4430000000000001</v>
      </c>
      <c r="I247" s="155"/>
      <c r="L247" s="151"/>
      <c r="M247" s="156"/>
      <c r="T247" s="157"/>
      <c r="AT247" s="152" t="s">
        <v>229</v>
      </c>
      <c r="AU247" s="152" t="s">
        <v>83</v>
      </c>
      <c r="AV247" s="12" t="s">
        <v>85</v>
      </c>
      <c r="AW247" s="12" t="s">
        <v>37</v>
      </c>
      <c r="AX247" s="12" t="s">
        <v>76</v>
      </c>
      <c r="AY247" s="152" t="s">
        <v>218</v>
      </c>
    </row>
    <row r="248" spans="2:51" s="12" customFormat="1" ht="11.25">
      <c r="B248" s="151"/>
      <c r="D248" s="140" t="s">
        <v>229</v>
      </c>
      <c r="E248" s="152" t="s">
        <v>19</v>
      </c>
      <c r="F248" s="153" t="s">
        <v>2511</v>
      </c>
      <c r="H248" s="154">
        <v>1.504</v>
      </c>
      <c r="I248" s="155"/>
      <c r="L248" s="151"/>
      <c r="M248" s="156"/>
      <c r="T248" s="157"/>
      <c r="AT248" s="152" t="s">
        <v>229</v>
      </c>
      <c r="AU248" s="152" t="s">
        <v>83</v>
      </c>
      <c r="AV248" s="12" t="s">
        <v>85</v>
      </c>
      <c r="AW248" s="12" t="s">
        <v>37</v>
      </c>
      <c r="AX248" s="12" t="s">
        <v>76</v>
      </c>
      <c r="AY248" s="152" t="s">
        <v>218</v>
      </c>
    </row>
    <row r="249" spans="2:51" s="12" customFormat="1" ht="11.25">
      <c r="B249" s="151"/>
      <c r="D249" s="140" t="s">
        <v>229</v>
      </c>
      <c r="E249" s="152" t="s">
        <v>19</v>
      </c>
      <c r="F249" s="153" t="s">
        <v>2512</v>
      </c>
      <c r="H249" s="154">
        <v>1.365</v>
      </c>
      <c r="I249" s="155"/>
      <c r="L249" s="151"/>
      <c r="M249" s="156"/>
      <c r="T249" s="157"/>
      <c r="AT249" s="152" t="s">
        <v>229</v>
      </c>
      <c r="AU249" s="152" t="s">
        <v>83</v>
      </c>
      <c r="AV249" s="12" t="s">
        <v>85</v>
      </c>
      <c r="AW249" s="12" t="s">
        <v>37</v>
      </c>
      <c r="AX249" s="12" t="s">
        <v>76</v>
      </c>
      <c r="AY249" s="152" t="s">
        <v>218</v>
      </c>
    </row>
    <row r="250" spans="2:51" s="12" customFormat="1" ht="11.25">
      <c r="B250" s="151"/>
      <c r="D250" s="140" t="s">
        <v>229</v>
      </c>
      <c r="E250" s="152" t="s">
        <v>19</v>
      </c>
      <c r="F250" s="153" t="s">
        <v>2513</v>
      </c>
      <c r="H250" s="154">
        <v>8.0359999999999996</v>
      </c>
      <c r="I250" s="155"/>
      <c r="L250" s="151"/>
      <c r="M250" s="156"/>
      <c r="T250" s="157"/>
      <c r="AT250" s="152" t="s">
        <v>229</v>
      </c>
      <c r="AU250" s="152" t="s">
        <v>83</v>
      </c>
      <c r="AV250" s="12" t="s">
        <v>85</v>
      </c>
      <c r="AW250" s="12" t="s">
        <v>37</v>
      </c>
      <c r="AX250" s="12" t="s">
        <v>76</v>
      </c>
      <c r="AY250" s="152" t="s">
        <v>218</v>
      </c>
    </row>
    <row r="251" spans="2:51" s="12" customFormat="1" ht="11.25">
      <c r="B251" s="151"/>
      <c r="D251" s="140" t="s">
        <v>229</v>
      </c>
      <c r="E251" s="152" t="s">
        <v>19</v>
      </c>
      <c r="F251" s="153" t="s">
        <v>2514</v>
      </c>
      <c r="H251" s="154">
        <v>2.681</v>
      </c>
      <c r="I251" s="155"/>
      <c r="L251" s="151"/>
      <c r="M251" s="156"/>
      <c r="T251" s="157"/>
      <c r="AT251" s="152" t="s">
        <v>229</v>
      </c>
      <c r="AU251" s="152" t="s">
        <v>83</v>
      </c>
      <c r="AV251" s="12" t="s">
        <v>85</v>
      </c>
      <c r="AW251" s="12" t="s">
        <v>37</v>
      </c>
      <c r="AX251" s="12" t="s">
        <v>76</v>
      </c>
      <c r="AY251" s="152" t="s">
        <v>218</v>
      </c>
    </row>
    <row r="252" spans="2:51" s="12" customFormat="1" ht="11.25">
      <c r="B252" s="151"/>
      <c r="D252" s="140" t="s">
        <v>229</v>
      </c>
      <c r="E252" s="152" t="s">
        <v>19</v>
      </c>
      <c r="F252" s="153" t="s">
        <v>2515</v>
      </c>
      <c r="H252" s="154">
        <v>9.0459999999999994</v>
      </c>
      <c r="I252" s="155"/>
      <c r="L252" s="151"/>
      <c r="M252" s="156"/>
      <c r="T252" s="157"/>
      <c r="AT252" s="152" t="s">
        <v>229</v>
      </c>
      <c r="AU252" s="152" t="s">
        <v>83</v>
      </c>
      <c r="AV252" s="12" t="s">
        <v>85</v>
      </c>
      <c r="AW252" s="12" t="s">
        <v>37</v>
      </c>
      <c r="AX252" s="12" t="s">
        <v>76</v>
      </c>
      <c r="AY252" s="152" t="s">
        <v>218</v>
      </c>
    </row>
    <row r="253" spans="2:51" s="12" customFormat="1" ht="11.25">
      <c r="B253" s="151"/>
      <c r="D253" s="140" t="s">
        <v>229</v>
      </c>
      <c r="E253" s="152" t="s">
        <v>19</v>
      </c>
      <c r="F253" s="153" t="s">
        <v>2516</v>
      </c>
      <c r="H253" s="154">
        <v>8.1479999999999997</v>
      </c>
      <c r="I253" s="155"/>
      <c r="L253" s="151"/>
      <c r="M253" s="156"/>
      <c r="T253" s="157"/>
      <c r="AT253" s="152" t="s">
        <v>229</v>
      </c>
      <c r="AU253" s="152" t="s">
        <v>83</v>
      </c>
      <c r="AV253" s="12" t="s">
        <v>85</v>
      </c>
      <c r="AW253" s="12" t="s">
        <v>37</v>
      </c>
      <c r="AX253" s="12" t="s">
        <v>76</v>
      </c>
      <c r="AY253" s="152" t="s">
        <v>218</v>
      </c>
    </row>
    <row r="254" spans="2:51" s="12" customFormat="1" ht="11.25">
      <c r="B254" s="151"/>
      <c r="D254" s="140" t="s">
        <v>229</v>
      </c>
      <c r="E254" s="152" t="s">
        <v>19</v>
      </c>
      <c r="F254" s="153" t="s">
        <v>2517</v>
      </c>
      <c r="H254" s="154">
        <v>1.1659999999999999</v>
      </c>
      <c r="I254" s="155"/>
      <c r="L254" s="151"/>
      <c r="M254" s="156"/>
      <c r="T254" s="157"/>
      <c r="AT254" s="152" t="s">
        <v>229</v>
      </c>
      <c r="AU254" s="152" t="s">
        <v>83</v>
      </c>
      <c r="AV254" s="12" t="s">
        <v>85</v>
      </c>
      <c r="AW254" s="12" t="s">
        <v>37</v>
      </c>
      <c r="AX254" s="12" t="s">
        <v>76</v>
      </c>
      <c r="AY254" s="152" t="s">
        <v>218</v>
      </c>
    </row>
    <row r="255" spans="2:51" s="12" customFormat="1" ht="11.25">
      <c r="B255" s="151"/>
      <c r="D255" s="140" t="s">
        <v>229</v>
      </c>
      <c r="E255" s="152" t="s">
        <v>19</v>
      </c>
      <c r="F255" s="153" t="s">
        <v>2518</v>
      </c>
      <c r="H255" s="154">
        <v>2.1280000000000001</v>
      </c>
      <c r="I255" s="155"/>
      <c r="L255" s="151"/>
      <c r="M255" s="156"/>
      <c r="T255" s="157"/>
      <c r="AT255" s="152" t="s">
        <v>229</v>
      </c>
      <c r="AU255" s="152" t="s">
        <v>83</v>
      </c>
      <c r="AV255" s="12" t="s">
        <v>85</v>
      </c>
      <c r="AW255" s="12" t="s">
        <v>37</v>
      </c>
      <c r="AX255" s="12" t="s">
        <v>76</v>
      </c>
      <c r="AY255" s="152" t="s">
        <v>218</v>
      </c>
    </row>
    <row r="256" spans="2:51" s="12" customFormat="1" ht="11.25">
      <c r="B256" s="151"/>
      <c r="D256" s="140" t="s">
        <v>229</v>
      </c>
      <c r="E256" s="152" t="s">
        <v>19</v>
      </c>
      <c r="F256" s="153" t="s">
        <v>2519</v>
      </c>
      <c r="H256" s="154">
        <v>3.1360000000000001</v>
      </c>
      <c r="I256" s="155"/>
      <c r="L256" s="151"/>
      <c r="M256" s="156"/>
      <c r="T256" s="157"/>
      <c r="AT256" s="152" t="s">
        <v>229</v>
      </c>
      <c r="AU256" s="152" t="s">
        <v>83</v>
      </c>
      <c r="AV256" s="12" t="s">
        <v>85</v>
      </c>
      <c r="AW256" s="12" t="s">
        <v>37</v>
      </c>
      <c r="AX256" s="12" t="s">
        <v>76</v>
      </c>
      <c r="AY256" s="152" t="s">
        <v>218</v>
      </c>
    </row>
    <row r="257" spans="2:51" s="12" customFormat="1" ht="11.25">
      <c r="B257" s="151"/>
      <c r="D257" s="140" t="s">
        <v>229</v>
      </c>
      <c r="E257" s="152" t="s">
        <v>19</v>
      </c>
      <c r="F257" s="153" t="s">
        <v>2520</v>
      </c>
      <c r="H257" s="154">
        <v>2.1280000000000001</v>
      </c>
      <c r="I257" s="155"/>
      <c r="L257" s="151"/>
      <c r="M257" s="156"/>
      <c r="T257" s="157"/>
      <c r="AT257" s="152" t="s">
        <v>229</v>
      </c>
      <c r="AU257" s="152" t="s">
        <v>83</v>
      </c>
      <c r="AV257" s="12" t="s">
        <v>85</v>
      </c>
      <c r="AW257" s="12" t="s">
        <v>37</v>
      </c>
      <c r="AX257" s="12" t="s">
        <v>76</v>
      </c>
      <c r="AY257" s="152" t="s">
        <v>218</v>
      </c>
    </row>
    <row r="258" spans="2:51" s="12" customFormat="1" ht="11.25">
      <c r="B258" s="151"/>
      <c r="D258" s="140" t="s">
        <v>229</v>
      </c>
      <c r="E258" s="152" t="s">
        <v>19</v>
      </c>
      <c r="F258" s="153" t="s">
        <v>2521</v>
      </c>
      <c r="H258" s="154">
        <v>3.468</v>
      </c>
      <c r="I258" s="155"/>
      <c r="L258" s="151"/>
      <c r="M258" s="156"/>
      <c r="T258" s="157"/>
      <c r="AT258" s="152" t="s">
        <v>229</v>
      </c>
      <c r="AU258" s="152" t="s">
        <v>83</v>
      </c>
      <c r="AV258" s="12" t="s">
        <v>85</v>
      </c>
      <c r="AW258" s="12" t="s">
        <v>37</v>
      </c>
      <c r="AX258" s="12" t="s">
        <v>76</v>
      </c>
      <c r="AY258" s="152" t="s">
        <v>218</v>
      </c>
    </row>
    <row r="259" spans="2:51" s="12" customFormat="1" ht="11.25">
      <c r="B259" s="151"/>
      <c r="D259" s="140" t="s">
        <v>229</v>
      </c>
      <c r="E259" s="152" t="s">
        <v>19</v>
      </c>
      <c r="F259" s="153" t="s">
        <v>2522</v>
      </c>
      <c r="H259" s="154">
        <v>5.1219999999999999</v>
      </c>
      <c r="I259" s="155"/>
      <c r="L259" s="151"/>
      <c r="M259" s="156"/>
      <c r="T259" s="157"/>
      <c r="AT259" s="152" t="s">
        <v>229</v>
      </c>
      <c r="AU259" s="152" t="s">
        <v>83</v>
      </c>
      <c r="AV259" s="12" t="s">
        <v>85</v>
      </c>
      <c r="AW259" s="12" t="s">
        <v>37</v>
      </c>
      <c r="AX259" s="12" t="s">
        <v>76</v>
      </c>
      <c r="AY259" s="152" t="s">
        <v>218</v>
      </c>
    </row>
    <row r="260" spans="2:51" s="12" customFormat="1" ht="11.25">
      <c r="B260" s="151"/>
      <c r="D260" s="140" t="s">
        <v>229</v>
      </c>
      <c r="E260" s="152" t="s">
        <v>19</v>
      </c>
      <c r="F260" s="153" t="s">
        <v>2523</v>
      </c>
      <c r="H260" s="154">
        <v>5.1219999999999999</v>
      </c>
      <c r="I260" s="155"/>
      <c r="L260" s="151"/>
      <c r="M260" s="156"/>
      <c r="T260" s="157"/>
      <c r="AT260" s="152" t="s">
        <v>229</v>
      </c>
      <c r="AU260" s="152" t="s">
        <v>83</v>
      </c>
      <c r="AV260" s="12" t="s">
        <v>85</v>
      </c>
      <c r="AW260" s="12" t="s">
        <v>37</v>
      </c>
      <c r="AX260" s="12" t="s">
        <v>76</v>
      </c>
      <c r="AY260" s="152" t="s">
        <v>218</v>
      </c>
    </row>
    <row r="261" spans="2:51" s="12" customFormat="1" ht="11.25">
      <c r="B261" s="151"/>
      <c r="D261" s="140" t="s">
        <v>229</v>
      </c>
      <c r="E261" s="152" t="s">
        <v>19</v>
      </c>
      <c r="F261" s="153" t="s">
        <v>2524</v>
      </c>
      <c r="H261" s="154">
        <v>4.4349999999999996</v>
      </c>
      <c r="I261" s="155"/>
      <c r="L261" s="151"/>
      <c r="M261" s="156"/>
      <c r="T261" s="157"/>
      <c r="AT261" s="152" t="s">
        <v>229</v>
      </c>
      <c r="AU261" s="152" t="s">
        <v>83</v>
      </c>
      <c r="AV261" s="12" t="s">
        <v>85</v>
      </c>
      <c r="AW261" s="12" t="s">
        <v>37</v>
      </c>
      <c r="AX261" s="12" t="s">
        <v>76</v>
      </c>
      <c r="AY261" s="152" t="s">
        <v>218</v>
      </c>
    </row>
    <row r="262" spans="2:51" s="12" customFormat="1" ht="11.25">
      <c r="B262" s="151"/>
      <c r="D262" s="140" t="s">
        <v>229</v>
      </c>
      <c r="E262" s="152" t="s">
        <v>19</v>
      </c>
      <c r="F262" s="153" t="s">
        <v>2525</v>
      </c>
      <c r="H262" s="154">
        <v>0.22500000000000001</v>
      </c>
      <c r="I262" s="155"/>
      <c r="L262" s="151"/>
      <c r="M262" s="156"/>
      <c r="T262" s="157"/>
      <c r="AT262" s="152" t="s">
        <v>229</v>
      </c>
      <c r="AU262" s="152" t="s">
        <v>83</v>
      </c>
      <c r="AV262" s="12" t="s">
        <v>85</v>
      </c>
      <c r="AW262" s="12" t="s">
        <v>37</v>
      </c>
      <c r="AX262" s="12" t="s">
        <v>76</v>
      </c>
      <c r="AY262" s="152" t="s">
        <v>218</v>
      </c>
    </row>
    <row r="263" spans="2:51" s="12" customFormat="1" ht="11.25">
      <c r="B263" s="151"/>
      <c r="D263" s="140" t="s">
        <v>229</v>
      </c>
      <c r="E263" s="152" t="s">
        <v>19</v>
      </c>
      <c r="F263" s="153" t="s">
        <v>2526</v>
      </c>
      <c r="H263" s="154">
        <v>3.9870000000000001</v>
      </c>
      <c r="I263" s="155"/>
      <c r="L263" s="151"/>
      <c r="M263" s="156"/>
      <c r="T263" s="157"/>
      <c r="AT263" s="152" t="s">
        <v>229</v>
      </c>
      <c r="AU263" s="152" t="s">
        <v>83</v>
      </c>
      <c r="AV263" s="12" t="s">
        <v>85</v>
      </c>
      <c r="AW263" s="12" t="s">
        <v>37</v>
      </c>
      <c r="AX263" s="12" t="s">
        <v>76</v>
      </c>
      <c r="AY263" s="152" t="s">
        <v>218</v>
      </c>
    </row>
    <row r="264" spans="2:51" s="12" customFormat="1" ht="11.25">
      <c r="B264" s="151"/>
      <c r="D264" s="140" t="s">
        <v>229</v>
      </c>
      <c r="E264" s="152" t="s">
        <v>19</v>
      </c>
      <c r="F264" s="153" t="s">
        <v>2527</v>
      </c>
      <c r="H264" s="154">
        <v>1.679</v>
      </c>
      <c r="I264" s="155"/>
      <c r="L264" s="151"/>
      <c r="M264" s="156"/>
      <c r="T264" s="157"/>
      <c r="AT264" s="152" t="s">
        <v>229</v>
      </c>
      <c r="AU264" s="152" t="s">
        <v>83</v>
      </c>
      <c r="AV264" s="12" t="s">
        <v>85</v>
      </c>
      <c r="AW264" s="12" t="s">
        <v>37</v>
      </c>
      <c r="AX264" s="12" t="s">
        <v>76</v>
      </c>
      <c r="AY264" s="152" t="s">
        <v>218</v>
      </c>
    </row>
    <row r="265" spans="2:51" s="12" customFormat="1" ht="11.25">
      <c r="B265" s="151"/>
      <c r="D265" s="140" t="s">
        <v>229</v>
      </c>
      <c r="E265" s="152" t="s">
        <v>19</v>
      </c>
      <c r="F265" s="153" t="s">
        <v>2528</v>
      </c>
      <c r="H265" s="154">
        <v>1.679</v>
      </c>
      <c r="I265" s="155"/>
      <c r="L265" s="151"/>
      <c r="M265" s="156"/>
      <c r="T265" s="157"/>
      <c r="AT265" s="152" t="s">
        <v>229</v>
      </c>
      <c r="AU265" s="152" t="s">
        <v>83</v>
      </c>
      <c r="AV265" s="12" t="s">
        <v>85</v>
      </c>
      <c r="AW265" s="12" t="s">
        <v>37</v>
      </c>
      <c r="AX265" s="12" t="s">
        <v>76</v>
      </c>
      <c r="AY265" s="152" t="s">
        <v>218</v>
      </c>
    </row>
    <row r="266" spans="2:51" s="12" customFormat="1" ht="11.25">
      <c r="B266" s="151"/>
      <c r="D266" s="140" t="s">
        <v>229</v>
      </c>
      <c r="E266" s="152" t="s">
        <v>19</v>
      </c>
      <c r="F266" s="153" t="s">
        <v>2529</v>
      </c>
      <c r="H266" s="154">
        <v>0.57399999999999995</v>
      </c>
      <c r="I266" s="155"/>
      <c r="L266" s="151"/>
      <c r="M266" s="156"/>
      <c r="T266" s="157"/>
      <c r="AT266" s="152" t="s">
        <v>229</v>
      </c>
      <c r="AU266" s="152" t="s">
        <v>83</v>
      </c>
      <c r="AV266" s="12" t="s">
        <v>85</v>
      </c>
      <c r="AW266" s="12" t="s">
        <v>37</v>
      </c>
      <c r="AX266" s="12" t="s">
        <v>76</v>
      </c>
      <c r="AY266" s="152" t="s">
        <v>218</v>
      </c>
    </row>
    <row r="267" spans="2:51" s="12" customFormat="1" ht="11.25">
      <c r="B267" s="151"/>
      <c r="D267" s="140" t="s">
        <v>229</v>
      </c>
      <c r="E267" s="152" t="s">
        <v>19</v>
      </c>
      <c r="F267" s="153" t="s">
        <v>2530</v>
      </c>
      <c r="H267" s="154">
        <v>4.0549999999999997</v>
      </c>
      <c r="I267" s="155"/>
      <c r="L267" s="151"/>
      <c r="M267" s="156"/>
      <c r="T267" s="157"/>
      <c r="AT267" s="152" t="s">
        <v>229</v>
      </c>
      <c r="AU267" s="152" t="s">
        <v>83</v>
      </c>
      <c r="AV267" s="12" t="s">
        <v>85</v>
      </c>
      <c r="AW267" s="12" t="s">
        <v>37</v>
      </c>
      <c r="AX267" s="12" t="s">
        <v>76</v>
      </c>
      <c r="AY267" s="152" t="s">
        <v>218</v>
      </c>
    </row>
    <row r="268" spans="2:51" s="12" customFormat="1" ht="11.25">
      <c r="B268" s="151"/>
      <c r="D268" s="140" t="s">
        <v>229</v>
      </c>
      <c r="E268" s="152" t="s">
        <v>19</v>
      </c>
      <c r="F268" s="153" t="s">
        <v>2531</v>
      </c>
      <c r="H268" s="154">
        <v>2.0880000000000001</v>
      </c>
      <c r="I268" s="155"/>
      <c r="L268" s="151"/>
      <c r="M268" s="156"/>
      <c r="T268" s="157"/>
      <c r="AT268" s="152" t="s">
        <v>229</v>
      </c>
      <c r="AU268" s="152" t="s">
        <v>83</v>
      </c>
      <c r="AV268" s="12" t="s">
        <v>85</v>
      </c>
      <c r="AW268" s="12" t="s">
        <v>37</v>
      </c>
      <c r="AX268" s="12" t="s">
        <v>76</v>
      </c>
      <c r="AY268" s="152" t="s">
        <v>218</v>
      </c>
    </row>
    <row r="269" spans="2:51" s="12" customFormat="1" ht="11.25">
      <c r="B269" s="151"/>
      <c r="D269" s="140" t="s">
        <v>229</v>
      </c>
      <c r="E269" s="152" t="s">
        <v>19</v>
      </c>
      <c r="F269" s="153" t="s">
        <v>2532</v>
      </c>
      <c r="H269" s="154">
        <v>2.8769999999999998</v>
      </c>
      <c r="I269" s="155"/>
      <c r="L269" s="151"/>
      <c r="M269" s="156"/>
      <c r="T269" s="157"/>
      <c r="AT269" s="152" t="s">
        <v>229</v>
      </c>
      <c r="AU269" s="152" t="s">
        <v>83</v>
      </c>
      <c r="AV269" s="12" t="s">
        <v>85</v>
      </c>
      <c r="AW269" s="12" t="s">
        <v>37</v>
      </c>
      <c r="AX269" s="12" t="s">
        <v>76</v>
      </c>
      <c r="AY269" s="152" t="s">
        <v>218</v>
      </c>
    </row>
    <row r="270" spans="2:51" s="12" customFormat="1" ht="11.25">
      <c r="B270" s="151"/>
      <c r="D270" s="140" t="s">
        <v>229</v>
      </c>
      <c r="E270" s="152" t="s">
        <v>19</v>
      </c>
      <c r="F270" s="153" t="s">
        <v>2533</v>
      </c>
      <c r="H270" s="154">
        <v>1.3919999999999999</v>
      </c>
      <c r="I270" s="155"/>
      <c r="L270" s="151"/>
      <c r="M270" s="156"/>
      <c r="T270" s="157"/>
      <c r="AT270" s="152" t="s">
        <v>229</v>
      </c>
      <c r="AU270" s="152" t="s">
        <v>83</v>
      </c>
      <c r="AV270" s="12" t="s">
        <v>85</v>
      </c>
      <c r="AW270" s="12" t="s">
        <v>37</v>
      </c>
      <c r="AX270" s="12" t="s">
        <v>76</v>
      </c>
      <c r="AY270" s="152" t="s">
        <v>218</v>
      </c>
    </row>
    <row r="271" spans="2:51" s="12" customFormat="1" ht="11.25">
      <c r="B271" s="151"/>
      <c r="D271" s="140" t="s">
        <v>229</v>
      </c>
      <c r="E271" s="152" t="s">
        <v>19</v>
      </c>
      <c r="F271" s="153" t="s">
        <v>2534</v>
      </c>
      <c r="H271" s="154">
        <v>3.738</v>
      </c>
      <c r="I271" s="155"/>
      <c r="L271" s="151"/>
      <c r="M271" s="156"/>
      <c r="T271" s="157"/>
      <c r="AT271" s="152" t="s">
        <v>229</v>
      </c>
      <c r="AU271" s="152" t="s">
        <v>83</v>
      </c>
      <c r="AV271" s="12" t="s">
        <v>85</v>
      </c>
      <c r="AW271" s="12" t="s">
        <v>37</v>
      </c>
      <c r="AX271" s="12" t="s">
        <v>76</v>
      </c>
      <c r="AY271" s="152" t="s">
        <v>218</v>
      </c>
    </row>
    <row r="272" spans="2:51" s="12" customFormat="1" ht="11.25">
      <c r="B272" s="151"/>
      <c r="D272" s="140" t="s">
        <v>229</v>
      </c>
      <c r="E272" s="152" t="s">
        <v>19</v>
      </c>
      <c r="F272" s="153" t="s">
        <v>2535</v>
      </c>
      <c r="H272" s="154">
        <v>0.89600000000000002</v>
      </c>
      <c r="I272" s="155"/>
      <c r="L272" s="151"/>
      <c r="M272" s="156"/>
      <c r="T272" s="157"/>
      <c r="AT272" s="152" t="s">
        <v>229</v>
      </c>
      <c r="AU272" s="152" t="s">
        <v>83</v>
      </c>
      <c r="AV272" s="12" t="s">
        <v>85</v>
      </c>
      <c r="AW272" s="12" t="s">
        <v>37</v>
      </c>
      <c r="AX272" s="12" t="s">
        <v>76</v>
      </c>
      <c r="AY272" s="152" t="s">
        <v>218</v>
      </c>
    </row>
    <row r="273" spans="2:65" s="12" customFormat="1" ht="11.25">
      <c r="B273" s="151"/>
      <c r="D273" s="140" t="s">
        <v>229</v>
      </c>
      <c r="E273" s="152" t="s">
        <v>19</v>
      </c>
      <c r="F273" s="153" t="s">
        <v>2536</v>
      </c>
      <c r="H273" s="154">
        <v>0.75600000000000001</v>
      </c>
      <c r="I273" s="155"/>
      <c r="L273" s="151"/>
      <c r="M273" s="156"/>
      <c r="T273" s="157"/>
      <c r="AT273" s="152" t="s">
        <v>229</v>
      </c>
      <c r="AU273" s="152" t="s">
        <v>83</v>
      </c>
      <c r="AV273" s="12" t="s">
        <v>85</v>
      </c>
      <c r="AW273" s="12" t="s">
        <v>37</v>
      </c>
      <c r="AX273" s="12" t="s">
        <v>76</v>
      </c>
      <c r="AY273" s="152" t="s">
        <v>218</v>
      </c>
    </row>
    <row r="274" spans="2:65" s="12" customFormat="1" ht="11.25">
      <c r="B274" s="151"/>
      <c r="D274" s="140" t="s">
        <v>229</v>
      </c>
      <c r="E274" s="152" t="s">
        <v>19</v>
      </c>
      <c r="F274" s="153" t="s">
        <v>2537</v>
      </c>
      <c r="H274" s="154">
        <v>0.36</v>
      </c>
      <c r="I274" s="155"/>
      <c r="L274" s="151"/>
      <c r="M274" s="156"/>
      <c r="T274" s="157"/>
      <c r="AT274" s="152" t="s">
        <v>229</v>
      </c>
      <c r="AU274" s="152" t="s">
        <v>83</v>
      </c>
      <c r="AV274" s="12" t="s">
        <v>85</v>
      </c>
      <c r="AW274" s="12" t="s">
        <v>37</v>
      </c>
      <c r="AX274" s="12" t="s">
        <v>76</v>
      </c>
      <c r="AY274" s="152" t="s">
        <v>218</v>
      </c>
    </row>
    <row r="275" spans="2:65" s="12" customFormat="1" ht="11.25">
      <c r="B275" s="151"/>
      <c r="D275" s="140" t="s">
        <v>229</v>
      </c>
      <c r="E275" s="152" t="s">
        <v>19</v>
      </c>
      <c r="F275" s="153" t="s">
        <v>2538</v>
      </c>
      <c r="H275" s="154">
        <v>1.829</v>
      </c>
      <c r="I275" s="155"/>
      <c r="L275" s="151"/>
      <c r="M275" s="156"/>
      <c r="T275" s="157"/>
      <c r="AT275" s="152" t="s">
        <v>229</v>
      </c>
      <c r="AU275" s="152" t="s">
        <v>83</v>
      </c>
      <c r="AV275" s="12" t="s">
        <v>85</v>
      </c>
      <c r="AW275" s="12" t="s">
        <v>37</v>
      </c>
      <c r="AX275" s="12" t="s">
        <v>76</v>
      </c>
      <c r="AY275" s="152" t="s">
        <v>218</v>
      </c>
    </row>
    <row r="276" spans="2:65" s="12" customFormat="1" ht="11.25">
      <c r="B276" s="151"/>
      <c r="D276" s="140" t="s">
        <v>229</v>
      </c>
      <c r="E276" s="152" t="s">
        <v>19</v>
      </c>
      <c r="F276" s="153" t="s">
        <v>2539</v>
      </c>
      <c r="H276" s="154">
        <v>1.804</v>
      </c>
      <c r="I276" s="155"/>
      <c r="L276" s="151"/>
      <c r="M276" s="156"/>
      <c r="T276" s="157"/>
      <c r="AT276" s="152" t="s">
        <v>229</v>
      </c>
      <c r="AU276" s="152" t="s">
        <v>83</v>
      </c>
      <c r="AV276" s="12" t="s">
        <v>85</v>
      </c>
      <c r="AW276" s="12" t="s">
        <v>37</v>
      </c>
      <c r="AX276" s="12" t="s">
        <v>76</v>
      </c>
      <c r="AY276" s="152" t="s">
        <v>218</v>
      </c>
    </row>
    <row r="277" spans="2:65" s="12" customFormat="1" ht="11.25">
      <c r="B277" s="151"/>
      <c r="D277" s="140" t="s">
        <v>229</v>
      </c>
      <c r="E277" s="152" t="s">
        <v>19</v>
      </c>
      <c r="F277" s="153" t="s">
        <v>2540</v>
      </c>
      <c r="H277" s="154">
        <v>3.4929999999999999</v>
      </c>
      <c r="I277" s="155"/>
      <c r="L277" s="151"/>
      <c r="M277" s="156"/>
      <c r="T277" s="157"/>
      <c r="AT277" s="152" t="s">
        <v>229</v>
      </c>
      <c r="AU277" s="152" t="s">
        <v>83</v>
      </c>
      <c r="AV277" s="12" t="s">
        <v>85</v>
      </c>
      <c r="AW277" s="12" t="s">
        <v>37</v>
      </c>
      <c r="AX277" s="12" t="s">
        <v>76</v>
      </c>
      <c r="AY277" s="152" t="s">
        <v>218</v>
      </c>
    </row>
    <row r="278" spans="2:65" s="13" customFormat="1" ht="11.25">
      <c r="B278" s="158"/>
      <c r="D278" s="140" t="s">
        <v>229</v>
      </c>
      <c r="E278" s="159" t="s">
        <v>2344</v>
      </c>
      <c r="F278" s="160" t="s">
        <v>234</v>
      </c>
      <c r="H278" s="161">
        <v>2975.087</v>
      </c>
      <c r="I278" s="162"/>
      <c r="L278" s="158"/>
      <c r="M278" s="163"/>
      <c r="T278" s="164"/>
      <c r="AT278" s="159" t="s">
        <v>229</v>
      </c>
      <c r="AU278" s="159" t="s">
        <v>83</v>
      </c>
      <c r="AV278" s="13" t="s">
        <v>223</v>
      </c>
      <c r="AW278" s="13" t="s">
        <v>37</v>
      </c>
      <c r="AX278" s="13" t="s">
        <v>83</v>
      </c>
      <c r="AY278" s="159" t="s">
        <v>218</v>
      </c>
    </row>
    <row r="279" spans="2:65" s="1" customFormat="1" ht="16.5" customHeight="1">
      <c r="B279" s="33"/>
      <c r="C279" s="127" t="s">
        <v>223</v>
      </c>
      <c r="D279" s="127" t="s">
        <v>219</v>
      </c>
      <c r="E279" s="128" t="s">
        <v>2541</v>
      </c>
      <c r="F279" s="129" t="s">
        <v>1819</v>
      </c>
      <c r="G279" s="130" t="s">
        <v>167</v>
      </c>
      <c r="H279" s="131">
        <v>52.944000000000003</v>
      </c>
      <c r="I279" s="132"/>
      <c r="J279" s="133">
        <f>ROUND(I279*H279,2)</f>
        <v>0</v>
      </c>
      <c r="K279" s="129" t="s">
        <v>19</v>
      </c>
      <c r="L279" s="33"/>
      <c r="M279" s="134" t="s">
        <v>19</v>
      </c>
      <c r="N279" s="135" t="s">
        <v>47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223</v>
      </c>
      <c r="AT279" s="138" t="s">
        <v>219</v>
      </c>
      <c r="AU279" s="138" t="s">
        <v>83</v>
      </c>
      <c r="AY279" s="18" t="s">
        <v>218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8" t="s">
        <v>83</v>
      </c>
      <c r="BK279" s="139">
        <f>ROUND(I279*H279,2)</f>
        <v>0</v>
      </c>
      <c r="BL279" s="18" t="s">
        <v>223</v>
      </c>
      <c r="BM279" s="138" t="s">
        <v>2542</v>
      </c>
    </row>
    <row r="280" spans="2:65" s="1" customFormat="1" ht="19.5">
      <c r="B280" s="33"/>
      <c r="D280" s="140" t="s">
        <v>225</v>
      </c>
      <c r="F280" s="141" t="s">
        <v>1821</v>
      </c>
      <c r="I280" s="142"/>
      <c r="L280" s="33"/>
      <c r="M280" s="143"/>
      <c r="T280" s="54"/>
      <c r="AT280" s="18" t="s">
        <v>225</v>
      </c>
      <c r="AU280" s="18" t="s">
        <v>83</v>
      </c>
    </row>
    <row r="281" spans="2:65" s="1" customFormat="1" ht="29.25">
      <c r="B281" s="33"/>
      <c r="D281" s="140" t="s">
        <v>227</v>
      </c>
      <c r="F281" s="144" t="s">
        <v>991</v>
      </c>
      <c r="I281" s="142"/>
      <c r="L281" s="33"/>
      <c r="M281" s="143"/>
      <c r="T281" s="54"/>
      <c r="AT281" s="18" t="s">
        <v>227</v>
      </c>
      <c r="AU281" s="18" t="s">
        <v>83</v>
      </c>
    </row>
    <row r="282" spans="2:65" s="11" customFormat="1" ht="11.25">
      <c r="B282" s="145"/>
      <c r="D282" s="140" t="s">
        <v>229</v>
      </c>
      <c r="E282" s="146" t="s">
        <v>19</v>
      </c>
      <c r="F282" s="147" t="s">
        <v>230</v>
      </c>
      <c r="H282" s="146" t="s">
        <v>19</v>
      </c>
      <c r="I282" s="148"/>
      <c r="L282" s="145"/>
      <c r="M282" s="149"/>
      <c r="T282" s="150"/>
      <c r="AT282" s="146" t="s">
        <v>229</v>
      </c>
      <c r="AU282" s="146" t="s">
        <v>83</v>
      </c>
      <c r="AV282" s="11" t="s">
        <v>83</v>
      </c>
      <c r="AW282" s="11" t="s">
        <v>37</v>
      </c>
      <c r="AX282" s="11" t="s">
        <v>76</v>
      </c>
      <c r="AY282" s="146" t="s">
        <v>218</v>
      </c>
    </row>
    <row r="283" spans="2:65" s="12" customFormat="1" ht="11.25">
      <c r="B283" s="151"/>
      <c r="D283" s="140" t="s">
        <v>229</v>
      </c>
      <c r="E283" s="152" t="s">
        <v>19</v>
      </c>
      <c r="F283" s="153" t="s">
        <v>2543</v>
      </c>
      <c r="H283" s="154">
        <v>0.68</v>
      </c>
      <c r="I283" s="155"/>
      <c r="L283" s="151"/>
      <c r="M283" s="156"/>
      <c r="T283" s="157"/>
      <c r="AT283" s="152" t="s">
        <v>229</v>
      </c>
      <c r="AU283" s="152" t="s">
        <v>83</v>
      </c>
      <c r="AV283" s="12" t="s">
        <v>85</v>
      </c>
      <c r="AW283" s="12" t="s">
        <v>37</v>
      </c>
      <c r="AX283" s="12" t="s">
        <v>76</v>
      </c>
      <c r="AY283" s="152" t="s">
        <v>218</v>
      </c>
    </row>
    <row r="284" spans="2:65" s="12" customFormat="1" ht="11.25">
      <c r="B284" s="151"/>
      <c r="D284" s="140" t="s">
        <v>229</v>
      </c>
      <c r="E284" s="152" t="s">
        <v>19</v>
      </c>
      <c r="F284" s="153" t="s">
        <v>2544</v>
      </c>
      <c r="H284" s="154">
        <v>1.71</v>
      </c>
      <c r="I284" s="155"/>
      <c r="L284" s="151"/>
      <c r="M284" s="156"/>
      <c r="T284" s="157"/>
      <c r="AT284" s="152" t="s">
        <v>229</v>
      </c>
      <c r="AU284" s="152" t="s">
        <v>83</v>
      </c>
      <c r="AV284" s="12" t="s">
        <v>85</v>
      </c>
      <c r="AW284" s="12" t="s">
        <v>37</v>
      </c>
      <c r="AX284" s="12" t="s">
        <v>76</v>
      </c>
      <c r="AY284" s="152" t="s">
        <v>218</v>
      </c>
    </row>
    <row r="285" spans="2:65" s="12" customFormat="1" ht="11.25">
      <c r="B285" s="151"/>
      <c r="D285" s="140" t="s">
        <v>229</v>
      </c>
      <c r="E285" s="152" t="s">
        <v>19</v>
      </c>
      <c r="F285" s="153" t="s">
        <v>2545</v>
      </c>
      <c r="H285" s="154">
        <v>1.37</v>
      </c>
      <c r="I285" s="155"/>
      <c r="L285" s="151"/>
      <c r="M285" s="156"/>
      <c r="T285" s="157"/>
      <c r="AT285" s="152" t="s">
        <v>229</v>
      </c>
      <c r="AU285" s="152" t="s">
        <v>83</v>
      </c>
      <c r="AV285" s="12" t="s">
        <v>85</v>
      </c>
      <c r="AW285" s="12" t="s">
        <v>37</v>
      </c>
      <c r="AX285" s="12" t="s">
        <v>76</v>
      </c>
      <c r="AY285" s="152" t="s">
        <v>218</v>
      </c>
    </row>
    <row r="286" spans="2:65" s="12" customFormat="1" ht="11.25">
      <c r="B286" s="151"/>
      <c r="D286" s="140" t="s">
        <v>229</v>
      </c>
      <c r="E286" s="152" t="s">
        <v>19</v>
      </c>
      <c r="F286" s="153" t="s">
        <v>2546</v>
      </c>
      <c r="H286" s="154">
        <v>1.37</v>
      </c>
      <c r="I286" s="155"/>
      <c r="L286" s="151"/>
      <c r="M286" s="156"/>
      <c r="T286" s="157"/>
      <c r="AT286" s="152" t="s">
        <v>229</v>
      </c>
      <c r="AU286" s="152" t="s">
        <v>83</v>
      </c>
      <c r="AV286" s="12" t="s">
        <v>85</v>
      </c>
      <c r="AW286" s="12" t="s">
        <v>37</v>
      </c>
      <c r="AX286" s="12" t="s">
        <v>76</v>
      </c>
      <c r="AY286" s="152" t="s">
        <v>218</v>
      </c>
    </row>
    <row r="287" spans="2:65" s="12" customFormat="1" ht="11.25">
      <c r="B287" s="151"/>
      <c r="D287" s="140" t="s">
        <v>229</v>
      </c>
      <c r="E287" s="152" t="s">
        <v>19</v>
      </c>
      <c r="F287" s="153" t="s">
        <v>2547</v>
      </c>
      <c r="H287" s="154">
        <v>0.65</v>
      </c>
      <c r="I287" s="155"/>
      <c r="L287" s="151"/>
      <c r="M287" s="156"/>
      <c r="T287" s="157"/>
      <c r="AT287" s="152" t="s">
        <v>229</v>
      </c>
      <c r="AU287" s="152" t="s">
        <v>83</v>
      </c>
      <c r="AV287" s="12" t="s">
        <v>85</v>
      </c>
      <c r="AW287" s="12" t="s">
        <v>37</v>
      </c>
      <c r="AX287" s="12" t="s">
        <v>76</v>
      </c>
      <c r="AY287" s="152" t="s">
        <v>218</v>
      </c>
    </row>
    <row r="288" spans="2:65" s="12" customFormat="1" ht="11.25">
      <c r="B288" s="151"/>
      <c r="D288" s="140" t="s">
        <v>229</v>
      </c>
      <c r="E288" s="152" t="s">
        <v>19</v>
      </c>
      <c r="F288" s="153" t="s">
        <v>2548</v>
      </c>
      <c r="H288" s="154">
        <v>0.82</v>
      </c>
      <c r="I288" s="155"/>
      <c r="L288" s="151"/>
      <c r="M288" s="156"/>
      <c r="T288" s="157"/>
      <c r="AT288" s="152" t="s">
        <v>229</v>
      </c>
      <c r="AU288" s="152" t="s">
        <v>83</v>
      </c>
      <c r="AV288" s="12" t="s">
        <v>85</v>
      </c>
      <c r="AW288" s="12" t="s">
        <v>37</v>
      </c>
      <c r="AX288" s="12" t="s">
        <v>76</v>
      </c>
      <c r="AY288" s="152" t="s">
        <v>218</v>
      </c>
    </row>
    <row r="289" spans="2:65" s="12" customFormat="1" ht="11.25">
      <c r="B289" s="151"/>
      <c r="D289" s="140" t="s">
        <v>229</v>
      </c>
      <c r="E289" s="152" t="s">
        <v>19</v>
      </c>
      <c r="F289" s="153" t="s">
        <v>2549</v>
      </c>
      <c r="H289" s="154">
        <v>1.44</v>
      </c>
      <c r="I289" s="155"/>
      <c r="L289" s="151"/>
      <c r="M289" s="156"/>
      <c r="T289" s="157"/>
      <c r="AT289" s="152" t="s">
        <v>229</v>
      </c>
      <c r="AU289" s="152" t="s">
        <v>83</v>
      </c>
      <c r="AV289" s="12" t="s">
        <v>85</v>
      </c>
      <c r="AW289" s="12" t="s">
        <v>37</v>
      </c>
      <c r="AX289" s="12" t="s">
        <v>76</v>
      </c>
      <c r="AY289" s="152" t="s">
        <v>218</v>
      </c>
    </row>
    <row r="290" spans="2:65" s="12" customFormat="1" ht="11.25">
      <c r="B290" s="151"/>
      <c r="D290" s="140" t="s">
        <v>229</v>
      </c>
      <c r="E290" s="152" t="s">
        <v>19</v>
      </c>
      <c r="F290" s="153" t="s">
        <v>2550</v>
      </c>
      <c r="H290" s="154">
        <v>2.68</v>
      </c>
      <c r="I290" s="155"/>
      <c r="L290" s="151"/>
      <c r="M290" s="156"/>
      <c r="T290" s="157"/>
      <c r="AT290" s="152" t="s">
        <v>229</v>
      </c>
      <c r="AU290" s="152" t="s">
        <v>83</v>
      </c>
      <c r="AV290" s="12" t="s">
        <v>85</v>
      </c>
      <c r="AW290" s="12" t="s">
        <v>37</v>
      </c>
      <c r="AX290" s="12" t="s">
        <v>76</v>
      </c>
      <c r="AY290" s="152" t="s">
        <v>218</v>
      </c>
    </row>
    <row r="291" spans="2:65" s="12" customFormat="1" ht="11.25">
      <c r="B291" s="151"/>
      <c r="D291" s="140" t="s">
        <v>229</v>
      </c>
      <c r="E291" s="152" t="s">
        <v>19</v>
      </c>
      <c r="F291" s="153" t="s">
        <v>2551</v>
      </c>
      <c r="H291" s="154">
        <v>2.68</v>
      </c>
      <c r="I291" s="155"/>
      <c r="L291" s="151"/>
      <c r="M291" s="156"/>
      <c r="T291" s="157"/>
      <c r="AT291" s="152" t="s">
        <v>229</v>
      </c>
      <c r="AU291" s="152" t="s">
        <v>83</v>
      </c>
      <c r="AV291" s="12" t="s">
        <v>85</v>
      </c>
      <c r="AW291" s="12" t="s">
        <v>37</v>
      </c>
      <c r="AX291" s="12" t="s">
        <v>76</v>
      </c>
      <c r="AY291" s="152" t="s">
        <v>218</v>
      </c>
    </row>
    <row r="292" spans="2:65" s="12" customFormat="1" ht="11.25">
      <c r="B292" s="151"/>
      <c r="D292" s="140" t="s">
        <v>229</v>
      </c>
      <c r="E292" s="152" t="s">
        <v>19</v>
      </c>
      <c r="F292" s="153" t="s">
        <v>2552</v>
      </c>
      <c r="H292" s="154">
        <v>0.91</v>
      </c>
      <c r="I292" s="155"/>
      <c r="L292" s="151"/>
      <c r="M292" s="156"/>
      <c r="T292" s="157"/>
      <c r="AT292" s="152" t="s">
        <v>229</v>
      </c>
      <c r="AU292" s="152" t="s">
        <v>83</v>
      </c>
      <c r="AV292" s="12" t="s">
        <v>85</v>
      </c>
      <c r="AW292" s="12" t="s">
        <v>37</v>
      </c>
      <c r="AX292" s="12" t="s">
        <v>76</v>
      </c>
      <c r="AY292" s="152" t="s">
        <v>218</v>
      </c>
    </row>
    <row r="293" spans="2:65" s="12" customFormat="1" ht="11.25">
      <c r="B293" s="151"/>
      <c r="D293" s="140" t="s">
        <v>229</v>
      </c>
      <c r="E293" s="152" t="s">
        <v>19</v>
      </c>
      <c r="F293" s="153" t="s">
        <v>2553</v>
      </c>
      <c r="H293" s="154">
        <v>0.94</v>
      </c>
      <c r="I293" s="155"/>
      <c r="L293" s="151"/>
      <c r="M293" s="156"/>
      <c r="T293" s="157"/>
      <c r="AT293" s="152" t="s">
        <v>229</v>
      </c>
      <c r="AU293" s="152" t="s">
        <v>83</v>
      </c>
      <c r="AV293" s="12" t="s">
        <v>85</v>
      </c>
      <c r="AW293" s="12" t="s">
        <v>37</v>
      </c>
      <c r="AX293" s="12" t="s">
        <v>76</v>
      </c>
      <c r="AY293" s="152" t="s">
        <v>218</v>
      </c>
    </row>
    <row r="294" spans="2:65" s="12" customFormat="1" ht="11.25">
      <c r="B294" s="151"/>
      <c r="D294" s="140" t="s">
        <v>229</v>
      </c>
      <c r="E294" s="152" t="s">
        <v>19</v>
      </c>
      <c r="F294" s="153" t="s">
        <v>2554</v>
      </c>
      <c r="H294" s="154">
        <v>1.1599999999999999</v>
      </c>
      <c r="I294" s="155"/>
      <c r="L294" s="151"/>
      <c r="M294" s="156"/>
      <c r="T294" s="157"/>
      <c r="AT294" s="152" t="s">
        <v>229</v>
      </c>
      <c r="AU294" s="152" t="s">
        <v>83</v>
      </c>
      <c r="AV294" s="12" t="s">
        <v>85</v>
      </c>
      <c r="AW294" s="12" t="s">
        <v>37</v>
      </c>
      <c r="AX294" s="12" t="s">
        <v>76</v>
      </c>
      <c r="AY294" s="152" t="s">
        <v>218</v>
      </c>
    </row>
    <row r="295" spans="2:65" s="12" customFormat="1" ht="11.25">
      <c r="B295" s="151"/>
      <c r="D295" s="140" t="s">
        <v>229</v>
      </c>
      <c r="E295" s="152" t="s">
        <v>19</v>
      </c>
      <c r="F295" s="153" t="s">
        <v>2555</v>
      </c>
      <c r="H295" s="154">
        <v>0.96</v>
      </c>
      <c r="I295" s="155"/>
      <c r="L295" s="151"/>
      <c r="M295" s="156"/>
      <c r="T295" s="157"/>
      <c r="AT295" s="152" t="s">
        <v>229</v>
      </c>
      <c r="AU295" s="152" t="s">
        <v>83</v>
      </c>
      <c r="AV295" s="12" t="s">
        <v>85</v>
      </c>
      <c r="AW295" s="12" t="s">
        <v>37</v>
      </c>
      <c r="AX295" s="12" t="s">
        <v>76</v>
      </c>
      <c r="AY295" s="152" t="s">
        <v>218</v>
      </c>
    </row>
    <row r="296" spans="2:65" s="12" customFormat="1" ht="11.25">
      <c r="B296" s="151"/>
      <c r="D296" s="140" t="s">
        <v>229</v>
      </c>
      <c r="E296" s="152" t="s">
        <v>19</v>
      </c>
      <c r="F296" s="153" t="s">
        <v>2556</v>
      </c>
      <c r="H296" s="154">
        <v>3.024</v>
      </c>
      <c r="I296" s="155"/>
      <c r="L296" s="151"/>
      <c r="M296" s="156"/>
      <c r="T296" s="157"/>
      <c r="AT296" s="152" t="s">
        <v>229</v>
      </c>
      <c r="AU296" s="152" t="s">
        <v>83</v>
      </c>
      <c r="AV296" s="12" t="s">
        <v>85</v>
      </c>
      <c r="AW296" s="12" t="s">
        <v>37</v>
      </c>
      <c r="AX296" s="12" t="s">
        <v>76</v>
      </c>
      <c r="AY296" s="152" t="s">
        <v>218</v>
      </c>
    </row>
    <row r="297" spans="2:65" s="12" customFormat="1" ht="11.25">
      <c r="B297" s="151"/>
      <c r="D297" s="140" t="s">
        <v>229</v>
      </c>
      <c r="E297" s="152" t="s">
        <v>19</v>
      </c>
      <c r="F297" s="153" t="s">
        <v>2557</v>
      </c>
      <c r="H297" s="154">
        <v>29.17</v>
      </c>
      <c r="I297" s="155"/>
      <c r="L297" s="151"/>
      <c r="M297" s="156"/>
      <c r="T297" s="157"/>
      <c r="AT297" s="152" t="s">
        <v>229</v>
      </c>
      <c r="AU297" s="152" t="s">
        <v>83</v>
      </c>
      <c r="AV297" s="12" t="s">
        <v>85</v>
      </c>
      <c r="AW297" s="12" t="s">
        <v>37</v>
      </c>
      <c r="AX297" s="12" t="s">
        <v>76</v>
      </c>
      <c r="AY297" s="152" t="s">
        <v>218</v>
      </c>
    </row>
    <row r="298" spans="2:65" s="15" customFormat="1" ht="11.25">
      <c r="B298" s="191"/>
      <c r="D298" s="140" t="s">
        <v>229</v>
      </c>
      <c r="E298" s="192" t="s">
        <v>19</v>
      </c>
      <c r="F298" s="193" t="s">
        <v>1878</v>
      </c>
      <c r="H298" s="194">
        <v>49.564</v>
      </c>
      <c r="I298" s="195"/>
      <c r="L298" s="191"/>
      <c r="M298" s="196"/>
      <c r="T298" s="197"/>
      <c r="AT298" s="192" t="s">
        <v>229</v>
      </c>
      <c r="AU298" s="192" t="s">
        <v>83</v>
      </c>
      <c r="AV298" s="15" t="s">
        <v>99</v>
      </c>
      <c r="AW298" s="15" t="s">
        <v>37</v>
      </c>
      <c r="AX298" s="15" t="s">
        <v>76</v>
      </c>
      <c r="AY298" s="192" t="s">
        <v>218</v>
      </c>
    </row>
    <row r="299" spans="2:65" s="11" customFormat="1" ht="11.25">
      <c r="B299" s="145"/>
      <c r="D299" s="140" t="s">
        <v>229</v>
      </c>
      <c r="E299" s="146" t="s">
        <v>19</v>
      </c>
      <c r="F299" s="147" t="s">
        <v>2558</v>
      </c>
      <c r="H299" s="146" t="s">
        <v>19</v>
      </c>
      <c r="I299" s="148"/>
      <c r="L299" s="145"/>
      <c r="M299" s="149"/>
      <c r="T299" s="150"/>
      <c r="AT299" s="146" t="s">
        <v>229</v>
      </c>
      <c r="AU299" s="146" t="s">
        <v>83</v>
      </c>
      <c r="AV299" s="11" t="s">
        <v>83</v>
      </c>
      <c r="AW299" s="11" t="s">
        <v>37</v>
      </c>
      <c r="AX299" s="11" t="s">
        <v>76</v>
      </c>
      <c r="AY299" s="146" t="s">
        <v>218</v>
      </c>
    </row>
    <row r="300" spans="2:65" s="12" customFormat="1" ht="11.25">
      <c r="B300" s="151"/>
      <c r="D300" s="140" t="s">
        <v>229</v>
      </c>
      <c r="E300" s="152" t="s">
        <v>19</v>
      </c>
      <c r="F300" s="153" t="s">
        <v>2559</v>
      </c>
      <c r="H300" s="154">
        <v>1.66</v>
      </c>
      <c r="I300" s="155"/>
      <c r="L300" s="151"/>
      <c r="M300" s="156"/>
      <c r="T300" s="157"/>
      <c r="AT300" s="152" t="s">
        <v>229</v>
      </c>
      <c r="AU300" s="152" t="s">
        <v>83</v>
      </c>
      <c r="AV300" s="12" t="s">
        <v>85</v>
      </c>
      <c r="AW300" s="12" t="s">
        <v>37</v>
      </c>
      <c r="AX300" s="12" t="s">
        <v>76</v>
      </c>
      <c r="AY300" s="152" t="s">
        <v>218</v>
      </c>
    </row>
    <row r="301" spans="2:65" s="12" customFormat="1" ht="11.25">
      <c r="B301" s="151"/>
      <c r="D301" s="140" t="s">
        <v>229</v>
      </c>
      <c r="E301" s="152" t="s">
        <v>19</v>
      </c>
      <c r="F301" s="153" t="s">
        <v>2560</v>
      </c>
      <c r="H301" s="154">
        <v>1.72</v>
      </c>
      <c r="I301" s="155"/>
      <c r="L301" s="151"/>
      <c r="M301" s="156"/>
      <c r="T301" s="157"/>
      <c r="AT301" s="152" t="s">
        <v>229</v>
      </c>
      <c r="AU301" s="152" t="s">
        <v>83</v>
      </c>
      <c r="AV301" s="12" t="s">
        <v>85</v>
      </c>
      <c r="AW301" s="12" t="s">
        <v>37</v>
      </c>
      <c r="AX301" s="12" t="s">
        <v>76</v>
      </c>
      <c r="AY301" s="152" t="s">
        <v>218</v>
      </c>
    </row>
    <row r="302" spans="2:65" s="15" customFormat="1" ht="11.25">
      <c r="B302" s="191"/>
      <c r="D302" s="140" t="s">
        <v>229</v>
      </c>
      <c r="E302" s="192" t="s">
        <v>19</v>
      </c>
      <c r="F302" s="193" t="s">
        <v>1878</v>
      </c>
      <c r="H302" s="194">
        <v>3.38</v>
      </c>
      <c r="I302" s="195"/>
      <c r="L302" s="191"/>
      <c r="M302" s="196"/>
      <c r="T302" s="197"/>
      <c r="AT302" s="192" t="s">
        <v>229</v>
      </c>
      <c r="AU302" s="192" t="s">
        <v>83</v>
      </c>
      <c r="AV302" s="15" t="s">
        <v>99</v>
      </c>
      <c r="AW302" s="15" t="s">
        <v>37</v>
      </c>
      <c r="AX302" s="15" t="s">
        <v>76</v>
      </c>
      <c r="AY302" s="192" t="s">
        <v>218</v>
      </c>
    </row>
    <row r="303" spans="2:65" s="13" customFormat="1" ht="11.25">
      <c r="B303" s="158"/>
      <c r="D303" s="140" t="s">
        <v>229</v>
      </c>
      <c r="E303" s="159" t="s">
        <v>19</v>
      </c>
      <c r="F303" s="160" t="s">
        <v>234</v>
      </c>
      <c r="H303" s="161">
        <v>52.944000000000003</v>
      </c>
      <c r="I303" s="162"/>
      <c r="L303" s="158"/>
      <c r="M303" s="163"/>
      <c r="T303" s="164"/>
      <c r="AT303" s="159" t="s">
        <v>229</v>
      </c>
      <c r="AU303" s="159" t="s">
        <v>83</v>
      </c>
      <c r="AV303" s="13" t="s">
        <v>223</v>
      </c>
      <c r="AW303" s="13" t="s">
        <v>37</v>
      </c>
      <c r="AX303" s="13" t="s">
        <v>83</v>
      </c>
      <c r="AY303" s="159" t="s">
        <v>218</v>
      </c>
    </row>
    <row r="304" spans="2:65" s="1" customFormat="1" ht="16.5" customHeight="1">
      <c r="B304" s="33"/>
      <c r="C304" s="127" t="s">
        <v>257</v>
      </c>
      <c r="D304" s="127" t="s">
        <v>219</v>
      </c>
      <c r="E304" s="128" t="s">
        <v>2561</v>
      </c>
      <c r="F304" s="129" t="s">
        <v>1827</v>
      </c>
      <c r="G304" s="130" t="s">
        <v>180</v>
      </c>
      <c r="H304" s="131">
        <v>3455.3339999999998</v>
      </c>
      <c r="I304" s="132"/>
      <c r="J304" s="133">
        <f>ROUND(I304*H304,2)</f>
        <v>0</v>
      </c>
      <c r="K304" s="129" t="s">
        <v>19</v>
      </c>
      <c r="L304" s="33"/>
      <c r="M304" s="134" t="s">
        <v>19</v>
      </c>
      <c r="N304" s="135" t="s">
        <v>47</v>
      </c>
      <c r="P304" s="136">
        <f>O304*H304</f>
        <v>0</v>
      </c>
      <c r="Q304" s="136">
        <v>0</v>
      </c>
      <c r="R304" s="136">
        <f>Q304*H304</f>
        <v>0</v>
      </c>
      <c r="S304" s="136">
        <v>0</v>
      </c>
      <c r="T304" s="137">
        <f>S304*H304</f>
        <v>0</v>
      </c>
      <c r="AR304" s="138" t="s">
        <v>223</v>
      </c>
      <c r="AT304" s="138" t="s">
        <v>219</v>
      </c>
      <c r="AU304" s="138" t="s">
        <v>83</v>
      </c>
      <c r="AY304" s="18" t="s">
        <v>218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8" t="s">
        <v>83</v>
      </c>
      <c r="BK304" s="139">
        <f>ROUND(I304*H304,2)</f>
        <v>0</v>
      </c>
      <c r="BL304" s="18" t="s">
        <v>223</v>
      </c>
      <c r="BM304" s="138" t="s">
        <v>2562</v>
      </c>
    </row>
    <row r="305" spans="2:51" s="1" customFormat="1" ht="29.25">
      <c r="B305" s="33"/>
      <c r="D305" s="140" t="s">
        <v>225</v>
      </c>
      <c r="F305" s="141" t="s">
        <v>1829</v>
      </c>
      <c r="I305" s="142"/>
      <c r="L305" s="33"/>
      <c r="M305" s="143"/>
      <c r="T305" s="54"/>
      <c r="AT305" s="18" t="s">
        <v>225</v>
      </c>
      <c r="AU305" s="18" t="s">
        <v>83</v>
      </c>
    </row>
    <row r="306" spans="2:51" s="1" customFormat="1" ht="19.5">
      <c r="B306" s="33"/>
      <c r="D306" s="140" t="s">
        <v>227</v>
      </c>
      <c r="F306" s="144" t="s">
        <v>1830</v>
      </c>
      <c r="I306" s="142"/>
      <c r="L306" s="33"/>
      <c r="M306" s="143"/>
      <c r="T306" s="54"/>
      <c r="AT306" s="18" t="s">
        <v>227</v>
      </c>
      <c r="AU306" s="18" t="s">
        <v>83</v>
      </c>
    </row>
    <row r="307" spans="2:51" s="11" customFormat="1" ht="11.25">
      <c r="B307" s="145"/>
      <c r="D307" s="140" t="s">
        <v>229</v>
      </c>
      <c r="E307" s="146" t="s">
        <v>19</v>
      </c>
      <c r="F307" s="147" t="s">
        <v>230</v>
      </c>
      <c r="H307" s="146" t="s">
        <v>19</v>
      </c>
      <c r="I307" s="148"/>
      <c r="L307" s="145"/>
      <c r="M307" s="149"/>
      <c r="T307" s="150"/>
      <c r="AT307" s="146" t="s">
        <v>229</v>
      </c>
      <c r="AU307" s="146" t="s">
        <v>83</v>
      </c>
      <c r="AV307" s="11" t="s">
        <v>83</v>
      </c>
      <c r="AW307" s="11" t="s">
        <v>37</v>
      </c>
      <c r="AX307" s="11" t="s">
        <v>76</v>
      </c>
      <c r="AY307" s="146" t="s">
        <v>218</v>
      </c>
    </row>
    <row r="308" spans="2:51" s="11" customFormat="1" ht="11.25">
      <c r="B308" s="145"/>
      <c r="D308" s="140" t="s">
        <v>229</v>
      </c>
      <c r="E308" s="146" t="s">
        <v>19</v>
      </c>
      <c r="F308" s="147" t="s">
        <v>2563</v>
      </c>
      <c r="H308" s="146" t="s">
        <v>19</v>
      </c>
      <c r="I308" s="148"/>
      <c r="L308" s="145"/>
      <c r="M308" s="149"/>
      <c r="T308" s="150"/>
      <c r="AT308" s="146" t="s">
        <v>229</v>
      </c>
      <c r="AU308" s="146" t="s">
        <v>83</v>
      </c>
      <c r="AV308" s="11" t="s">
        <v>83</v>
      </c>
      <c r="AW308" s="11" t="s">
        <v>37</v>
      </c>
      <c r="AX308" s="11" t="s">
        <v>76</v>
      </c>
      <c r="AY308" s="146" t="s">
        <v>218</v>
      </c>
    </row>
    <row r="309" spans="2:51" s="12" customFormat="1" ht="11.25">
      <c r="B309" s="151"/>
      <c r="D309" s="140" t="s">
        <v>229</v>
      </c>
      <c r="E309" s="152" t="s">
        <v>19</v>
      </c>
      <c r="F309" s="153" t="s">
        <v>2564</v>
      </c>
      <c r="H309" s="154">
        <v>16.05</v>
      </c>
      <c r="I309" s="155"/>
      <c r="L309" s="151"/>
      <c r="M309" s="156"/>
      <c r="T309" s="157"/>
      <c r="AT309" s="152" t="s">
        <v>229</v>
      </c>
      <c r="AU309" s="152" t="s">
        <v>83</v>
      </c>
      <c r="AV309" s="12" t="s">
        <v>85</v>
      </c>
      <c r="AW309" s="12" t="s">
        <v>37</v>
      </c>
      <c r="AX309" s="12" t="s">
        <v>76</v>
      </c>
      <c r="AY309" s="152" t="s">
        <v>218</v>
      </c>
    </row>
    <row r="310" spans="2:51" s="12" customFormat="1" ht="11.25">
      <c r="B310" s="151"/>
      <c r="D310" s="140" t="s">
        <v>229</v>
      </c>
      <c r="E310" s="152" t="s">
        <v>19</v>
      </c>
      <c r="F310" s="153" t="s">
        <v>2565</v>
      </c>
      <c r="H310" s="154">
        <v>21</v>
      </c>
      <c r="I310" s="155"/>
      <c r="L310" s="151"/>
      <c r="M310" s="156"/>
      <c r="T310" s="157"/>
      <c r="AT310" s="152" t="s">
        <v>229</v>
      </c>
      <c r="AU310" s="152" t="s">
        <v>83</v>
      </c>
      <c r="AV310" s="12" t="s">
        <v>85</v>
      </c>
      <c r="AW310" s="12" t="s">
        <v>37</v>
      </c>
      <c r="AX310" s="12" t="s">
        <v>76</v>
      </c>
      <c r="AY310" s="152" t="s">
        <v>218</v>
      </c>
    </row>
    <row r="311" spans="2:51" s="12" customFormat="1" ht="11.25">
      <c r="B311" s="151"/>
      <c r="D311" s="140" t="s">
        <v>229</v>
      </c>
      <c r="E311" s="152" t="s">
        <v>19</v>
      </c>
      <c r="F311" s="153" t="s">
        <v>2566</v>
      </c>
      <c r="H311" s="154">
        <v>13.5</v>
      </c>
      <c r="I311" s="155"/>
      <c r="L311" s="151"/>
      <c r="M311" s="156"/>
      <c r="T311" s="157"/>
      <c r="AT311" s="152" t="s">
        <v>229</v>
      </c>
      <c r="AU311" s="152" t="s">
        <v>83</v>
      </c>
      <c r="AV311" s="12" t="s">
        <v>85</v>
      </c>
      <c r="AW311" s="12" t="s">
        <v>37</v>
      </c>
      <c r="AX311" s="12" t="s">
        <v>76</v>
      </c>
      <c r="AY311" s="152" t="s">
        <v>218</v>
      </c>
    </row>
    <row r="312" spans="2:51" s="12" customFormat="1" ht="11.25">
      <c r="B312" s="151"/>
      <c r="D312" s="140" t="s">
        <v>229</v>
      </c>
      <c r="E312" s="152" t="s">
        <v>19</v>
      </c>
      <c r="F312" s="153" t="s">
        <v>2567</v>
      </c>
      <c r="H312" s="154">
        <v>22.835000000000001</v>
      </c>
      <c r="I312" s="155"/>
      <c r="L312" s="151"/>
      <c r="M312" s="156"/>
      <c r="T312" s="157"/>
      <c r="AT312" s="152" t="s">
        <v>229</v>
      </c>
      <c r="AU312" s="152" t="s">
        <v>83</v>
      </c>
      <c r="AV312" s="12" t="s">
        <v>85</v>
      </c>
      <c r="AW312" s="12" t="s">
        <v>37</v>
      </c>
      <c r="AX312" s="12" t="s">
        <v>76</v>
      </c>
      <c r="AY312" s="152" t="s">
        <v>218</v>
      </c>
    </row>
    <row r="313" spans="2:51" s="12" customFormat="1" ht="11.25">
      <c r="B313" s="151"/>
      <c r="D313" s="140" t="s">
        <v>229</v>
      </c>
      <c r="E313" s="152" t="s">
        <v>19</v>
      </c>
      <c r="F313" s="153" t="s">
        <v>2568</v>
      </c>
      <c r="H313" s="154">
        <v>5.64</v>
      </c>
      <c r="I313" s="155"/>
      <c r="L313" s="151"/>
      <c r="M313" s="156"/>
      <c r="T313" s="157"/>
      <c r="AT313" s="152" t="s">
        <v>229</v>
      </c>
      <c r="AU313" s="152" t="s">
        <v>83</v>
      </c>
      <c r="AV313" s="12" t="s">
        <v>85</v>
      </c>
      <c r="AW313" s="12" t="s">
        <v>37</v>
      </c>
      <c r="AX313" s="12" t="s">
        <v>76</v>
      </c>
      <c r="AY313" s="152" t="s">
        <v>218</v>
      </c>
    </row>
    <row r="314" spans="2:51" s="12" customFormat="1" ht="11.25">
      <c r="B314" s="151"/>
      <c r="D314" s="140" t="s">
        <v>229</v>
      </c>
      <c r="E314" s="152" t="s">
        <v>19</v>
      </c>
      <c r="F314" s="153" t="s">
        <v>2569</v>
      </c>
      <c r="H314" s="154">
        <v>14.91</v>
      </c>
      <c r="I314" s="155"/>
      <c r="L314" s="151"/>
      <c r="M314" s="156"/>
      <c r="T314" s="157"/>
      <c r="AT314" s="152" t="s">
        <v>229</v>
      </c>
      <c r="AU314" s="152" t="s">
        <v>83</v>
      </c>
      <c r="AV314" s="12" t="s">
        <v>85</v>
      </c>
      <c r="AW314" s="12" t="s">
        <v>37</v>
      </c>
      <c r="AX314" s="12" t="s">
        <v>76</v>
      </c>
      <c r="AY314" s="152" t="s">
        <v>218</v>
      </c>
    </row>
    <row r="315" spans="2:51" s="12" customFormat="1" ht="11.25">
      <c r="B315" s="151"/>
      <c r="D315" s="140" t="s">
        <v>229</v>
      </c>
      <c r="E315" s="152" t="s">
        <v>19</v>
      </c>
      <c r="F315" s="153" t="s">
        <v>2570</v>
      </c>
      <c r="H315" s="154">
        <v>48.72</v>
      </c>
      <c r="I315" s="155"/>
      <c r="L315" s="151"/>
      <c r="M315" s="156"/>
      <c r="T315" s="157"/>
      <c r="AT315" s="152" t="s">
        <v>229</v>
      </c>
      <c r="AU315" s="152" t="s">
        <v>83</v>
      </c>
      <c r="AV315" s="12" t="s">
        <v>85</v>
      </c>
      <c r="AW315" s="12" t="s">
        <v>37</v>
      </c>
      <c r="AX315" s="12" t="s">
        <v>76</v>
      </c>
      <c r="AY315" s="152" t="s">
        <v>218</v>
      </c>
    </row>
    <row r="316" spans="2:51" s="12" customFormat="1" ht="11.25">
      <c r="B316" s="151"/>
      <c r="D316" s="140" t="s">
        <v>229</v>
      </c>
      <c r="E316" s="152" t="s">
        <v>19</v>
      </c>
      <c r="F316" s="153" t="s">
        <v>2571</v>
      </c>
      <c r="H316" s="154">
        <v>25.52</v>
      </c>
      <c r="I316" s="155"/>
      <c r="L316" s="151"/>
      <c r="M316" s="156"/>
      <c r="T316" s="157"/>
      <c r="AT316" s="152" t="s">
        <v>229</v>
      </c>
      <c r="AU316" s="152" t="s">
        <v>83</v>
      </c>
      <c r="AV316" s="12" t="s">
        <v>85</v>
      </c>
      <c r="AW316" s="12" t="s">
        <v>37</v>
      </c>
      <c r="AX316" s="12" t="s">
        <v>76</v>
      </c>
      <c r="AY316" s="152" t="s">
        <v>218</v>
      </c>
    </row>
    <row r="317" spans="2:51" s="12" customFormat="1" ht="11.25">
      <c r="B317" s="151"/>
      <c r="D317" s="140" t="s">
        <v>229</v>
      </c>
      <c r="E317" s="152" t="s">
        <v>19</v>
      </c>
      <c r="F317" s="153" t="s">
        <v>2572</v>
      </c>
      <c r="H317" s="154">
        <v>8.19</v>
      </c>
      <c r="I317" s="155"/>
      <c r="L317" s="151"/>
      <c r="M317" s="156"/>
      <c r="T317" s="157"/>
      <c r="AT317" s="152" t="s">
        <v>229</v>
      </c>
      <c r="AU317" s="152" t="s">
        <v>83</v>
      </c>
      <c r="AV317" s="12" t="s">
        <v>85</v>
      </c>
      <c r="AW317" s="12" t="s">
        <v>37</v>
      </c>
      <c r="AX317" s="12" t="s">
        <v>76</v>
      </c>
      <c r="AY317" s="152" t="s">
        <v>218</v>
      </c>
    </row>
    <row r="318" spans="2:51" s="12" customFormat="1" ht="11.25">
      <c r="B318" s="151"/>
      <c r="D318" s="140" t="s">
        <v>229</v>
      </c>
      <c r="E318" s="152" t="s">
        <v>19</v>
      </c>
      <c r="F318" s="153" t="s">
        <v>2573</v>
      </c>
      <c r="H318" s="154">
        <v>22.751999999999999</v>
      </c>
      <c r="I318" s="155"/>
      <c r="L318" s="151"/>
      <c r="M318" s="156"/>
      <c r="T318" s="157"/>
      <c r="AT318" s="152" t="s">
        <v>229</v>
      </c>
      <c r="AU318" s="152" t="s">
        <v>83</v>
      </c>
      <c r="AV318" s="12" t="s">
        <v>85</v>
      </c>
      <c r="AW318" s="12" t="s">
        <v>37</v>
      </c>
      <c r="AX318" s="12" t="s">
        <v>76</v>
      </c>
      <c r="AY318" s="152" t="s">
        <v>218</v>
      </c>
    </row>
    <row r="319" spans="2:51" s="12" customFormat="1" ht="11.25">
      <c r="B319" s="151"/>
      <c r="D319" s="140" t="s">
        <v>229</v>
      </c>
      <c r="E319" s="152" t="s">
        <v>19</v>
      </c>
      <c r="F319" s="153" t="s">
        <v>2574</v>
      </c>
      <c r="H319" s="154">
        <v>0.97199999999999998</v>
      </c>
      <c r="I319" s="155"/>
      <c r="L319" s="151"/>
      <c r="M319" s="156"/>
      <c r="T319" s="157"/>
      <c r="AT319" s="152" t="s">
        <v>229</v>
      </c>
      <c r="AU319" s="152" t="s">
        <v>83</v>
      </c>
      <c r="AV319" s="12" t="s">
        <v>85</v>
      </c>
      <c r="AW319" s="12" t="s">
        <v>37</v>
      </c>
      <c r="AX319" s="12" t="s">
        <v>76</v>
      </c>
      <c r="AY319" s="152" t="s">
        <v>218</v>
      </c>
    </row>
    <row r="320" spans="2:51" s="12" customFormat="1" ht="11.25">
      <c r="B320" s="151"/>
      <c r="D320" s="140" t="s">
        <v>229</v>
      </c>
      <c r="E320" s="152" t="s">
        <v>19</v>
      </c>
      <c r="F320" s="153" t="s">
        <v>2575</v>
      </c>
      <c r="H320" s="154">
        <v>28.44</v>
      </c>
      <c r="I320" s="155"/>
      <c r="L320" s="151"/>
      <c r="M320" s="156"/>
      <c r="T320" s="157"/>
      <c r="AT320" s="152" t="s">
        <v>229</v>
      </c>
      <c r="AU320" s="152" t="s">
        <v>83</v>
      </c>
      <c r="AV320" s="12" t="s">
        <v>85</v>
      </c>
      <c r="AW320" s="12" t="s">
        <v>37</v>
      </c>
      <c r="AX320" s="12" t="s">
        <v>76</v>
      </c>
      <c r="AY320" s="152" t="s">
        <v>218</v>
      </c>
    </row>
    <row r="321" spans="2:51" s="12" customFormat="1" ht="11.25">
      <c r="B321" s="151"/>
      <c r="D321" s="140" t="s">
        <v>229</v>
      </c>
      <c r="E321" s="152" t="s">
        <v>19</v>
      </c>
      <c r="F321" s="153" t="s">
        <v>2576</v>
      </c>
      <c r="H321" s="154">
        <v>9.57</v>
      </c>
      <c r="I321" s="155"/>
      <c r="L321" s="151"/>
      <c r="M321" s="156"/>
      <c r="T321" s="157"/>
      <c r="AT321" s="152" t="s">
        <v>229</v>
      </c>
      <c r="AU321" s="152" t="s">
        <v>83</v>
      </c>
      <c r="AV321" s="12" t="s">
        <v>85</v>
      </c>
      <c r="AW321" s="12" t="s">
        <v>37</v>
      </c>
      <c r="AX321" s="12" t="s">
        <v>76</v>
      </c>
      <c r="AY321" s="152" t="s">
        <v>218</v>
      </c>
    </row>
    <row r="322" spans="2:51" s="12" customFormat="1" ht="11.25">
      <c r="B322" s="151"/>
      <c r="D322" s="140" t="s">
        <v>229</v>
      </c>
      <c r="E322" s="152" t="s">
        <v>19</v>
      </c>
      <c r="F322" s="153" t="s">
        <v>2577</v>
      </c>
      <c r="H322" s="154">
        <v>5.61</v>
      </c>
      <c r="I322" s="155"/>
      <c r="L322" s="151"/>
      <c r="M322" s="156"/>
      <c r="T322" s="157"/>
      <c r="AT322" s="152" t="s">
        <v>229</v>
      </c>
      <c r="AU322" s="152" t="s">
        <v>83</v>
      </c>
      <c r="AV322" s="12" t="s">
        <v>85</v>
      </c>
      <c r="AW322" s="12" t="s">
        <v>37</v>
      </c>
      <c r="AX322" s="12" t="s">
        <v>76</v>
      </c>
      <c r="AY322" s="152" t="s">
        <v>218</v>
      </c>
    </row>
    <row r="323" spans="2:51" s="12" customFormat="1" ht="11.25">
      <c r="B323" s="151"/>
      <c r="D323" s="140" t="s">
        <v>229</v>
      </c>
      <c r="E323" s="152" t="s">
        <v>19</v>
      </c>
      <c r="F323" s="153" t="s">
        <v>2578</v>
      </c>
      <c r="H323" s="154">
        <v>17.420000000000002</v>
      </c>
      <c r="I323" s="155"/>
      <c r="L323" s="151"/>
      <c r="M323" s="156"/>
      <c r="T323" s="157"/>
      <c r="AT323" s="152" t="s">
        <v>229</v>
      </c>
      <c r="AU323" s="152" t="s">
        <v>83</v>
      </c>
      <c r="AV323" s="12" t="s">
        <v>85</v>
      </c>
      <c r="AW323" s="12" t="s">
        <v>37</v>
      </c>
      <c r="AX323" s="12" t="s">
        <v>76</v>
      </c>
      <c r="AY323" s="152" t="s">
        <v>218</v>
      </c>
    </row>
    <row r="324" spans="2:51" s="12" customFormat="1" ht="11.25">
      <c r="B324" s="151"/>
      <c r="D324" s="140" t="s">
        <v>229</v>
      </c>
      <c r="E324" s="152" t="s">
        <v>19</v>
      </c>
      <c r="F324" s="153" t="s">
        <v>2579</v>
      </c>
      <c r="H324" s="154">
        <v>22.62</v>
      </c>
      <c r="I324" s="155"/>
      <c r="L324" s="151"/>
      <c r="M324" s="156"/>
      <c r="T324" s="157"/>
      <c r="AT324" s="152" t="s">
        <v>229</v>
      </c>
      <c r="AU324" s="152" t="s">
        <v>83</v>
      </c>
      <c r="AV324" s="12" t="s">
        <v>85</v>
      </c>
      <c r="AW324" s="12" t="s">
        <v>37</v>
      </c>
      <c r="AX324" s="12" t="s">
        <v>76</v>
      </c>
      <c r="AY324" s="152" t="s">
        <v>218</v>
      </c>
    </row>
    <row r="325" spans="2:51" s="12" customFormat="1" ht="11.25">
      <c r="B325" s="151"/>
      <c r="D325" s="140" t="s">
        <v>229</v>
      </c>
      <c r="E325" s="152" t="s">
        <v>19</v>
      </c>
      <c r="F325" s="153" t="s">
        <v>2580</v>
      </c>
      <c r="H325" s="154">
        <v>4.32</v>
      </c>
      <c r="I325" s="155"/>
      <c r="L325" s="151"/>
      <c r="M325" s="156"/>
      <c r="T325" s="157"/>
      <c r="AT325" s="152" t="s">
        <v>229</v>
      </c>
      <c r="AU325" s="152" t="s">
        <v>83</v>
      </c>
      <c r="AV325" s="12" t="s">
        <v>85</v>
      </c>
      <c r="AW325" s="12" t="s">
        <v>37</v>
      </c>
      <c r="AX325" s="12" t="s">
        <v>76</v>
      </c>
      <c r="AY325" s="152" t="s">
        <v>218</v>
      </c>
    </row>
    <row r="326" spans="2:51" s="12" customFormat="1" ht="11.25">
      <c r="B326" s="151"/>
      <c r="D326" s="140" t="s">
        <v>229</v>
      </c>
      <c r="E326" s="152" t="s">
        <v>19</v>
      </c>
      <c r="F326" s="153" t="s">
        <v>2581</v>
      </c>
      <c r="H326" s="154">
        <v>7.54</v>
      </c>
      <c r="I326" s="155"/>
      <c r="L326" s="151"/>
      <c r="M326" s="156"/>
      <c r="T326" s="157"/>
      <c r="AT326" s="152" t="s">
        <v>229</v>
      </c>
      <c r="AU326" s="152" t="s">
        <v>83</v>
      </c>
      <c r="AV326" s="12" t="s">
        <v>85</v>
      </c>
      <c r="AW326" s="12" t="s">
        <v>37</v>
      </c>
      <c r="AX326" s="12" t="s">
        <v>76</v>
      </c>
      <c r="AY326" s="152" t="s">
        <v>218</v>
      </c>
    </row>
    <row r="327" spans="2:51" s="12" customFormat="1" ht="11.25">
      <c r="B327" s="151"/>
      <c r="D327" s="140" t="s">
        <v>229</v>
      </c>
      <c r="E327" s="152" t="s">
        <v>19</v>
      </c>
      <c r="F327" s="153" t="s">
        <v>2582</v>
      </c>
      <c r="H327" s="154">
        <v>1.96</v>
      </c>
      <c r="I327" s="155"/>
      <c r="L327" s="151"/>
      <c r="M327" s="156"/>
      <c r="T327" s="157"/>
      <c r="AT327" s="152" t="s">
        <v>229</v>
      </c>
      <c r="AU327" s="152" t="s">
        <v>83</v>
      </c>
      <c r="AV327" s="12" t="s">
        <v>85</v>
      </c>
      <c r="AW327" s="12" t="s">
        <v>37</v>
      </c>
      <c r="AX327" s="12" t="s">
        <v>76</v>
      </c>
      <c r="AY327" s="152" t="s">
        <v>218</v>
      </c>
    </row>
    <row r="328" spans="2:51" s="12" customFormat="1" ht="11.25">
      <c r="B328" s="151"/>
      <c r="D328" s="140" t="s">
        <v>229</v>
      </c>
      <c r="E328" s="152" t="s">
        <v>19</v>
      </c>
      <c r="F328" s="153" t="s">
        <v>2583</v>
      </c>
      <c r="H328" s="154">
        <v>14.3</v>
      </c>
      <c r="I328" s="155"/>
      <c r="L328" s="151"/>
      <c r="M328" s="156"/>
      <c r="T328" s="157"/>
      <c r="AT328" s="152" t="s">
        <v>229</v>
      </c>
      <c r="AU328" s="152" t="s">
        <v>83</v>
      </c>
      <c r="AV328" s="12" t="s">
        <v>85</v>
      </c>
      <c r="AW328" s="12" t="s">
        <v>37</v>
      </c>
      <c r="AX328" s="12" t="s">
        <v>76</v>
      </c>
      <c r="AY328" s="152" t="s">
        <v>218</v>
      </c>
    </row>
    <row r="329" spans="2:51" s="12" customFormat="1" ht="11.25">
      <c r="B329" s="151"/>
      <c r="D329" s="140" t="s">
        <v>229</v>
      </c>
      <c r="E329" s="152" t="s">
        <v>19</v>
      </c>
      <c r="F329" s="153" t="s">
        <v>2584</v>
      </c>
      <c r="H329" s="154">
        <v>10</v>
      </c>
      <c r="I329" s="155"/>
      <c r="L329" s="151"/>
      <c r="M329" s="156"/>
      <c r="T329" s="157"/>
      <c r="AT329" s="152" t="s">
        <v>229</v>
      </c>
      <c r="AU329" s="152" t="s">
        <v>83</v>
      </c>
      <c r="AV329" s="12" t="s">
        <v>85</v>
      </c>
      <c r="AW329" s="12" t="s">
        <v>37</v>
      </c>
      <c r="AX329" s="12" t="s">
        <v>76</v>
      </c>
      <c r="AY329" s="152" t="s">
        <v>218</v>
      </c>
    </row>
    <row r="330" spans="2:51" s="12" customFormat="1" ht="11.25">
      <c r="B330" s="151"/>
      <c r="D330" s="140" t="s">
        <v>229</v>
      </c>
      <c r="E330" s="152" t="s">
        <v>19</v>
      </c>
      <c r="F330" s="153" t="s">
        <v>2585</v>
      </c>
      <c r="H330" s="154">
        <v>17.7</v>
      </c>
      <c r="I330" s="155"/>
      <c r="L330" s="151"/>
      <c r="M330" s="156"/>
      <c r="T330" s="157"/>
      <c r="AT330" s="152" t="s">
        <v>229</v>
      </c>
      <c r="AU330" s="152" t="s">
        <v>83</v>
      </c>
      <c r="AV330" s="12" t="s">
        <v>85</v>
      </c>
      <c r="AW330" s="12" t="s">
        <v>37</v>
      </c>
      <c r="AX330" s="12" t="s">
        <v>76</v>
      </c>
      <c r="AY330" s="152" t="s">
        <v>218</v>
      </c>
    </row>
    <row r="331" spans="2:51" s="12" customFormat="1" ht="11.25">
      <c r="B331" s="151"/>
      <c r="D331" s="140" t="s">
        <v>229</v>
      </c>
      <c r="E331" s="152" t="s">
        <v>19</v>
      </c>
      <c r="F331" s="153" t="s">
        <v>2586</v>
      </c>
      <c r="H331" s="154">
        <v>15.5</v>
      </c>
      <c r="I331" s="155"/>
      <c r="L331" s="151"/>
      <c r="M331" s="156"/>
      <c r="T331" s="157"/>
      <c r="AT331" s="152" t="s">
        <v>229</v>
      </c>
      <c r="AU331" s="152" t="s">
        <v>83</v>
      </c>
      <c r="AV331" s="12" t="s">
        <v>85</v>
      </c>
      <c r="AW331" s="12" t="s">
        <v>37</v>
      </c>
      <c r="AX331" s="12" t="s">
        <v>76</v>
      </c>
      <c r="AY331" s="152" t="s">
        <v>218</v>
      </c>
    </row>
    <row r="332" spans="2:51" s="12" customFormat="1" ht="11.25">
      <c r="B332" s="151"/>
      <c r="D332" s="140" t="s">
        <v>229</v>
      </c>
      <c r="E332" s="152" t="s">
        <v>19</v>
      </c>
      <c r="F332" s="153" t="s">
        <v>2587</v>
      </c>
      <c r="H332" s="154">
        <v>1.1000000000000001</v>
      </c>
      <c r="I332" s="155"/>
      <c r="L332" s="151"/>
      <c r="M332" s="156"/>
      <c r="T332" s="157"/>
      <c r="AT332" s="152" t="s">
        <v>229</v>
      </c>
      <c r="AU332" s="152" t="s">
        <v>83</v>
      </c>
      <c r="AV332" s="12" t="s">
        <v>85</v>
      </c>
      <c r="AW332" s="12" t="s">
        <v>37</v>
      </c>
      <c r="AX332" s="12" t="s">
        <v>76</v>
      </c>
      <c r="AY332" s="152" t="s">
        <v>218</v>
      </c>
    </row>
    <row r="333" spans="2:51" s="12" customFormat="1" ht="11.25">
      <c r="B333" s="151"/>
      <c r="D333" s="140" t="s">
        <v>229</v>
      </c>
      <c r="E333" s="152" t="s">
        <v>19</v>
      </c>
      <c r="F333" s="153" t="s">
        <v>2588</v>
      </c>
      <c r="H333" s="154">
        <v>33.6</v>
      </c>
      <c r="I333" s="155"/>
      <c r="L333" s="151"/>
      <c r="M333" s="156"/>
      <c r="T333" s="157"/>
      <c r="AT333" s="152" t="s">
        <v>229</v>
      </c>
      <c r="AU333" s="152" t="s">
        <v>83</v>
      </c>
      <c r="AV333" s="12" t="s">
        <v>85</v>
      </c>
      <c r="AW333" s="12" t="s">
        <v>37</v>
      </c>
      <c r="AX333" s="12" t="s">
        <v>76</v>
      </c>
      <c r="AY333" s="152" t="s">
        <v>218</v>
      </c>
    </row>
    <row r="334" spans="2:51" s="12" customFormat="1" ht="11.25">
      <c r="B334" s="151"/>
      <c r="D334" s="140" t="s">
        <v>229</v>
      </c>
      <c r="E334" s="152" t="s">
        <v>19</v>
      </c>
      <c r="F334" s="153" t="s">
        <v>2589</v>
      </c>
      <c r="H334" s="154">
        <v>22.2</v>
      </c>
      <c r="I334" s="155"/>
      <c r="L334" s="151"/>
      <c r="M334" s="156"/>
      <c r="T334" s="157"/>
      <c r="AT334" s="152" t="s">
        <v>229</v>
      </c>
      <c r="AU334" s="152" t="s">
        <v>83</v>
      </c>
      <c r="AV334" s="12" t="s">
        <v>85</v>
      </c>
      <c r="AW334" s="12" t="s">
        <v>37</v>
      </c>
      <c r="AX334" s="12" t="s">
        <v>76</v>
      </c>
      <c r="AY334" s="152" t="s">
        <v>218</v>
      </c>
    </row>
    <row r="335" spans="2:51" s="12" customFormat="1" ht="11.25">
      <c r="B335" s="151"/>
      <c r="D335" s="140" t="s">
        <v>229</v>
      </c>
      <c r="E335" s="152" t="s">
        <v>19</v>
      </c>
      <c r="F335" s="153" t="s">
        <v>2590</v>
      </c>
      <c r="H335" s="154">
        <v>21</v>
      </c>
      <c r="I335" s="155"/>
      <c r="L335" s="151"/>
      <c r="M335" s="156"/>
      <c r="T335" s="157"/>
      <c r="AT335" s="152" t="s">
        <v>229</v>
      </c>
      <c r="AU335" s="152" t="s">
        <v>83</v>
      </c>
      <c r="AV335" s="12" t="s">
        <v>85</v>
      </c>
      <c r="AW335" s="12" t="s">
        <v>37</v>
      </c>
      <c r="AX335" s="12" t="s">
        <v>76</v>
      </c>
      <c r="AY335" s="152" t="s">
        <v>218</v>
      </c>
    </row>
    <row r="336" spans="2:51" s="12" customFormat="1" ht="11.25">
      <c r="B336" s="151"/>
      <c r="D336" s="140" t="s">
        <v>229</v>
      </c>
      <c r="E336" s="152" t="s">
        <v>19</v>
      </c>
      <c r="F336" s="153" t="s">
        <v>2591</v>
      </c>
      <c r="H336" s="154">
        <v>19.2</v>
      </c>
      <c r="I336" s="155"/>
      <c r="L336" s="151"/>
      <c r="M336" s="156"/>
      <c r="T336" s="157"/>
      <c r="AT336" s="152" t="s">
        <v>229</v>
      </c>
      <c r="AU336" s="152" t="s">
        <v>83</v>
      </c>
      <c r="AV336" s="12" t="s">
        <v>85</v>
      </c>
      <c r="AW336" s="12" t="s">
        <v>37</v>
      </c>
      <c r="AX336" s="12" t="s">
        <v>76</v>
      </c>
      <c r="AY336" s="152" t="s">
        <v>218</v>
      </c>
    </row>
    <row r="337" spans="2:51" s="12" customFormat="1" ht="11.25">
      <c r="B337" s="151"/>
      <c r="D337" s="140" t="s">
        <v>229</v>
      </c>
      <c r="E337" s="152" t="s">
        <v>19</v>
      </c>
      <c r="F337" s="153" t="s">
        <v>2592</v>
      </c>
      <c r="H337" s="154">
        <v>44.3</v>
      </c>
      <c r="I337" s="155"/>
      <c r="L337" s="151"/>
      <c r="M337" s="156"/>
      <c r="T337" s="157"/>
      <c r="AT337" s="152" t="s">
        <v>229</v>
      </c>
      <c r="AU337" s="152" t="s">
        <v>83</v>
      </c>
      <c r="AV337" s="12" t="s">
        <v>85</v>
      </c>
      <c r="AW337" s="12" t="s">
        <v>37</v>
      </c>
      <c r="AX337" s="12" t="s">
        <v>76</v>
      </c>
      <c r="AY337" s="152" t="s">
        <v>218</v>
      </c>
    </row>
    <row r="338" spans="2:51" s="12" customFormat="1" ht="11.25">
      <c r="B338" s="151"/>
      <c r="D338" s="140" t="s">
        <v>229</v>
      </c>
      <c r="E338" s="152" t="s">
        <v>19</v>
      </c>
      <c r="F338" s="153" t="s">
        <v>2593</v>
      </c>
      <c r="H338" s="154">
        <v>19.2</v>
      </c>
      <c r="I338" s="155"/>
      <c r="L338" s="151"/>
      <c r="M338" s="156"/>
      <c r="T338" s="157"/>
      <c r="AT338" s="152" t="s">
        <v>229</v>
      </c>
      <c r="AU338" s="152" t="s">
        <v>83</v>
      </c>
      <c r="AV338" s="12" t="s">
        <v>85</v>
      </c>
      <c r="AW338" s="12" t="s">
        <v>37</v>
      </c>
      <c r="AX338" s="12" t="s">
        <v>76</v>
      </c>
      <c r="AY338" s="152" t="s">
        <v>218</v>
      </c>
    </row>
    <row r="339" spans="2:51" s="12" customFormat="1" ht="11.25">
      <c r="B339" s="151"/>
      <c r="D339" s="140" t="s">
        <v>229</v>
      </c>
      <c r="E339" s="152" t="s">
        <v>19</v>
      </c>
      <c r="F339" s="153" t="s">
        <v>2594</v>
      </c>
      <c r="H339" s="154">
        <v>5.2</v>
      </c>
      <c r="I339" s="155"/>
      <c r="L339" s="151"/>
      <c r="M339" s="156"/>
      <c r="T339" s="157"/>
      <c r="AT339" s="152" t="s">
        <v>229</v>
      </c>
      <c r="AU339" s="152" t="s">
        <v>83</v>
      </c>
      <c r="AV339" s="12" t="s">
        <v>85</v>
      </c>
      <c r="AW339" s="12" t="s">
        <v>37</v>
      </c>
      <c r="AX339" s="12" t="s">
        <v>76</v>
      </c>
      <c r="AY339" s="152" t="s">
        <v>218</v>
      </c>
    </row>
    <row r="340" spans="2:51" s="12" customFormat="1" ht="11.25">
      <c r="B340" s="151"/>
      <c r="D340" s="140" t="s">
        <v>229</v>
      </c>
      <c r="E340" s="152" t="s">
        <v>19</v>
      </c>
      <c r="F340" s="153" t="s">
        <v>2595</v>
      </c>
      <c r="H340" s="154">
        <v>3</v>
      </c>
      <c r="I340" s="155"/>
      <c r="L340" s="151"/>
      <c r="M340" s="156"/>
      <c r="T340" s="157"/>
      <c r="AT340" s="152" t="s">
        <v>229</v>
      </c>
      <c r="AU340" s="152" t="s">
        <v>83</v>
      </c>
      <c r="AV340" s="12" t="s">
        <v>85</v>
      </c>
      <c r="AW340" s="12" t="s">
        <v>37</v>
      </c>
      <c r="AX340" s="12" t="s">
        <v>76</v>
      </c>
      <c r="AY340" s="152" t="s">
        <v>218</v>
      </c>
    </row>
    <row r="341" spans="2:51" s="12" customFormat="1" ht="11.25">
      <c r="B341" s="151"/>
      <c r="D341" s="140" t="s">
        <v>229</v>
      </c>
      <c r="E341" s="152" t="s">
        <v>19</v>
      </c>
      <c r="F341" s="153" t="s">
        <v>2596</v>
      </c>
      <c r="H341" s="154">
        <v>3</v>
      </c>
      <c r="I341" s="155"/>
      <c r="L341" s="151"/>
      <c r="M341" s="156"/>
      <c r="T341" s="157"/>
      <c r="AT341" s="152" t="s">
        <v>229</v>
      </c>
      <c r="AU341" s="152" t="s">
        <v>83</v>
      </c>
      <c r="AV341" s="12" t="s">
        <v>85</v>
      </c>
      <c r="AW341" s="12" t="s">
        <v>37</v>
      </c>
      <c r="AX341" s="12" t="s">
        <v>76</v>
      </c>
      <c r="AY341" s="152" t="s">
        <v>218</v>
      </c>
    </row>
    <row r="342" spans="2:51" s="12" customFormat="1" ht="11.25">
      <c r="B342" s="151"/>
      <c r="D342" s="140" t="s">
        <v>229</v>
      </c>
      <c r="E342" s="152" t="s">
        <v>19</v>
      </c>
      <c r="F342" s="153" t="s">
        <v>2597</v>
      </c>
      <c r="H342" s="154">
        <v>9.6</v>
      </c>
      <c r="I342" s="155"/>
      <c r="L342" s="151"/>
      <c r="M342" s="156"/>
      <c r="T342" s="157"/>
      <c r="AT342" s="152" t="s">
        <v>229</v>
      </c>
      <c r="AU342" s="152" t="s">
        <v>83</v>
      </c>
      <c r="AV342" s="12" t="s">
        <v>85</v>
      </c>
      <c r="AW342" s="12" t="s">
        <v>37</v>
      </c>
      <c r="AX342" s="12" t="s">
        <v>76</v>
      </c>
      <c r="AY342" s="152" t="s">
        <v>218</v>
      </c>
    </row>
    <row r="343" spans="2:51" s="12" customFormat="1" ht="11.25">
      <c r="B343" s="151"/>
      <c r="D343" s="140" t="s">
        <v>229</v>
      </c>
      <c r="E343" s="152" t="s">
        <v>19</v>
      </c>
      <c r="F343" s="153" t="s">
        <v>2598</v>
      </c>
      <c r="H343" s="154">
        <v>21.1</v>
      </c>
      <c r="I343" s="155"/>
      <c r="L343" s="151"/>
      <c r="M343" s="156"/>
      <c r="T343" s="157"/>
      <c r="AT343" s="152" t="s">
        <v>229</v>
      </c>
      <c r="AU343" s="152" t="s">
        <v>83</v>
      </c>
      <c r="AV343" s="12" t="s">
        <v>85</v>
      </c>
      <c r="AW343" s="12" t="s">
        <v>37</v>
      </c>
      <c r="AX343" s="12" t="s">
        <v>76</v>
      </c>
      <c r="AY343" s="152" t="s">
        <v>218</v>
      </c>
    </row>
    <row r="344" spans="2:51" s="12" customFormat="1" ht="11.25">
      <c r="B344" s="151"/>
      <c r="D344" s="140" t="s">
        <v>229</v>
      </c>
      <c r="E344" s="152" t="s">
        <v>19</v>
      </c>
      <c r="F344" s="153" t="s">
        <v>2599</v>
      </c>
      <c r="H344" s="154">
        <v>20</v>
      </c>
      <c r="I344" s="155"/>
      <c r="L344" s="151"/>
      <c r="M344" s="156"/>
      <c r="T344" s="157"/>
      <c r="AT344" s="152" t="s">
        <v>229</v>
      </c>
      <c r="AU344" s="152" t="s">
        <v>83</v>
      </c>
      <c r="AV344" s="12" t="s">
        <v>85</v>
      </c>
      <c r="AW344" s="12" t="s">
        <v>37</v>
      </c>
      <c r="AX344" s="12" t="s">
        <v>76</v>
      </c>
      <c r="AY344" s="152" t="s">
        <v>218</v>
      </c>
    </row>
    <row r="345" spans="2:51" s="12" customFormat="1" ht="11.25">
      <c r="B345" s="151"/>
      <c r="D345" s="140" t="s">
        <v>229</v>
      </c>
      <c r="E345" s="152" t="s">
        <v>19</v>
      </c>
      <c r="F345" s="153" t="s">
        <v>2600</v>
      </c>
      <c r="H345" s="154">
        <v>20.7</v>
      </c>
      <c r="I345" s="155"/>
      <c r="L345" s="151"/>
      <c r="M345" s="156"/>
      <c r="T345" s="157"/>
      <c r="AT345" s="152" t="s">
        <v>229</v>
      </c>
      <c r="AU345" s="152" t="s">
        <v>83</v>
      </c>
      <c r="AV345" s="12" t="s">
        <v>85</v>
      </c>
      <c r="AW345" s="12" t="s">
        <v>37</v>
      </c>
      <c r="AX345" s="12" t="s">
        <v>76</v>
      </c>
      <c r="AY345" s="152" t="s">
        <v>218</v>
      </c>
    </row>
    <row r="346" spans="2:51" s="12" customFormat="1" ht="11.25">
      <c r="B346" s="151"/>
      <c r="D346" s="140" t="s">
        <v>229</v>
      </c>
      <c r="E346" s="152" t="s">
        <v>19</v>
      </c>
      <c r="F346" s="153" t="s">
        <v>2601</v>
      </c>
      <c r="H346" s="154">
        <v>19.8</v>
      </c>
      <c r="I346" s="155"/>
      <c r="L346" s="151"/>
      <c r="M346" s="156"/>
      <c r="T346" s="157"/>
      <c r="AT346" s="152" t="s">
        <v>229</v>
      </c>
      <c r="AU346" s="152" t="s">
        <v>83</v>
      </c>
      <c r="AV346" s="12" t="s">
        <v>85</v>
      </c>
      <c r="AW346" s="12" t="s">
        <v>37</v>
      </c>
      <c r="AX346" s="12" t="s">
        <v>76</v>
      </c>
      <c r="AY346" s="152" t="s">
        <v>218</v>
      </c>
    </row>
    <row r="347" spans="2:51" s="12" customFormat="1" ht="11.25">
      <c r="B347" s="151"/>
      <c r="D347" s="140" t="s">
        <v>229</v>
      </c>
      <c r="E347" s="152" t="s">
        <v>19</v>
      </c>
      <c r="F347" s="153" t="s">
        <v>2602</v>
      </c>
      <c r="H347" s="154">
        <v>3.9</v>
      </c>
      <c r="I347" s="155"/>
      <c r="L347" s="151"/>
      <c r="M347" s="156"/>
      <c r="T347" s="157"/>
      <c r="AT347" s="152" t="s">
        <v>229</v>
      </c>
      <c r="AU347" s="152" t="s">
        <v>83</v>
      </c>
      <c r="AV347" s="12" t="s">
        <v>85</v>
      </c>
      <c r="AW347" s="12" t="s">
        <v>37</v>
      </c>
      <c r="AX347" s="12" t="s">
        <v>76</v>
      </c>
      <c r="AY347" s="152" t="s">
        <v>218</v>
      </c>
    </row>
    <row r="348" spans="2:51" s="12" customFormat="1" ht="11.25">
      <c r="B348" s="151"/>
      <c r="D348" s="140" t="s">
        <v>229</v>
      </c>
      <c r="E348" s="152" t="s">
        <v>19</v>
      </c>
      <c r="F348" s="153" t="s">
        <v>2603</v>
      </c>
      <c r="H348" s="154">
        <v>14.7</v>
      </c>
      <c r="I348" s="155"/>
      <c r="L348" s="151"/>
      <c r="M348" s="156"/>
      <c r="T348" s="157"/>
      <c r="AT348" s="152" t="s">
        <v>229</v>
      </c>
      <c r="AU348" s="152" t="s">
        <v>83</v>
      </c>
      <c r="AV348" s="12" t="s">
        <v>85</v>
      </c>
      <c r="AW348" s="12" t="s">
        <v>37</v>
      </c>
      <c r="AX348" s="12" t="s">
        <v>76</v>
      </c>
      <c r="AY348" s="152" t="s">
        <v>218</v>
      </c>
    </row>
    <row r="349" spans="2:51" s="12" customFormat="1" ht="11.25">
      <c r="B349" s="151"/>
      <c r="D349" s="140" t="s">
        <v>229</v>
      </c>
      <c r="E349" s="152" t="s">
        <v>19</v>
      </c>
      <c r="F349" s="153" t="s">
        <v>2604</v>
      </c>
      <c r="H349" s="154">
        <v>22</v>
      </c>
      <c r="I349" s="155"/>
      <c r="L349" s="151"/>
      <c r="M349" s="156"/>
      <c r="T349" s="157"/>
      <c r="AT349" s="152" t="s">
        <v>229</v>
      </c>
      <c r="AU349" s="152" t="s">
        <v>83</v>
      </c>
      <c r="AV349" s="12" t="s">
        <v>85</v>
      </c>
      <c r="AW349" s="12" t="s">
        <v>37</v>
      </c>
      <c r="AX349" s="12" t="s">
        <v>76</v>
      </c>
      <c r="AY349" s="152" t="s">
        <v>218</v>
      </c>
    </row>
    <row r="350" spans="2:51" s="12" customFormat="1" ht="11.25">
      <c r="B350" s="151"/>
      <c r="D350" s="140" t="s">
        <v>229</v>
      </c>
      <c r="E350" s="152" t="s">
        <v>19</v>
      </c>
      <c r="F350" s="153" t="s">
        <v>2605</v>
      </c>
      <c r="H350" s="154">
        <v>3.7</v>
      </c>
      <c r="I350" s="155"/>
      <c r="L350" s="151"/>
      <c r="M350" s="156"/>
      <c r="T350" s="157"/>
      <c r="AT350" s="152" t="s">
        <v>229</v>
      </c>
      <c r="AU350" s="152" t="s">
        <v>83</v>
      </c>
      <c r="AV350" s="12" t="s">
        <v>85</v>
      </c>
      <c r="AW350" s="12" t="s">
        <v>37</v>
      </c>
      <c r="AX350" s="12" t="s">
        <v>76</v>
      </c>
      <c r="AY350" s="152" t="s">
        <v>218</v>
      </c>
    </row>
    <row r="351" spans="2:51" s="12" customFormat="1" ht="11.25">
      <c r="B351" s="151"/>
      <c r="D351" s="140" t="s">
        <v>229</v>
      </c>
      <c r="E351" s="152" t="s">
        <v>19</v>
      </c>
      <c r="F351" s="153" t="s">
        <v>2606</v>
      </c>
      <c r="H351" s="154">
        <v>22.3</v>
      </c>
      <c r="I351" s="155"/>
      <c r="L351" s="151"/>
      <c r="M351" s="156"/>
      <c r="T351" s="157"/>
      <c r="AT351" s="152" t="s">
        <v>229</v>
      </c>
      <c r="AU351" s="152" t="s">
        <v>83</v>
      </c>
      <c r="AV351" s="12" t="s">
        <v>85</v>
      </c>
      <c r="AW351" s="12" t="s">
        <v>37</v>
      </c>
      <c r="AX351" s="12" t="s">
        <v>76</v>
      </c>
      <c r="AY351" s="152" t="s">
        <v>218</v>
      </c>
    </row>
    <row r="352" spans="2:51" s="12" customFormat="1" ht="11.25">
      <c r="B352" s="151"/>
      <c r="D352" s="140" t="s">
        <v>229</v>
      </c>
      <c r="E352" s="152" t="s">
        <v>19</v>
      </c>
      <c r="F352" s="153" t="s">
        <v>2607</v>
      </c>
      <c r="H352" s="154">
        <v>20.6</v>
      </c>
      <c r="I352" s="155"/>
      <c r="L352" s="151"/>
      <c r="M352" s="156"/>
      <c r="T352" s="157"/>
      <c r="AT352" s="152" t="s">
        <v>229</v>
      </c>
      <c r="AU352" s="152" t="s">
        <v>83</v>
      </c>
      <c r="AV352" s="12" t="s">
        <v>85</v>
      </c>
      <c r="AW352" s="12" t="s">
        <v>37</v>
      </c>
      <c r="AX352" s="12" t="s">
        <v>76</v>
      </c>
      <c r="AY352" s="152" t="s">
        <v>218</v>
      </c>
    </row>
    <row r="353" spans="2:51" s="12" customFormat="1" ht="11.25">
      <c r="B353" s="151"/>
      <c r="D353" s="140" t="s">
        <v>229</v>
      </c>
      <c r="E353" s="152" t="s">
        <v>19</v>
      </c>
      <c r="F353" s="153" t="s">
        <v>2608</v>
      </c>
      <c r="H353" s="154">
        <v>19.600000000000001</v>
      </c>
      <c r="I353" s="155"/>
      <c r="L353" s="151"/>
      <c r="M353" s="156"/>
      <c r="T353" s="157"/>
      <c r="AT353" s="152" t="s">
        <v>229</v>
      </c>
      <c r="AU353" s="152" t="s">
        <v>83</v>
      </c>
      <c r="AV353" s="12" t="s">
        <v>85</v>
      </c>
      <c r="AW353" s="12" t="s">
        <v>37</v>
      </c>
      <c r="AX353" s="12" t="s">
        <v>76</v>
      </c>
      <c r="AY353" s="152" t="s">
        <v>218</v>
      </c>
    </row>
    <row r="354" spans="2:51" s="12" customFormat="1" ht="11.25">
      <c r="B354" s="151"/>
      <c r="D354" s="140" t="s">
        <v>229</v>
      </c>
      <c r="E354" s="152" t="s">
        <v>19</v>
      </c>
      <c r="F354" s="153" t="s">
        <v>2609</v>
      </c>
      <c r="H354" s="154">
        <v>50</v>
      </c>
      <c r="I354" s="155"/>
      <c r="L354" s="151"/>
      <c r="M354" s="156"/>
      <c r="T354" s="157"/>
      <c r="AT354" s="152" t="s">
        <v>229</v>
      </c>
      <c r="AU354" s="152" t="s">
        <v>83</v>
      </c>
      <c r="AV354" s="12" t="s">
        <v>85</v>
      </c>
      <c r="AW354" s="12" t="s">
        <v>37</v>
      </c>
      <c r="AX354" s="12" t="s">
        <v>76</v>
      </c>
      <c r="AY354" s="152" t="s">
        <v>218</v>
      </c>
    </row>
    <row r="355" spans="2:51" s="12" customFormat="1" ht="11.25">
      <c r="B355" s="151"/>
      <c r="D355" s="140" t="s">
        <v>229</v>
      </c>
      <c r="E355" s="152" t="s">
        <v>19</v>
      </c>
      <c r="F355" s="153" t="s">
        <v>2610</v>
      </c>
      <c r="H355" s="154">
        <v>29.4</v>
      </c>
      <c r="I355" s="155"/>
      <c r="L355" s="151"/>
      <c r="M355" s="156"/>
      <c r="T355" s="157"/>
      <c r="AT355" s="152" t="s">
        <v>229</v>
      </c>
      <c r="AU355" s="152" t="s">
        <v>83</v>
      </c>
      <c r="AV355" s="12" t="s">
        <v>85</v>
      </c>
      <c r="AW355" s="12" t="s">
        <v>37</v>
      </c>
      <c r="AX355" s="12" t="s">
        <v>76</v>
      </c>
      <c r="AY355" s="152" t="s">
        <v>218</v>
      </c>
    </row>
    <row r="356" spans="2:51" s="12" customFormat="1" ht="11.25">
      <c r="B356" s="151"/>
      <c r="D356" s="140" t="s">
        <v>229</v>
      </c>
      <c r="E356" s="152" t="s">
        <v>19</v>
      </c>
      <c r="F356" s="153" t="s">
        <v>2611</v>
      </c>
      <c r="H356" s="154">
        <v>6</v>
      </c>
      <c r="I356" s="155"/>
      <c r="L356" s="151"/>
      <c r="M356" s="156"/>
      <c r="T356" s="157"/>
      <c r="AT356" s="152" t="s">
        <v>229</v>
      </c>
      <c r="AU356" s="152" t="s">
        <v>83</v>
      </c>
      <c r="AV356" s="12" t="s">
        <v>85</v>
      </c>
      <c r="AW356" s="12" t="s">
        <v>37</v>
      </c>
      <c r="AX356" s="12" t="s">
        <v>76</v>
      </c>
      <c r="AY356" s="152" t="s">
        <v>218</v>
      </c>
    </row>
    <row r="357" spans="2:51" s="12" customFormat="1" ht="11.25">
      <c r="B357" s="151"/>
      <c r="D357" s="140" t="s">
        <v>229</v>
      </c>
      <c r="E357" s="152" t="s">
        <v>19</v>
      </c>
      <c r="F357" s="153" t="s">
        <v>2612</v>
      </c>
      <c r="H357" s="154">
        <v>84.3</v>
      </c>
      <c r="I357" s="155"/>
      <c r="L357" s="151"/>
      <c r="M357" s="156"/>
      <c r="T357" s="157"/>
      <c r="AT357" s="152" t="s">
        <v>229</v>
      </c>
      <c r="AU357" s="152" t="s">
        <v>83</v>
      </c>
      <c r="AV357" s="12" t="s">
        <v>85</v>
      </c>
      <c r="AW357" s="12" t="s">
        <v>37</v>
      </c>
      <c r="AX357" s="12" t="s">
        <v>76</v>
      </c>
      <c r="AY357" s="152" t="s">
        <v>218</v>
      </c>
    </row>
    <row r="358" spans="2:51" s="12" customFormat="1" ht="11.25">
      <c r="B358" s="151"/>
      <c r="D358" s="140" t="s">
        <v>229</v>
      </c>
      <c r="E358" s="152" t="s">
        <v>19</v>
      </c>
      <c r="F358" s="153" t="s">
        <v>2613</v>
      </c>
      <c r="H358" s="154">
        <v>15</v>
      </c>
      <c r="I358" s="155"/>
      <c r="L358" s="151"/>
      <c r="M358" s="156"/>
      <c r="T358" s="157"/>
      <c r="AT358" s="152" t="s">
        <v>229</v>
      </c>
      <c r="AU358" s="152" t="s">
        <v>83</v>
      </c>
      <c r="AV358" s="12" t="s">
        <v>85</v>
      </c>
      <c r="AW358" s="12" t="s">
        <v>37</v>
      </c>
      <c r="AX358" s="12" t="s">
        <v>76</v>
      </c>
      <c r="AY358" s="152" t="s">
        <v>218</v>
      </c>
    </row>
    <row r="359" spans="2:51" s="12" customFormat="1" ht="11.25">
      <c r="B359" s="151"/>
      <c r="D359" s="140" t="s">
        <v>229</v>
      </c>
      <c r="E359" s="152" t="s">
        <v>19</v>
      </c>
      <c r="F359" s="153" t="s">
        <v>2614</v>
      </c>
      <c r="H359" s="154">
        <v>15.6</v>
      </c>
      <c r="I359" s="155"/>
      <c r="L359" s="151"/>
      <c r="M359" s="156"/>
      <c r="T359" s="157"/>
      <c r="AT359" s="152" t="s">
        <v>229</v>
      </c>
      <c r="AU359" s="152" t="s">
        <v>83</v>
      </c>
      <c r="AV359" s="12" t="s">
        <v>85</v>
      </c>
      <c r="AW359" s="12" t="s">
        <v>37</v>
      </c>
      <c r="AX359" s="12" t="s">
        <v>76</v>
      </c>
      <c r="AY359" s="152" t="s">
        <v>218</v>
      </c>
    </row>
    <row r="360" spans="2:51" s="12" customFormat="1" ht="11.25">
      <c r="B360" s="151"/>
      <c r="D360" s="140" t="s">
        <v>229</v>
      </c>
      <c r="E360" s="152" t="s">
        <v>19</v>
      </c>
      <c r="F360" s="153" t="s">
        <v>2615</v>
      </c>
      <c r="H360" s="154">
        <v>19</v>
      </c>
      <c r="I360" s="155"/>
      <c r="L360" s="151"/>
      <c r="M360" s="156"/>
      <c r="T360" s="157"/>
      <c r="AT360" s="152" t="s">
        <v>229</v>
      </c>
      <c r="AU360" s="152" t="s">
        <v>83</v>
      </c>
      <c r="AV360" s="12" t="s">
        <v>85</v>
      </c>
      <c r="AW360" s="12" t="s">
        <v>37</v>
      </c>
      <c r="AX360" s="12" t="s">
        <v>76</v>
      </c>
      <c r="AY360" s="152" t="s">
        <v>218</v>
      </c>
    </row>
    <row r="361" spans="2:51" s="12" customFormat="1" ht="11.25">
      <c r="B361" s="151"/>
      <c r="D361" s="140" t="s">
        <v>229</v>
      </c>
      <c r="E361" s="152" t="s">
        <v>19</v>
      </c>
      <c r="F361" s="153" t="s">
        <v>2616</v>
      </c>
      <c r="H361" s="154">
        <v>9.6</v>
      </c>
      <c r="I361" s="155"/>
      <c r="L361" s="151"/>
      <c r="M361" s="156"/>
      <c r="T361" s="157"/>
      <c r="AT361" s="152" t="s">
        <v>229</v>
      </c>
      <c r="AU361" s="152" t="s">
        <v>83</v>
      </c>
      <c r="AV361" s="12" t="s">
        <v>85</v>
      </c>
      <c r="AW361" s="12" t="s">
        <v>37</v>
      </c>
      <c r="AX361" s="12" t="s">
        <v>76</v>
      </c>
      <c r="AY361" s="152" t="s">
        <v>218</v>
      </c>
    </row>
    <row r="362" spans="2:51" s="12" customFormat="1" ht="11.25">
      <c r="B362" s="151"/>
      <c r="D362" s="140" t="s">
        <v>229</v>
      </c>
      <c r="E362" s="152" t="s">
        <v>19</v>
      </c>
      <c r="F362" s="153" t="s">
        <v>2617</v>
      </c>
      <c r="H362" s="154">
        <v>12.4</v>
      </c>
      <c r="I362" s="155"/>
      <c r="L362" s="151"/>
      <c r="M362" s="156"/>
      <c r="T362" s="157"/>
      <c r="AT362" s="152" t="s">
        <v>229</v>
      </c>
      <c r="AU362" s="152" t="s">
        <v>83</v>
      </c>
      <c r="AV362" s="12" t="s">
        <v>85</v>
      </c>
      <c r="AW362" s="12" t="s">
        <v>37</v>
      </c>
      <c r="AX362" s="12" t="s">
        <v>76</v>
      </c>
      <c r="AY362" s="152" t="s">
        <v>218</v>
      </c>
    </row>
    <row r="363" spans="2:51" s="12" customFormat="1" ht="11.25">
      <c r="B363" s="151"/>
      <c r="D363" s="140" t="s">
        <v>229</v>
      </c>
      <c r="E363" s="152" t="s">
        <v>19</v>
      </c>
      <c r="F363" s="153" t="s">
        <v>2618</v>
      </c>
      <c r="H363" s="154">
        <v>50.2</v>
      </c>
      <c r="I363" s="155"/>
      <c r="L363" s="151"/>
      <c r="M363" s="156"/>
      <c r="T363" s="157"/>
      <c r="AT363" s="152" t="s">
        <v>229</v>
      </c>
      <c r="AU363" s="152" t="s">
        <v>83</v>
      </c>
      <c r="AV363" s="12" t="s">
        <v>85</v>
      </c>
      <c r="AW363" s="12" t="s">
        <v>37</v>
      </c>
      <c r="AX363" s="12" t="s">
        <v>76</v>
      </c>
      <c r="AY363" s="152" t="s">
        <v>218</v>
      </c>
    </row>
    <row r="364" spans="2:51" s="12" customFormat="1" ht="11.25">
      <c r="B364" s="151"/>
      <c r="D364" s="140" t="s">
        <v>229</v>
      </c>
      <c r="E364" s="152" t="s">
        <v>19</v>
      </c>
      <c r="F364" s="153" t="s">
        <v>2619</v>
      </c>
      <c r="H364" s="154">
        <v>15.8</v>
      </c>
      <c r="I364" s="155"/>
      <c r="L364" s="151"/>
      <c r="M364" s="156"/>
      <c r="T364" s="157"/>
      <c r="AT364" s="152" t="s">
        <v>229</v>
      </c>
      <c r="AU364" s="152" t="s">
        <v>83</v>
      </c>
      <c r="AV364" s="12" t="s">
        <v>85</v>
      </c>
      <c r="AW364" s="12" t="s">
        <v>37</v>
      </c>
      <c r="AX364" s="12" t="s">
        <v>76</v>
      </c>
      <c r="AY364" s="152" t="s">
        <v>218</v>
      </c>
    </row>
    <row r="365" spans="2:51" s="12" customFormat="1" ht="11.25">
      <c r="B365" s="151"/>
      <c r="D365" s="140" t="s">
        <v>229</v>
      </c>
      <c r="E365" s="152" t="s">
        <v>19</v>
      </c>
      <c r="F365" s="153" t="s">
        <v>2620</v>
      </c>
      <c r="H365" s="154">
        <v>22.5</v>
      </c>
      <c r="I365" s="155"/>
      <c r="L365" s="151"/>
      <c r="M365" s="156"/>
      <c r="T365" s="157"/>
      <c r="AT365" s="152" t="s">
        <v>229</v>
      </c>
      <c r="AU365" s="152" t="s">
        <v>83</v>
      </c>
      <c r="AV365" s="12" t="s">
        <v>85</v>
      </c>
      <c r="AW365" s="12" t="s">
        <v>37</v>
      </c>
      <c r="AX365" s="12" t="s">
        <v>76</v>
      </c>
      <c r="AY365" s="152" t="s">
        <v>218</v>
      </c>
    </row>
    <row r="366" spans="2:51" s="12" customFormat="1" ht="11.25">
      <c r="B366" s="151"/>
      <c r="D366" s="140" t="s">
        <v>229</v>
      </c>
      <c r="E366" s="152" t="s">
        <v>19</v>
      </c>
      <c r="F366" s="153" t="s">
        <v>2621</v>
      </c>
      <c r="H366" s="154">
        <v>42.7</v>
      </c>
      <c r="I366" s="155"/>
      <c r="L366" s="151"/>
      <c r="M366" s="156"/>
      <c r="T366" s="157"/>
      <c r="AT366" s="152" t="s">
        <v>229</v>
      </c>
      <c r="AU366" s="152" t="s">
        <v>83</v>
      </c>
      <c r="AV366" s="12" t="s">
        <v>85</v>
      </c>
      <c r="AW366" s="12" t="s">
        <v>37</v>
      </c>
      <c r="AX366" s="12" t="s">
        <v>76</v>
      </c>
      <c r="AY366" s="152" t="s">
        <v>218</v>
      </c>
    </row>
    <row r="367" spans="2:51" s="12" customFormat="1" ht="11.25">
      <c r="B367" s="151"/>
      <c r="D367" s="140" t="s">
        <v>229</v>
      </c>
      <c r="E367" s="152" t="s">
        <v>19</v>
      </c>
      <c r="F367" s="153" t="s">
        <v>2622</v>
      </c>
      <c r="H367" s="154">
        <v>14</v>
      </c>
      <c r="I367" s="155"/>
      <c r="L367" s="151"/>
      <c r="M367" s="156"/>
      <c r="T367" s="157"/>
      <c r="AT367" s="152" t="s">
        <v>229</v>
      </c>
      <c r="AU367" s="152" t="s">
        <v>83</v>
      </c>
      <c r="AV367" s="12" t="s">
        <v>85</v>
      </c>
      <c r="AW367" s="12" t="s">
        <v>37</v>
      </c>
      <c r="AX367" s="12" t="s">
        <v>76</v>
      </c>
      <c r="AY367" s="152" t="s">
        <v>218</v>
      </c>
    </row>
    <row r="368" spans="2:51" s="12" customFormat="1" ht="11.25">
      <c r="B368" s="151"/>
      <c r="D368" s="140" t="s">
        <v>229</v>
      </c>
      <c r="E368" s="152" t="s">
        <v>19</v>
      </c>
      <c r="F368" s="153" t="s">
        <v>2623</v>
      </c>
      <c r="H368" s="154">
        <v>5</v>
      </c>
      <c r="I368" s="155"/>
      <c r="L368" s="151"/>
      <c r="M368" s="156"/>
      <c r="T368" s="157"/>
      <c r="AT368" s="152" t="s">
        <v>229</v>
      </c>
      <c r="AU368" s="152" t="s">
        <v>83</v>
      </c>
      <c r="AV368" s="12" t="s">
        <v>85</v>
      </c>
      <c r="AW368" s="12" t="s">
        <v>37</v>
      </c>
      <c r="AX368" s="12" t="s">
        <v>76</v>
      </c>
      <c r="AY368" s="152" t="s">
        <v>218</v>
      </c>
    </row>
    <row r="369" spans="2:51" s="12" customFormat="1" ht="11.25">
      <c r="B369" s="151"/>
      <c r="D369" s="140" t="s">
        <v>229</v>
      </c>
      <c r="E369" s="152" t="s">
        <v>19</v>
      </c>
      <c r="F369" s="153" t="s">
        <v>2624</v>
      </c>
      <c r="H369" s="154">
        <v>6</v>
      </c>
      <c r="I369" s="155"/>
      <c r="L369" s="151"/>
      <c r="M369" s="156"/>
      <c r="T369" s="157"/>
      <c r="AT369" s="152" t="s">
        <v>229</v>
      </c>
      <c r="AU369" s="152" t="s">
        <v>83</v>
      </c>
      <c r="AV369" s="12" t="s">
        <v>85</v>
      </c>
      <c r="AW369" s="12" t="s">
        <v>37</v>
      </c>
      <c r="AX369" s="12" t="s">
        <v>76</v>
      </c>
      <c r="AY369" s="152" t="s">
        <v>218</v>
      </c>
    </row>
    <row r="370" spans="2:51" s="12" customFormat="1" ht="11.25">
      <c r="B370" s="151"/>
      <c r="D370" s="140" t="s">
        <v>229</v>
      </c>
      <c r="E370" s="152" t="s">
        <v>19</v>
      </c>
      <c r="F370" s="153" t="s">
        <v>2625</v>
      </c>
      <c r="H370" s="154">
        <v>72.8</v>
      </c>
      <c r="I370" s="155"/>
      <c r="L370" s="151"/>
      <c r="M370" s="156"/>
      <c r="T370" s="157"/>
      <c r="AT370" s="152" t="s">
        <v>229</v>
      </c>
      <c r="AU370" s="152" t="s">
        <v>83</v>
      </c>
      <c r="AV370" s="12" t="s">
        <v>85</v>
      </c>
      <c r="AW370" s="12" t="s">
        <v>37</v>
      </c>
      <c r="AX370" s="12" t="s">
        <v>76</v>
      </c>
      <c r="AY370" s="152" t="s">
        <v>218</v>
      </c>
    </row>
    <row r="371" spans="2:51" s="12" customFormat="1" ht="11.25">
      <c r="B371" s="151"/>
      <c r="D371" s="140" t="s">
        <v>229</v>
      </c>
      <c r="E371" s="152" t="s">
        <v>19</v>
      </c>
      <c r="F371" s="153" t="s">
        <v>2626</v>
      </c>
      <c r="H371" s="154">
        <v>63.9</v>
      </c>
      <c r="I371" s="155"/>
      <c r="L371" s="151"/>
      <c r="M371" s="156"/>
      <c r="T371" s="157"/>
      <c r="AT371" s="152" t="s">
        <v>229</v>
      </c>
      <c r="AU371" s="152" t="s">
        <v>83</v>
      </c>
      <c r="AV371" s="12" t="s">
        <v>85</v>
      </c>
      <c r="AW371" s="12" t="s">
        <v>37</v>
      </c>
      <c r="AX371" s="12" t="s">
        <v>76</v>
      </c>
      <c r="AY371" s="152" t="s">
        <v>218</v>
      </c>
    </row>
    <row r="372" spans="2:51" s="12" customFormat="1" ht="11.25">
      <c r="B372" s="151"/>
      <c r="D372" s="140" t="s">
        <v>229</v>
      </c>
      <c r="E372" s="152" t="s">
        <v>19</v>
      </c>
      <c r="F372" s="153" t="s">
        <v>2627</v>
      </c>
      <c r="H372" s="154">
        <v>34.299999999999997</v>
      </c>
      <c r="I372" s="155"/>
      <c r="L372" s="151"/>
      <c r="M372" s="156"/>
      <c r="T372" s="157"/>
      <c r="AT372" s="152" t="s">
        <v>229</v>
      </c>
      <c r="AU372" s="152" t="s">
        <v>83</v>
      </c>
      <c r="AV372" s="12" t="s">
        <v>85</v>
      </c>
      <c r="AW372" s="12" t="s">
        <v>37</v>
      </c>
      <c r="AX372" s="12" t="s">
        <v>76</v>
      </c>
      <c r="AY372" s="152" t="s">
        <v>218</v>
      </c>
    </row>
    <row r="373" spans="2:51" s="12" customFormat="1" ht="11.25">
      <c r="B373" s="151"/>
      <c r="D373" s="140" t="s">
        <v>229</v>
      </c>
      <c r="E373" s="152" t="s">
        <v>19</v>
      </c>
      <c r="F373" s="153" t="s">
        <v>2628</v>
      </c>
      <c r="H373" s="154">
        <v>25.9</v>
      </c>
      <c r="I373" s="155"/>
      <c r="L373" s="151"/>
      <c r="M373" s="156"/>
      <c r="T373" s="157"/>
      <c r="AT373" s="152" t="s">
        <v>229</v>
      </c>
      <c r="AU373" s="152" t="s">
        <v>83</v>
      </c>
      <c r="AV373" s="12" t="s">
        <v>85</v>
      </c>
      <c r="AW373" s="12" t="s">
        <v>37</v>
      </c>
      <c r="AX373" s="12" t="s">
        <v>76</v>
      </c>
      <c r="AY373" s="152" t="s">
        <v>218</v>
      </c>
    </row>
    <row r="374" spans="2:51" s="12" customFormat="1" ht="11.25">
      <c r="B374" s="151"/>
      <c r="D374" s="140" t="s">
        <v>229</v>
      </c>
      <c r="E374" s="152" t="s">
        <v>19</v>
      </c>
      <c r="F374" s="153" t="s">
        <v>2629</v>
      </c>
      <c r="H374" s="154">
        <v>37.700000000000003</v>
      </c>
      <c r="I374" s="155"/>
      <c r="L374" s="151"/>
      <c r="M374" s="156"/>
      <c r="T374" s="157"/>
      <c r="AT374" s="152" t="s">
        <v>229</v>
      </c>
      <c r="AU374" s="152" t="s">
        <v>83</v>
      </c>
      <c r="AV374" s="12" t="s">
        <v>85</v>
      </c>
      <c r="AW374" s="12" t="s">
        <v>37</v>
      </c>
      <c r="AX374" s="12" t="s">
        <v>76</v>
      </c>
      <c r="AY374" s="152" t="s">
        <v>218</v>
      </c>
    </row>
    <row r="375" spans="2:51" s="12" customFormat="1" ht="11.25">
      <c r="B375" s="151"/>
      <c r="D375" s="140" t="s">
        <v>229</v>
      </c>
      <c r="E375" s="152" t="s">
        <v>19</v>
      </c>
      <c r="F375" s="153" t="s">
        <v>2630</v>
      </c>
      <c r="H375" s="154">
        <v>34.700000000000003</v>
      </c>
      <c r="I375" s="155"/>
      <c r="L375" s="151"/>
      <c r="M375" s="156"/>
      <c r="T375" s="157"/>
      <c r="AT375" s="152" t="s">
        <v>229</v>
      </c>
      <c r="AU375" s="152" t="s">
        <v>83</v>
      </c>
      <c r="AV375" s="12" t="s">
        <v>85</v>
      </c>
      <c r="AW375" s="12" t="s">
        <v>37</v>
      </c>
      <c r="AX375" s="12" t="s">
        <v>76</v>
      </c>
      <c r="AY375" s="152" t="s">
        <v>218</v>
      </c>
    </row>
    <row r="376" spans="2:51" s="12" customFormat="1" ht="11.25">
      <c r="B376" s="151"/>
      <c r="D376" s="140" t="s">
        <v>229</v>
      </c>
      <c r="E376" s="152" t="s">
        <v>19</v>
      </c>
      <c r="F376" s="153" t="s">
        <v>2631</v>
      </c>
      <c r="H376" s="154">
        <v>42.1</v>
      </c>
      <c r="I376" s="155"/>
      <c r="L376" s="151"/>
      <c r="M376" s="156"/>
      <c r="T376" s="157"/>
      <c r="AT376" s="152" t="s">
        <v>229</v>
      </c>
      <c r="AU376" s="152" t="s">
        <v>83</v>
      </c>
      <c r="AV376" s="12" t="s">
        <v>85</v>
      </c>
      <c r="AW376" s="12" t="s">
        <v>37</v>
      </c>
      <c r="AX376" s="12" t="s">
        <v>76</v>
      </c>
      <c r="AY376" s="152" t="s">
        <v>218</v>
      </c>
    </row>
    <row r="377" spans="2:51" s="12" customFormat="1" ht="11.25">
      <c r="B377" s="151"/>
      <c r="D377" s="140" t="s">
        <v>229</v>
      </c>
      <c r="E377" s="152" t="s">
        <v>19</v>
      </c>
      <c r="F377" s="153" t="s">
        <v>2632</v>
      </c>
      <c r="H377" s="154">
        <v>65.2</v>
      </c>
      <c r="I377" s="155"/>
      <c r="L377" s="151"/>
      <c r="M377" s="156"/>
      <c r="T377" s="157"/>
      <c r="AT377" s="152" t="s">
        <v>229</v>
      </c>
      <c r="AU377" s="152" t="s">
        <v>83</v>
      </c>
      <c r="AV377" s="12" t="s">
        <v>85</v>
      </c>
      <c r="AW377" s="12" t="s">
        <v>37</v>
      </c>
      <c r="AX377" s="12" t="s">
        <v>76</v>
      </c>
      <c r="AY377" s="152" t="s">
        <v>218</v>
      </c>
    </row>
    <row r="378" spans="2:51" s="12" customFormat="1" ht="11.25">
      <c r="B378" s="151"/>
      <c r="D378" s="140" t="s">
        <v>229</v>
      </c>
      <c r="E378" s="152" t="s">
        <v>19</v>
      </c>
      <c r="F378" s="153" t="s">
        <v>2633</v>
      </c>
      <c r="H378" s="154">
        <v>64.3</v>
      </c>
      <c r="I378" s="155"/>
      <c r="L378" s="151"/>
      <c r="M378" s="156"/>
      <c r="T378" s="157"/>
      <c r="AT378" s="152" t="s">
        <v>229</v>
      </c>
      <c r="AU378" s="152" t="s">
        <v>83</v>
      </c>
      <c r="AV378" s="12" t="s">
        <v>85</v>
      </c>
      <c r="AW378" s="12" t="s">
        <v>37</v>
      </c>
      <c r="AX378" s="12" t="s">
        <v>76</v>
      </c>
      <c r="AY378" s="152" t="s">
        <v>218</v>
      </c>
    </row>
    <row r="379" spans="2:51" s="12" customFormat="1" ht="11.25">
      <c r="B379" s="151"/>
      <c r="D379" s="140" t="s">
        <v>229</v>
      </c>
      <c r="E379" s="152" t="s">
        <v>19</v>
      </c>
      <c r="F379" s="153" t="s">
        <v>2634</v>
      </c>
      <c r="H379" s="154">
        <v>28.4</v>
      </c>
      <c r="I379" s="155"/>
      <c r="L379" s="151"/>
      <c r="M379" s="156"/>
      <c r="T379" s="157"/>
      <c r="AT379" s="152" t="s">
        <v>229</v>
      </c>
      <c r="AU379" s="152" t="s">
        <v>83</v>
      </c>
      <c r="AV379" s="12" t="s">
        <v>85</v>
      </c>
      <c r="AW379" s="12" t="s">
        <v>37</v>
      </c>
      <c r="AX379" s="12" t="s">
        <v>76</v>
      </c>
      <c r="AY379" s="152" t="s">
        <v>218</v>
      </c>
    </row>
    <row r="380" spans="2:51" s="12" customFormat="1" ht="11.25">
      <c r="B380" s="151"/>
      <c r="D380" s="140" t="s">
        <v>229</v>
      </c>
      <c r="E380" s="152" t="s">
        <v>19</v>
      </c>
      <c r="F380" s="153" t="s">
        <v>2635</v>
      </c>
      <c r="H380" s="154">
        <v>3.8</v>
      </c>
      <c r="I380" s="155"/>
      <c r="L380" s="151"/>
      <c r="M380" s="156"/>
      <c r="T380" s="157"/>
      <c r="AT380" s="152" t="s">
        <v>229</v>
      </c>
      <c r="AU380" s="152" t="s">
        <v>83</v>
      </c>
      <c r="AV380" s="12" t="s">
        <v>85</v>
      </c>
      <c r="AW380" s="12" t="s">
        <v>37</v>
      </c>
      <c r="AX380" s="12" t="s">
        <v>76</v>
      </c>
      <c r="AY380" s="152" t="s">
        <v>218</v>
      </c>
    </row>
    <row r="381" spans="2:51" s="12" customFormat="1" ht="11.25">
      <c r="B381" s="151"/>
      <c r="D381" s="140" t="s">
        <v>229</v>
      </c>
      <c r="E381" s="152" t="s">
        <v>19</v>
      </c>
      <c r="F381" s="153" t="s">
        <v>2636</v>
      </c>
      <c r="H381" s="154">
        <v>54.5</v>
      </c>
      <c r="I381" s="155"/>
      <c r="L381" s="151"/>
      <c r="M381" s="156"/>
      <c r="T381" s="157"/>
      <c r="AT381" s="152" t="s">
        <v>229</v>
      </c>
      <c r="AU381" s="152" t="s">
        <v>83</v>
      </c>
      <c r="AV381" s="12" t="s">
        <v>85</v>
      </c>
      <c r="AW381" s="12" t="s">
        <v>37</v>
      </c>
      <c r="AX381" s="12" t="s">
        <v>76</v>
      </c>
      <c r="AY381" s="152" t="s">
        <v>218</v>
      </c>
    </row>
    <row r="382" spans="2:51" s="12" customFormat="1" ht="11.25">
      <c r="B382" s="151"/>
      <c r="D382" s="140" t="s">
        <v>229</v>
      </c>
      <c r="E382" s="152" t="s">
        <v>19</v>
      </c>
      <c r="F382" s="153" t="s">
        <v>2637</v>
      </c>
      <c r="H382" s="154">
        <v>52.2</v>
      </c>
      <c r="I382" s="155"/>
      <c r="L382" s="151"/>
      <c r="M382" s="156"/>
      <c r="T382" s="157"/>
      <c r="AT382" s="152" t="s">
        <v>229</v>
      </c>
      <c r="AU382" s="152" t="s">
        <v>83</v>
      </c>
      <c r="AV382" s="12" t="s">
        <v>85</v>
      </c>
      <c r="AW382" s="12" t="s">
        <v>37</v>
      </c>
      <c r="AX382" s="12" t="s">
        <v>76</v>
      </c>
      <c r="AY382" s="152" t="s">
        <v>218</v>
      </c>
    </row>
    <row r="383" spans="2:51" s="12" customFormat="1" ht="11.25">
      <c r="B383" s="151"/>
      <c r="D383" s="140" t="s">
        <v>229</v>
      </c>
      <c r="E383" s="152" t="s">
        <v>19</v>
      </c>
      <c r="F383" s="153" t="s">
        <v>2638</v>
      </c>
      <c r="H383" s="154">
        <v>43</v>
      </c>
      <c r="I383" s="155"/>
      <c r="L383" s="151"/>
      <c r="M383" s="156"/>
      <c r="T383" s="157"/>
      <c r="AT383" s="152" t="s">
        <v>229</v>
      </c>
      <c r="AU383" s="152" t="s">
        <v>83</v>
      </c>
      <c r="AV383" s="12" t="s">
        <v>85</v>
      </c>
      <c r="AW383" s="12" t="s">
        <v>37</v>
      </c>
      <c r="AX383" s="12" t="s">
        <v>76</v>
      </c>
      <c r="AY383" s="152" t="s">
        <v>218</v>
      </c>
    </row>
    <row r="384" spans="2:51" s="12" customFormat="1" ht="11.25">
      <c r="B384" s="151"/>
      <c r="D384" s="140" t="s">
        <v>229</v>
      </c>
      <c r="E384" s="152" t="s">
        <v>19</v>
      </c>
      <c r="F384" s="153" t="s">
        <v>2639</v>
      </c>
      <c r="H384" s="154">
        <v>19.7</v>
      </c>
      <c r="I384" s="155"/>
      <c r="L384" s="151"/>
      <c r="M384" s="156"/>
      <c r="T384" s="157"/>
      <c r="AT384" s="152" t="s">
        <v>229</v>
      </c>
      <c r="AU384" s="152" t="s">
        <v>83</v>
      </c>
      <c r="AV384" s="12" t="s">
        <v>85</v>
      </c>
      <c r="AW384" s="12" t="s">
        <v>37</v>
      </c>
      <c r="AX384" s="12" t="s">
        <v>76</v>
      </c>
      <c r="AY384" s="152" t="s">
        <v>218</v>
      </c>
    </row>
    <row r="385" spans="2:51" s="12" customFormat="1" ht="11.25">
      <c r="B385" s="151"/>
      <c r="D385" s="140" t="s">
        <v>229</v>
      </c>
      <c r="E385" s="152" t="s">
        <v>19</v>
      </c>
      <c r="F385" s="153" t="s">
        <v>2640</v>
      </c>
      <c r="H385" s="154">
        <v>12.6</v>
      </c>
      <c r="I385" s="155"/>
      <c r="L385" s="151"/>
      <c r="M385" s="156"/>
      <c r="T385" s="157"/>
      <c r="AT385" s="152" t="s">
        <v>229</v>
      </c>
      <c r="AU385" s="152" t="s">
        <v>83</v>
      </c>
      <c r="AV385" s="12" t="s">
        <v>85</v>
      </c>
      <c r="AW385" s="12" t="s">
        <v>37</v>
      </c>
      <c r="AX385" s="12" t="s">
        <v>76</v>
      </c>
      <c r="AY385" s="152" t="s">
        <v>218</v>
      </c>
    </row>
    <row r="386" spans="2:51" s="12" customFormat="1" ht="11.25">
      <c r="B386" s="151"/>
      <c r="D386" s="140" t="s">
        <v>229</v>
      </c>
      <c r="E386" s="152" t="s">
        <v>19</v>
      </c>
      <c r="F386" s="153" t="s">
        <v>2641</v>
      </c>
      <c r="H386" s="154">
        <v>36</v>
      </c>
      <c r="I386" s="155"/>
      <c r="L386" s="151"/>
      <c r="M386" s="156"/>
      <c r="T386" s="157"/>
      <c r="AT386" s="152" t="s">
        <v>229</v>
      </c>
      <c r="AU386" s="152" t="s">
        <v>83</v>
      </c>
      <c r="AV386" s="12" t="s">
        <v>85</v>
      </c>
      <c r="AW386" s="12" t="s">
        <v>37</v>
      </c>
      <c r="AX386" s="12" t="s">
        <v>76</v>
      </c>
      <c r="AY386" s="152" t="s">
        <v>218</v>
      </c>
    </row>
    <row r="387" spans="2:51" s="12" customFormat="1" ht="11.25">
      <c r="B387" s="151"/>
      <c r="D387" s="140" t="s">
        <v>229</v>
      </c>
      <c r="E387" s="152" t="s">
        <v>19</v>
      </c>
      <c r="F387" s="153" t="s">
        <v>2642</v>
      </c>
      <c r="H387" s="154">
        <v>44.9</v>
      </c>
      <c r="I387" s="155"/>
      <c r="L387" s="151"/>
      <c r="M387" s="156"/>
      <c r="T387" s="157"/>
      <c r="AT387" s="152" t="s">
        <v>229</v>
      </c>
      <c r="AU387" s="152" t="s">
        <v>83</v>
      </c>
      <c r="AV387" s="12" t="s">
        <v>85</v>
      </c>
      <c r="AW387" s="12" t="s">
        <v>37</v>
      </c>
      <c r="AX387" s="12" t="s">
        <v>76</v>
      </c>
      <c r="AY387" s="152" t="s">
        <v>218</v>
      </c>
    </row>
    <row r="388" spans="2:51" s="12" customFormat="1" ht="11.25">
      <c r="B388" s="151"/>
      <c r="D388" s="140" t="s">
        <v>229</v>
      </c>
      <c r="E388" s="152" t="s">
        <v>19</v>
      </c>
      <c r="F388" s="153" t="s">
        <v>2643</v>
      </c>
      <c r="H388" s="154">
        <v>52.5</v>
      </c>
      <c r="I388" s="155"/>
      <c r="L388" s="151"/>
      <c r="M388" s="156"/>
      <c r="T388" s="157"/>
      <c r="AT388" s="152" t="s">
        <v>229</v>
      </c>
      <c r="AU388" s="152" t="s">
        <v>83</v>
      </c>
      <c r="AV388" s="12" t="s">
        <v>85</v>
      </c>
      <c r="AW388" s="12" t="s">
        <v>37</v>
      </c>
      <c r="AX388" s="12" t="s">
        <v>76</v>
      </c>
      <c r="AY388" s="152" t="s">
        <v>218</v>
      </c>
    </row>
    <row r="389" spans="2:51" s="12" customFormat="1" ht="11.25">
      <c r="B389" s="151"/>
      <c r="D389" s="140" t="s">
        <v>229</v>
      </c>
      <c r="E389" s="152" t="s">
        <v>19</v>
      </c>
      <c r="F389" s="153" t="s">
        <v>2644</v>
      </c>
      <c r="H389" s="154">
        <v>60.1</v>
      </c>
      <c r="I389" s="155"/>
      <c r="L389" s="151"/>
      <c r="M389" s="156"/>
      <c r="T389" s="157"/>
      <c r="AT389" s="152" t="s">
        <v>229</v>
      </c>
      <c r="AU389" s="152" t="s">
        <v>83</v>
      </c>
      <c r="AV389" s="12" t="s">
        <v>85</v>
      </c>
      <c r="AW389" s="12" t="s">
        <v>37</v>
      </c>
      <c r="AX389" s="12" t="s">
        <v>76</v>
      </c>
      <c r="AY389" s="152" t="s">
        <v>218</v>
      </c>
    </row>
    <row r="390" spans="2:51" s="12" customFormat="1" ht="11.25">
      <c r="B390" s="151"/>
      <c r="D390" s="140" t="s">
        <v>229</v>
      </c>
      <c r="E390" s="152" t="s">
        <v>19</v>
      </c>
      <c r="F390" s="153" t="s">
        <v>2645</v>
      </c>
      <c r="H390" s="154">
        <v>40</v>
      </c>
      <c r="I390" s="155"/>
      <c r="L390" s="151"/>
      <c r="M390" s="156"/>
      <c r="T390" s="157"/>
      <c r="AT390" s="152" t="s">
        <v>229</v>
      </c>
      <c r="AU390" s="152" t="s">
        <v>83</v>
      </c>
      <c r="AV390" s="12" t="s">
        <v>85</v>
      </c>
      <c r="AW390" s="12" t="s">
        <v>37</v>
      </c>
      <c r="AX390" s="12" t="s">
        <v>76</v>
      </c>
      <c r="AY390" s="152" t="s">
        <v>218</v>
      </c>
    </row>
    <row r="391" spans="2:51" s="12" customFormat="1" ht="11.25">
      <c r="B391" s="151"/>
      <c r="D391" s="140" t="s">
        <v>229</v>
      </c>
      <c r="E391" s="152" t="s">
        <v>19</v>
      </c>
      <c r="F391" s="153" t="s">
        <v>2646</v>
      </c>
      <c r="H391" s="154">
        <v>28.5</v>
      </c>
      <c r="I391" s="155"/>
      <c r="L391" s="151"/>
      <c r="M391" s="156"/>
      <c r="T391" s="157"/>
      <c r="AT391" s="152" t="s">
        <v>229</v>
      </c>
      <c r="AU391" s="152" t="s">
        <v>83</v>
      </c>
      <c r="AV391" s="12" t="s">
        <v>85</v>
      </c>
      <c r="AW391" s="12" t="s">
        <v>37</v>
      </c>
      <c r="AX391" s="12" t="s">
        <v>76</v>
      </c>
      <c r="AY391" s="152" t="s">
        <v>218</v>
      </c>
    </row>
    <row r="392" spans="2:51" s="12" customFormat="1" ht="11.25">
      <c r="B392" s="151"/>
      <c r="D392" s="140" t="s">
        <v>229</v>
      </c>
      <c r="E392" s="152" t="s">
        <v>19</v>
      </c>
      <c r="F392" s="153" t="s">
        <v>2647</v>
      </c>
      <c r="H392" s="154">
        <v>67.099999999999994</v>
      </c>
      <c r="I392" s="155"/>
      <c r="L392" s="151"/>
      <c r="M392" s="156"/>
      <c r="T392" s="157"/>
      <c r="AT392" s="152" t="s">
        <v>229</v>
      </c>
      <c r="AU392" s="152" t="s">
        <v>83</v>
      </c>
      <c r="AV392" s="12" t="s">
        <v>85</v>
      </c>
      <c r="AW392" s="12" t="s">
        <v>37</v>
      </c>
      <c r="AX392" s="12" t="s">
        <v>76</v>
      </c>
      <c r="AY392" s="152" t="s">
        <v>218</v>
      </c>
    </row>
    <row r="393" spans="2:51" s="12" customFormat="1" ht="11.25">
      <c r="B393" s="151"/>
      <c r="D393" s="140" t="s">
        <v>229</v>
      </c>
      <c r="E393" s="152" t="s">
        <v>19</v>
      </c>
      <c r="F393" s="153" t="s">
        <v>2648</v>
      </c>
      <c r="H393" s="154">
        <v>58.9</v>
      </c>
      <c r="I393" s="155"/>
      <c r="L393" s="151"/>
      <c r="M393" s="156"/>
      <c r="T393" s="157"/>
      <c r="AT393" s="152" t="s">
        <v>229</v>
      </c>
      <c r="AU393" s="152" t="s">
        <v>83</v>
      </c>
      <c r="AV393" s="12" t="s">
        <v>85</v>
      </c>
      <c r="AW393" s="12" t="s">
        <v>37</v>
      </c>
      <c r="AX393" s="12" t="s">
        <v>76</v>
      </c>
      <c r="AY393" s="152" t="s">
        <v>218</v>
      </c>
    </row>
    <row r="394" spans="2:51" s="12" customFormat="1" ht="11.25">
      <c r="B394" s="151"/>
      <c r="D394" s="140" t="s">
        <v>229</v>
      </c>
      <c r="E394" s="152" t="s">
        <v>19</v>
      </c>
      <c r="F394" s="153" t="s">
        <v>2649</v>
      </c>
      <c r="H394" s="154">
        <v>39.299999999999997</v>
      </c>
      <c r="I394" s="155"/>
      <c r="L394" s="151"/>
      <c r="M394" s="156"/>
      <c r="T394" s="157"/>
      <c r="AT394" s="152" t="s">
        <v>229</v>
      </c>
      <c r="AU394" s="152" t="s">
        <v>83</v>
      </c>
      <c r="AV394" s="12" t="s">
        <v>85</v>
      </c>
      <c r="AW394" s="12" t="s">
        <v>37</v>
      </c>
      <c r="AX394" s="12" t="s">
        <v>76</v>
      </c>
      <c r="AY394" s="152" t="s">
        <v>218</v>
      </c>
    </row>
    <row r="395" spans="2:51" s="12" customFormat="1" ht="11.25">
      <c r="B395" s="151"/>
      <c r="D395" s="140" t="s">
        <v>229</v>
      </c>
      <c r="E395" s="152" t="s">
        <v>19</v>
      </c>
      <c r="F395" s="153" t="s">
        <v>2650</v>
      </c>
      <c r="H395" s="154">
        <v>38.200000000000003</v>
      </c>
      <c r="I395" s="155"/>
      <c r="L395" s="151"/>
      <c r="M395" s="156"/>
      <c r="T395" s="157"/>
      <c r="AT395" s="152" t="s">
        <v>229</v>
      </c>
      <c r="AU395" s="152" t="s">
        <v>83</v>
      </c>
      <c r="AV395" s="12" t="s">
        <v>85</v>
      </c>
      <c r="AW395" s="12" t="s">
        <v>37</v>
      </c>
      <c r="AX395" s="12" t="s">
        <v>76</v>
      </c>
      <c r="AY395" s="152" t="s">
        <v>218</v>
      </c>
    </row>
    <row r="396" spans="2:51" s="12" customFormat="1" ht="11.25">
      <c r="B396" s="151"/>
      <c r="D396" s="140" t="s">
        <v>229</v>
      </c>
      <c r="E396" s="152" t="s">
        <v>19</v>
      </c>
      <c r="F396" s="153" t="s">
        <v>2651</v>
      </c>
      <c r="H396" s="154">
        <v>38.299999999999997</v>
      </c>
      <c r="I396" s="155"/>
      <c r="L396" s="151"/>
      <c r="M396" s="156"/>
      <c r="T396" s="157"/>
      <c r="AT396" s="152" t="s">
        <v>229</v>
      </c>
      <c r="AU396" s="152" t="s">
        <v>83</v>
      </c>
      <c r="AV396" s="12" t="s">
        <v>85</v>
      </c>
      <c r="AW396" s="12" t="s">
        <v>37</v>
      </c>
      <c r="AX396" s="12" t="s">
        <v>76</v>
      </c>
      <c r="AY396" s="152" t="s">
        <v>218</v>
      </c>
    </row>
    <row r="397" spans="2:51" s="12" customFormat="1" ht="11.25">
      <c r="B397" s="151"/>
      <c r="D397" s="140" t="s">
        <v>229</v>
      </c>
      <c r="E397" s="152" t="s">
        <v>19</v>
      </c>
      <c r="F397" s="153" t="s">
        <v>2652</v>
      </c>
      <c r="H397" s="154">
        <v>38.4</v>
      </c>
      <c r="I397" s="155"/>
      <c r="L397" s="151"/>
      <c r="M397" s="156"/>
      <c r="T397" s="157"/>
      <c r="AT397" s="152" t="s">
        <v>229</v>
      </c>
      <c r="AU397" s="152" t="s">
        <v>83</v>
      </c>
      <c r="AV397" s="12" t="s">
        <v>85</v>
      </c>
      <c r="AW397" s="12" t="s">
        <v>37</v>
      </c>
      <c r="AX397" s="12" t="s">
        <v>76</v>
      </c>
      <c r="AY397" s="152" t="s">
        <v>218</v>
      </c>
    </row>
    <row r="398" spans="2:51" s="12" customFormat="1" ht="11.25">
      <c r="B398" s="151"/>
      <c r="D398" s="140" t="s">
        <v>229</v>
      </c>
      <c r="E398" s="152" t="s">
        <v>19</v>
      </c>
      <c r="F398" s="153" t="s">
        <v>2653</v>
      </c>
      <c r="H398" s="154">
        <v>68.2</v>
      </c>
      <c r="I398" s="155"/>
      <c r="L398" s="151"/>
      <c r="M398" s="156"/>
      <c r="T398" s="157"/>
      <c r="AT398" s="152" t="s">
        <v>229</v>
      </c>
      <c r="AU398" s="152" t="s">
        <v>83</v>
      </c>
      <c r="AV398" s="12" t="s">
        <v>85</v>
      </c>
      <c r="AW398" s="12" t="s">
        <v>37</v>
      </c>
      <c r="AX398" s="12" t="s">
        <v>76</v>
      </c>
      <c r="AY398" s="152" t="s">
        <v>218</v>
      </c>
    </row>
    <row r="399" spans="2:51" s="12" customFormat="1" ht="11.25">
      <c r="B399" s="151"/>
      <c r="D399" s="140" t="s">
        <v>229</v>
      </c>
      <c r="E399" s="152" t="s">
        <v>19</v>
      </c>
      <c r="F399" s="153" t="s">
        <v>2654</v>
      </c>
      <c r="H399" s="154">
        <v>42.8</v>
      </c>
      <c r="I399" s="155"/>
      <c r="L399" s="151"/>
      <c r="M399" s="156"/>
      <c r="T399" s="157"/>
      <c r="AT399" s="152" t="s">
        <v>229</v>
      </c>
      <c r="AU399" s="152" t="s">
        <v>83</v>
      </c>
      <c r="AV399" s="12" t="s">
        <v>85</v>
      </c>
      <c r="AW399" s="12" t="s">
        <v>37</v>
      </c>
      <c r="AX399" s="12" t="s">
        <v>76</v>
      </c>
      <c r="AY399" s="152" t="s">
        <v>218</v>
      </c>
    </row>
    <row r="400" spans="2:51" s="12" customFormat="1" ht="11.25">
      <c r="B400" s="151"/>
      <c r="D400" s="140" t="s">
        <v>229</v>
      </c>
      <c r="E400" s="152" t="s">
        <v>19</v>
      </c>
      <c r="F400" s="153" t="s">
        <v>2655</v>
      </c>
      <c r="H400" s="154">
        <v>81</v>
      </c>
      <c r="I400" s="155"/>
      <c r="L400" s="151"/>
      <c r="M400" s="156"/>
      <c r="T400" s="157"/>
      <c r="AT400" s="152" t="s">
        <v>229</v>
      </c>
      <c r="AU400" s="152" t="s">
        <v>83</v>
      </c>
      <c r="AV400" s="12" t="s">
        <v>85</v>
      </c>
      <c r="AW400" s="12" t="s">
        <v>37</v>
      </c>
      <c r="AX400" s="12" t="s">
        <v>76</v>
      </c>
      <c r="AY400" s="152" t="s">
        <v>218</v>
      </c>
    </row>
    <row r="401" spans="2:51" s="12" customFormat="1" ht="11.25">
      <c r="B401" s="151"/>
      <c r="D401" s="140" t="s">
        <v>229</v>
      </c>
      <c r="E401" s="152" t="s">
        <v>19</v>
      </c>
      <c r="F401" s="153" t="s">
        <v>2656</v>
      </c>
      <c r="H401" s="154">
        <v>22.2</v>
      </c>
      <c r="I401" s="155"/>
      <c r="L401" s="151"/>
      <c r="M401" s="156"/>
      <c r="T401" s="157"/>
      <c r="AT401" s="152" t="s">
        <v>229</v>
      </c>
      <c r="AU401" s="152" t="s">
        <v>83</v>
      </c>
      <c r="AV401" s="12" t="s">
        <v>85</v>
      </c>
      <c r="AW401" s="12" t="s">
        <v>37</v>
      </c>
      <c r="AX401" s="12" t="s">
        <v>76</v>
      </c>
      <c r="AY401" s="152" t="s">
        <v>218</v>
      </c>
    </row>
    <row r="402" spans="2:51" s="12" customFormat="1" ht="11.25">
      <c r="B402" s="151"/>
      <c r="D402" s="140" t="s">
        <v>229</v>
      </c>
      <c r="E402" s="152" t="s">
        <v>19</v>
      </c>
      <c r="F402" s="153" t="s">
        <v>2657</v>
      </c>
      <c r="H402" s="154">
        <v>29.2</v>
      </c>
      <c r="I402" s="155"/>
      <c r="L402" s="151"/>
      <c r="M402" s="156"/>
      <c r="T402" s="157"/>
      <c r="AT402" s="152" t="s">
        <v>229</v>
      </c>
      <c r="AU402" s="152" t="s">
        <v>83</v>
      </c>
      <c r="AV402" s="12" t="s">
        <v>85</v>
      </c>
      <c r="AW402" s="12" t="s">
        <v>37</v>
      </c>
      <c r="AX402" s="12" t="s">
        <v>76</v>
      </c>
      <c r="AY402" s="152" t="s">
        <v>218</v>
      </c>
    </row>
    <row r="403" spans="2:51" s="12" customFormat="1" ht="11.25">
      <c r="B403" s="151"/>
      <c r="D403" s="140" t="s">
        <v>229</v>
      </c>
      <c r="E403" s="152" t="s">
        <v>19</v>
      </c>
      <c r="F403" s="153" t="s">
        <v>2658</v>
      </c>
      <c r="H403" s="154">
        <v>18.3</v>
      </c>
      <c r="I403" s="155"/>
      <c r="L403" s="151"/>
      <c r="M403" s="156"/>
      <c r="T403" s="157"/>
      <c r="AT403" s="152" t="s">
        <v>229</v>
      </c>
      <c r="AU403" s="152" t="s">
        <v>83</v>
      </c>
      <c r="AV403" s="12" t="s">
        <v>85</v>
      </c>
      <c r="AW403" s="12" t="s">
        <v>37</v>
      </c>
      <c r="AX403" s="12" t="s">
        <v>76</v>
      </c>
      <c r="AY403" s="152" t="s">
        <v>218</v>
      </c>
    </row>
    <row r="404" spans="2:51" s="12" customFormat="1" ht="11.25">
      <c r="B404" s="151"/>
      <c r="D404" s="140" t="s">
        <v>229</v>
      </c>
      <c r="E404" s="152" t="s">
        <v>19</v>
      </c>
      <c r="F404" s="153" t="s">
        <v>2659</v>
      </c>
      <c r="H404" s="154">
        <v>42.3</v>
      </c>
      <c r="I404" s="155"/>
      <c r="L404" s="151"/>
      <c r="M404" s="156"/>
      <c r="T404" s="157"/>
      <c r="AT404" s="152" t="s">
        <v>229</v>
      </c>
      <c r="AU404" s="152" t="s">
        <v>83</v>
      </c>
      <c r="AV404" s="12" t="s">
        <v>85</v>
      </c>
      <c r="AW404" s="12" t="s">
        <v>37</v>
      </c>
      <c r="AX404" s="12" t="s">
        <v>76</v>
      </c>
      <c r="AY404" s="152" t="s">
        <v>218</v>
      </c>
    </row>
    <row r="405" spans="2:51" s="12" customFormat="1" ht="11.25">
      <c r="B405" s="151"/>
      <c r="D405" s="140" t="s">
        <v>229</v>
      </c>
      <c r="E405" s="152" t="s">
        <v>19</v>
      </c>
      <c r="F405" s="153" t="s">
        <v>2660</v>
      </c>
      <c r="H405" s="154">
        <v>104.8</v>
      </c>
      <c r="I405" s="155"/>
      <c r="L405" s="151"/>
      <c r="M405" s="156"/>
      <c r="T405" s="157"/>
      <c r="AT405" s="152" t="s">
        <v>229</v>
      </c>
      <c r="AU405" s="152" t="s">
        <v>83</v>
      </c>
      <c r="AV405" s="12" t="s">
        <v>85</v>
      </c>
      <c r="AW405" s="12" t="s">
        <v>37</v>
      </c>
      <c r="AX405" s="12" t="s">
        <v>76</v>
      </c>
      <c r="AY405" s="152" t="s">
        <v>218</v>
      </c>
    </row>
    <row r="406" spans="2:51" s="12" customFormat="1" ht="11.25">
      <c r="B406" s="151"/>
      <c r="D406" s="140" t="s">
        <v>229</v>
      </c>
      <c r="E406" s="152" t="s">
        <v>19</v>
      </c>
      <c r="F406" s="153" t="s">
        <v>2661</v>
      </c>
      <c r="H406" s="154">
        <v>12.4</v>
      </c>
      <c r="I406" s="155"/>
      <c r="L406" s="151"/>
      <c r="M406" s="156"/>
      <c r="T406" s="157"/>
      <c r="AT406" s="152" t="s">
        <v>229</v>
      </c>
      <c r="AU406" s="152" t="s">
        <v>83</v>
      </c>
      <c r="AV406" s="12" t="s">
        <v>85</v>
      </c>
      <c r="AW406" s="12" t="s">
        <v>37</v>
      </c>
      <c r="AX406" s="12" t="s">
        <v>76</v>
      </c>
      <c r="AY406" s="152" t="s">
        <v>218</v>
      </c>
    </row>
    <row r="407" spans="2:51" s="12" customFormat="1" ht="11.25">
      <c r="B407" s="151"/>
      <c r="D407" s="140" t="s">
        <v>229</v>
      </c>
      <c r="E407" s="152" t="s">
        <v>19</v>
      </c>
      <c r="F407" s="153" t="s">
        <v>2662</v>
      </c>
      <c r="H407" s="154">
        <v>21.1</v>
      </c>
      <c r="I407" s="155"/>
      <c r="L407" s="151"/>
      <c r="M407" s="156"/>
      <c r="T407" s="157"/>
      <c r="AT407" s="152" t="s">
        <v>229</v>
      </c>
      <c r="AU407" s="152" t="s">
        <v>83</v>
      </c>
      <c r="AV407" s="12" t="s">
        <v>85</v>
      </c>
      <c r="AW407" s="12" t="s">
        <v>37</v>
      </c>
      <c r="AX407" s="12" t="s">
        <v>76</v>
      </c>
      <c r="AY407" s="152" t="s">
        <v>218</v>
      </c>
    </row>
    <row r="408" spans="2:51" s="12" customFormat="1" ht="11.25">
      <c r="B408" s="151"/>
      <c r="D408" s="140" t="s">
        <v>229</v>
      </c>
      <c r="E408" s="152" t="s">
        <v>19</v>
      </c>
      <c r="F408" s="153" t="s">
        <v>2663</v>
      </c>
      <c r="H408" s="154">
        <v>30</v>
      </c>
      <c r="I408" s="155"/>
      <c r="L408" s="151"/>
      <c r="M408" s="156"/>
      <c r="T408" s="157"/>
      <c r="AT408" s="152" t="s">
        <v>229</v>
      </c>
      <c r="AU408" s="152" t="s">
        <v>83</v>
      </c>
      <c r="AV408" s="12" t="s">
        <v>85</v>
      </c>
      <c r="AW408" s="12" t="s">
        <v>37</v>
      </c>
      <c r="AX408" s="12" t="s">
        <v>76</v>
      </c>
      <c r="AY408" s="152" t="s">
        <v>218</v>
      </c>
    </row>
    <row r="409" spans="2:51" s="12" customFormat="1" ht="11.25">
      <c r="B409" s="151"/>
      <c r="D409" s="140" t="s">
        <v>229</v>
      </c>
      <c r="E409" s="152" t="s">
        <v>19</v>
      </c>
      <c r="F409" s="153" t="s">
        <v>2664</v>
      </c>
      <c r="H409" s="154">
        <v>30.5</v>
      </c>
      <c r="I409" s="155"/>
      <c r="L409" s="151"/>
      <c r="M409" s="156"/>
      <c r="T409" s="157"/>
      <c r="AT409" s="152" t="s">
        <v>229</v>
      </c>
      <c r="AU409" s="152" t="s">
        <v>83</v>
      </c>
      <c r="AV409" s="12" t="s">
        <v>85</v>
      </c>
      <c r="AW409" s="12" t="s">
        <v>37</v>
      </c>
      <c r="AX409" s="12" t="s">
        <v>76</v>
      </c>
      <c r="AY409" s="152" t="s">
        <v>218</v>
      </c>
    </row>
    <row r="410" spans="2:51" s="12" customFormat="1" ht="11.25">
      <c r="B410" s="151"/>
      <c r="D410" s="140" t="s">
        <v>229</v>
      </c>
      <c r="E410" s="152" t="s">
        <v>19</v>
      </c>
      <c r="F410" s="153" t="s">
        <v>2665</v>
      </c>
      <c r="H410" s="154">
        <v>120.4</v>
      </c>
      <c r="I410" s="155"/>
      <c r="L410" s="151"/>
      <c r="M410" s="156"/>
      <c r="T410" s="157"/>
      <c r="AT410" s="152" t="s">
        <v>229</v>
      </c>
      <c r="AU410" s="152" t="s">
        <v>83</v>
      </c>
      <c r="AV410" s="12" t="s">
        <v>85</v>
      </c>
      <c r="AW410" s="12" t="s">
        <v>37</v>
      </c>
      <c r="AX410" s="12" t="s">
        <v>76</v>
      </c>
      <c r="AY410" s="152" t="s">
        <v>218</v>
      </c>
    </row>
    <row r="411" spans="2:51" s="12" customFormat="1" ht="11.25">
      <c r="B411" s="151"/>
      <c r="D411" s="140" t="s">
        <v>229</v>
      </c>
      <c r="E411" s="152" t="s">
        <v>19</v>
      </c>
      <c r="F411" s="153" t="s">
        <v>2666</v>
      </c>
      <c r="H411" s="154">
        <v>21.3</v>
      </c>
      <c r="I411" s="155"/>
      <c r="L411" s="151"/>
      <c r="M411" s="156"/>
      <c r="T411" s="157"/>
      <c r="AT411" s="152" t="s">
        <v>229</v>
      </c>
      <c r="AU411" s="152" t="s">
        <v>83</v>
      </c>
      <c r="AV411" s="12" t="s">
        <v>85</v>
      </c>
      <c r="AW411" s="12" t="s">
        <v>37</v>
      </c>
      <c r="AX411" s="12" t="s">
        <v>76</v>
      </c>
      <c r="AY411" s="152" t="s">
        <v>218</v>
      </c>
    </row>
    <row r="412" spans="2:51" s="12" customFormat="1" ht="11.25">
      <c r="B412" s="151"/>
      <c r="D412" s="140" t="s">
        <v>229</v>
      </c>
      <c r="E412" s="152" t="s">
        <v>19</v>
      </c>
      <c r="F412" s="153" t="s">
        <v>2667</v>
      </c>
      <c r="H412" s="154">
        <v>38.1</v>
      </c>
      <c r="I412" s="155"/>
      <c r="L412" s="151"/>
      <c r="M412" s="156"/>
      <c r="T412" s="157"/>
      <c r="AT412" s="152" t="s">
        <v>229</v>
      </c>
      <c r="AU412" s="152" t="s">
        <v>83</v>
      </c>
      <c r="AV412" s="12" t="s">
        <v>85</v>
      </c>
      <c r="AW412" s="12" t="s">
        <v>37</v>
      </c>
      <c r="AX412" s="12" t="s">
        <v>76</v>
      </c>
      <c r="AY412" s="152" t="s">
        <v>218</v>
      </c>
    </row>
    <row r="413" spans="2:51" s="12" customFormat="1" ht="11.25">
      <c r="B413" s="151"/>
      <c r="D413" s="140" t="s">
        <v>229</v>
      </c>
      <c r="E413" s="152" t="s">
        <v>19</v>
      </c>
      <c r="F413" s="153" t="s">
        <v>2668</v>
      </c>
      <c r="H413" s="154">
        <v>18.7</v>
      </c>
      <c r="I413" s="155"/>
      <c r="L413" s="151"/>
      <c r="M413" s="156"/>
      <c r="T413" s="157"/>
      <c r="AT413" s="152" t="s">
        <v>229</v>
      </c>
      <c r="AU413" s="152" t="s">
        <v>83</v>
      </c>
      <c r="AV413" s="12" t="s">
        <v>85</v>
      </c>
      <c r="AW413" s="12" t="s">
        <v>37</v>
      </c>
      <c r="AX413" s="12" t="s">
        <v>76</v>
      </c>
      <c r="AY413" s="152" t="s">
        <v>218</v>
      </c>
    </row>
    <row r="414" spans="2:51" s="12" customFormat="1" ht="11.25">
      <c r="B414" s="151"/>
      <c r="D414" s="140" t="s">
        <v>229</v>
      </c>
      <c r="E414" s="152" t="s">
        <v>19</v>
      </c>
      <c r="F414" s="153" t="s">
        <v>2669</v>
      </c>
      <c r="H414" s="154">
        <v>6.3</v>
      </c>
      <c r="I414" s="155"/>
      <c r="L414" s="151"/>
      <c r="M414" s="156"/>
      <c r="T414" s="157"/>
      <c r="AT414" s="152" t="s">
        <v>229</v>
      </c>
      <c r="AU414" s="152" t="s">
        <v>83</v>
      </c>
      <c r="AV414" s="12" t="s">
        <v>85</v>
      </c>
      <c r="AW414" s="12" t="s">
        <v>37</v>
      </c>
      <c r="AX414" s="12" t="s">
        <v>76</v>
      </c>
      <c r="AY414" s="152" t="s">
        <v>218</v>
      </c>
    </row>
    <row r="415" spans="2:51" s="12" customFormat="1" ht="11.25">
      <c r="B415" s="151"/>
      <c r="D415" s="140" t="s">
        <v>229</v>
      </c>
      <c r="E415" s="152" t="s">
        <v>19</v>
      </c>
      <c r="F415" s="153" t="s">
        <v>2670</v>
      </c>
      <c r="H415" s="154">
        <v>6.2</v>
      </c>
      <c r="I415" s="155"/>
      <c r="L415" s="151"/>
      <c r="M415" s="156"/>
      <c r="T415" s="157"/>
      <c r="AT415" s="152" t="s">
        <v>229</v>
      </c>
      <c r="AU415" s="152" t="s">
        <v>83</v>
      </c>
      <c r="AV415" s="12" t="s">
        <v>85</v>
      </c>
      <c r="AW415" s="12" t="s">
        <v>37</v>
      </c>
      <c r="AX415" s="12" t="s">
        <v>76</v>
      </c>
      <c r="AY415" s="152" t="s">
        <v>218</v>
      </c>
    </row>
    <row r="416" spans="2:51" s="12" customFormat="1" ht="11.25">
      <c r="B416" s="151"/>
      <c r="D416" s="140" t="s">
        <v>229</v>
      </c>
      <c r="E416" s="152" t="s">
        <v>19</v>
      </c>
      <c r="F416" s="153" t="s">
        <v>2671</v>
      </c>
      <c r="H416" s="154">
        <v>27.3</v>
      </c>
      <c r="I416" s="155"/>
      <c r="L416" s="151"/>
      <c r="M416" s="156"/>
      <c r="T416" s="157"/>
      <c r="AT416" s="152" t="s">
        <v>229</v>
      </c>
      <c r="AU416" s="152" t="s">
        <v>83</v>
      </c>
      <c r="AV416" s="12" t="s">
        <v>85</v>
      </c>
      <c r="AW416" s="12" t="s">
        <v>37</v>
      </c>
      <c r="AX416" s="12" t="s">
        <v>76</v>
      </c>
      <c r="AY416" s="152" t="s">
        <v>218</v>
      </c>
    </row>
    <row r="417" spans="2:51" s="12" customFormat="1" ht="11.25">
      <c r="B417" s="151"/>
      <c r="D417" s="140" t="s">
        <v>229</v>
      </c>
      <c r="E417" s="152" t="s">
        <v>19</v>
      </c>
      <c r="F417" s="153" t="s">
        <v>2672</v>
      </c>
      <c r="H417" s="154">
        <v>7.5</v>
      </c>
      <c r="I417" s="155"/>
      <c r="L417" s="151"/>
      <c r="M417" s="156"/>
      <c r="T417" s="157"/>
      <c r="AT417" s="152" t="s">
        <v>229</v>
      </c>
      <c r="AU417" s="152" t="s">
        <v>83</v>
      </c>
      <c r="AV417" s="12" t="s">
        <v>85</v>
      </c>
      <c r="AW417" s="12" t="s">
        <v>37</v>
      </c>
      <c r="AX417" s="12" t="s">
        <v>76</v>
      </c>
      <c r="AY417" s="152" t="s">
        <v>218</v>
      </c>
    </row>
    <row r="418" spans="2:51" s="12" customFormat="1" ht="11.25">
      <c r="B418" s="151"/>
      <c r="D418" s="140" t="s">
        <v>229</v>
      </c>
      <c r="E418" s="152" t="s">
        <v>19</v>
      </c>
      <c r="F418" s="153" t="s">
        <v>2673</v>
      </c>
      <c r="H418" s="154">
        <v>37</v>
      </c>
      <c r="I418" s="155"/>
      <c r="L418" s="151"/>
      <c r="M418" s="156"/>
      <c r="T418" s="157"/>
      <c r="AT418" s="152" t="s">
        <v>229</v>
      </c>
      <c r="AU418" s="152" t="s">
        <v>83</v>
      </c>
      <c r="AV418" s="12" t="s">
        <v>85</v>
      </c>
      <c r="AW418" s="12" t="s">
        <v>37</v>
      </c>
      <c r="AX418" s="12" t="s">
        <v>76</v>
      </c>
      <c r="AY418" s="152" t="s">
        <v>218</v>
      </c>
    </row>
    <row r="419" spans="2:51" s="12" customFormat="1" ht="11.25">
      <c r="B419" s="151"/>
      <c r="D419" s="140" t="s">
        <v>229</v>
      </c>
      <c r="E419" s="152" t="s">
        <v>19</v>
      </c>
      <c r="F419" s="153" t="s">
        <v>2674</v>
      </c>
      <c r="H419" s="154">
        <v>5.0999999999999996</v>
      </c>
      <c r="I419" s="155"/>
      <c r="L419" s="151"/>
      <c r="M419" s="156"/>
      <c r="T419" s="157"/>
      <c r="AT419" s="152" t="s">
        <v>229</v>
      </c>
      <c r="AU419" s="152" t="s">
        <v>83</v>
      </c>
      <c r="AV419" s="12" t="s">
        <v>85</v>
      </c>
      <c r="AW419" s="12" t="s">
        <v>37</v>
      </c>
      <c r="AX419" s="12" t="s">
        <v>76</v>
      </c>
      <c r="AY419" s="152" t="s">
        <v>218</v>
      </c>
    </row>
    <row r="420" spans="2:51" s="12" customFormat="1" ht="11.25">
      <c r="B420" s="151"/>
      <c r="D420" s="140" t="s">
        <v>229</v>
      </c>
      <c r="E420" s="152" t="s">
        <v>19</v>
      </c>
      <c r="F420" s="153" t="s">
        <v>2675</v>
      </c>
      <c r="H420" s="154">
        <v>51.5</v>
      </c>
      <c r="I420" s="155"/>
      <c r="L420" s="151"/>
      <c r="M420" s="156"/>
      <c r="T420" s="157"/>
      <c r="AT420" s="152" t="s">
        <v>229</v>
      </c>
      <c r="AU420" s="152" t="s">
        <v>83</v>
      </c>
      <c r="AV420" s="12" t="s">
        <v>85</v>
      </c>
      <c r="AW420" s="12" t="s">
        <v>37</v>
      </c>
      <c r="AX420" s="12" t="s">
        <v>76</v>
      </c>
      <c r="AY420" s="152" t="s">
        <v>218</v>
      </c>
    </row>
    <row r="421" spans="2:51" s="12" customFormat="1" ht="11.25">
      <c r="B421" s="151"/>
      <c r="D421" s="140" t="s">
        <v>229</v>
      </c>
      <c r="E421" s="152" t="s">
        <v>19</v>
      </c>
      <c r="F421" s="153" t="s">
        <v>2676</v>
      </c>
      <c r="H421" s="154">
        <v>10.5</v>
      </c>
      <c r="I421" s="155"/>
      <c r="L421" s="151"/>
      <c r="M421" s="156"/>
      <c r="T421" s="157"/>
      <c r="AT421" s="152" t="s">
        <v>229</v>
      </c>
      <c r="AU421" s="152" t="s">
        <v>83</v>
      </c>
      <c r="AV421" s="12" t="s">
        <v>85</v>
      </c>
      <c r="AW421" s="12" t="s">
        <v>37</v>
      </c>
      <c r="AX421" s="12" t="s">
        <v>76</v>
      </c>
      <c r="AY421" s="152" t="s">
        <v>218</v>
      </c>
    </row>
    <row r="422" spans="2:51" s="12" customFormat="1" ht="11.25">
      <c r="B422" s="151"/>
      <c r="D422" s="140" t="s">
        <v>229</v>
      </c>
      <c r="E422" s="152" t="s">
        <v>19</v>
      </c>
      <c r="F422" s="153" t="s">
        <v>2677</v>
      </c>
      <c r="H422" s="154">
        <v>2.1</v>
      </c>
      <c r="I422" s="155"/>
      <c r="L422" s="151"/>
      <c r="M422" s="156"/>
      <c r="T422" s="157"/>
      <c r="AT422" s="152" t="s">
        <v>229</v>
      </c>
      <c r="AU422" s="152" t="s">
        <v>83</v>
      </c>
      <c r="AV422" s="12" t="s">
        <v>85</v>
      </c>
      <c r="AW422" s="12" t="s">
        <v>37</v>
      </c>
      <c r="AX422" s="12" t="s">
        <v>76</v>
      </c>
      <c r="AY422" s="152" t="s">
        <v>218</v>
      </c>
    </row>
    <row r="423" spans="2:51" s="12" customFormat="1" ht="11.25">
      <c r="B423" s="151"/>
      <c r="D423" s="140" t="s">
        <v>229</v>
      </c>
      <c r="E423" s="152" t="s">
        <v>19</v>
      </c>
      <c r="F423" s="153" t="s">
        <v>2678</v>
      </c>
      <c r="H423" s="154">
        <v>1.9</v>
      </c>
      <c r="I423" s="155"/>
      <c r="L423" s="151"/>
      <c r="M423" s="156"/>
      <c r="T423" s="157"/>
      <c r="AT423" s="152" t="s">
        <v>229</v>
      </c>
      <c r="AU423" s="152" t="s">
        <v>83</v>
      </c>
      <c r="AV423" s="12" t="s">
        <v>85</v>
      </c>
      <c r="AW423" s="12" t="s">
        <v>37</v>
      </c>
      <c r="AX423" s="12" t="s">
        <v>76</v>
      </c>
      <c r="AY423" s="152" t="s">
        <v>218</v>
      </c>
    </row>
    <row r="424" spans="2:51" s="12" customFormat="1" ht="11.25">
      <c r="B424" s="151"/>
      <c r="D424" s="140" t="s">
        <v>229</v>
      </c>
      <c r="E424" s="152" t="s">
        <v>19</v>
      </c>
      <c r="F424" s="153" t="s">
        <v>2679</v>
      </c>
      <c r="H424" s="154">
        <v>20.8</v>
      </c>
      <c r="I424" s="155"/>
      <c r="L424" s="151"/>
      <c r="M424" s="156"/>
      <c r="T424" s="157"/>
      <c r="AT424" s="152" t="s">
        <v>229</v>
      </c>
      <c r="AU424" s="152" t="s">
        <v>83</v>
      </c>
      <c r="AV424" s="12" t="s">
        <v>85</v>
      </c>
      <c r="AW424" s="12" t="s">
        <v>37</v>
      </c>
      <c r="AX424" s="12" t="s">
        <v>76</v>
      </c>
      <c r="AY424" s="152" t="s">
        <v>218</v>
      </c>
    </row>
    <row r="425" spans="2:51" s="12" customFormat="1" ht="11.25">
      <c r="B425" s="151"/>
      <c r="D425" s="140" t="s">
        <v>229</v>
      </c>
      <c r="E425" s="152" t="s">
        <v>19</v>
      </c>
      <c r="F425" s="153" t="s">
        <v>2680</v>
      </c>
      <c r="H425" s="154">
        <v>4.2</v>
      </c>
      <c r="I425" s="155"/>
      <c r="L425" s="151"/>
      <c r="M425" s="156"/>
      <c r="T425" s="157"/>
      <c r="AT425" s="152" t="s">
        <v>229</v>
      </c>
      <c r="AU425" s="152" t="s">
        <v>83</v>
      </c>
      <c r="AV425" s="12" t="s">
        <v>85</v>
      </c>
      <c r="AW425" s="12" t="s">
        <v>37</v>
      </c>
      <c r="AX425" s="12" t="s">
        <v>76</v>
      </c>
      <c r="AY425" s="152" t="s">
        <v>218</v>
      </c>
    </row>
    <row r="426" spans="2:51" s="12" customFormat="1" ht="11.25">
      <c r="B426" s="151"/>
      <c r="D426" s="140" t="s">
        <v>229</v>
      </c>
      <c r="E426" s="152" t="s">
        <v>19</v>
      </c>
      <c r="F426" s="153" t="s">
        <v>2681</v>
      </c>
      <c r="H426" s="154">
        <v>2.9</v>
      </c>
      <c r="I426" s="155"/>
      <c r="L426" s="151"/>
      <c r="M426" s="156"/>
      <c r="T426" s="157"/>
      <c r="AT426" s="152" t="s">
        <v>229</v>
      </c>
      <c r="AU426" s="152" t="s">
        <v>83</v>
      </c>
      <c r="AV426" s="12" t="s">
        <v>85</v>
      </c>
      <c r="AW426" s="12" t="s">
        <v>37</v>
      </c>
      <c r="AX426" s="12" t="s">
        <v>76</v>
      </c>
      <c r="AY426" s="152" t="s">
        <v>218</v>
      </c>
    </row>
    <row r="427" spans="2:51" s="12" customFormat="1" ht="11.25">
      <c r="B427" s="151"/>
      <c r="D427" s="140" t="s">
        <v>229</v>
      </c>
      <c r="E427" s="152" t="s">
        <v>19</v>
      </c>
      <c r="F427" s="153" t="s">
        <v>2682</v>
      </c>
      <c r="H427" s="154">
        <v>8.75</v>
      </c>
      <c r="I427" s="155"/>
      <c r="L427" s="151"/>
      <c r="M427" s="156"/>
      <c r="T427" s="157"/>
      <c r="AT427" s="152" t="s">
        <v>229</v>
      </c>
      <c r="AU427" s="152" t="s">
        <v>83</v>
      </c>
      <c r="AV427" s="12" t="s">
        <v>85</v>
      </c>
      <c r="AW427" s="12" t="s">
        <v>37</v>
      </c>
      <c r="AX427" s="12" t="s">
        <v>76</v>
      </c>
      <c r="AY427" s="152" t="s">
        <v>218</v>
      </c>
    </row>
    <row r="428" spans="2:51" s="12" customFormat="1" ht="11.25">
      <c r="B428" s="151"/>
      <c r="D428" s="140" t="s">
        <v>229</v>
      </c>
      <c r="E428" s="152" t="s">
        <v>19</v>
      </c>
      <c r="F428" s="153" t="s">
        <v>2683</v>
      </c>
      <c r="H428" s="154">
        <v>21.5</v>
      </c>
      <c r="I428" s="155"/>
      <c r="L428" s="151"/>
      <c r="M428" s="156"/>
      <c r="T428" s="157"/>
      <c r="AT428" s="152" t="s">
        <v>229</v>
      </c>
      <c r="AU428" s="152" t="s">
        <v>83</v>
      </c>
      <c r="AV428" s="12" t="s">
        <v>85</v>
      </c>
      <c r="AW428" s="12" t="s">
        <v>37</v>
      </c>
      <c r="AX428" s="12" t="s">
        <v>76</v>
      </c>
      <c r="AY428" s="152" t="s">
        <v>218</v>
      </c>
    </row>
    <row r="429" spans="2:51" s="12" customFormat="1" ht="11.25">
      <c r="B429" s="151"/>
      <c r="D429" s="140" t="s">
        <v>229</v>
      </c>
      <c r="E429" s="152" t="s">
        <v>19</v>
      </c>
      <c r="F429" s="153" t="s">
        <v>2684</v>
      </c>
      <c r="H429" s="154">
        <v>11.4</v>
      </c>
      <c r="I429" s="155"/>
      <c r="L429" s="151"/>
      <c r="M429" s="156"/>
      <c r="T429" s="157"/>
      <c r="AT429" s="152" t="s">
        <v>229</v>
      </c>
      <c r="AU429" s="152" t="s">
        <v>83</v>
      </c>
      <c r="AV429" s="12" t="s">
        <v>85</v>
      </c>
      <c r="AW429" s="12" t="s">
        <v>37</v>
      </c>
      <c r="AX429" s="12" t="s">
        <v>76</v>
      </c>
      <c r="AY429" s="152" t="s">
        <v>218</v>
      </c>
    </row>
    <row r="430" spans="2:51" s="12" customFormat="1" ht="11.25">
      <c r="B430" s="151"/>
      <c r="D430" s="140" t="s">
        <v>229</v>
      </c>
      <c r="E430" s="152" t="s">
        <v>19</v>
      </c>
      <c r="F430" s="153" t="s">
        <v>2685</v>
      </c>
      <c r="H430" s="154">
        <v>6.8</v>
      </c>
      <c r="I430" s="155"/>
      <c r="L430" s="151"/>
      <c r="M430" s="156"/>
      <c r="T430" s="157"/>
      <c r="AT430" s="152" t="s">
        <v>229</v>
      </c>
      <c r="AU430" s="152" t="s">
        <v>83</v>
      </c>
      <c r="AV430" s="12" t="s">
        <v>85</v>
      </c>
      <c r="AW430" s="12" t="s">
        <v>37</v>
      </c>
      <c r="AX430" s="12" t="s">
        <v>76</v>
      </c>
      <c r="AY430" s="152" t="s">
        <v>218</v>
      </c>
    </row>
    <row r="431" spans="2:51" s="12" customFormat="1" ht="11.25">
      <c r="B431" s="151"/>
      <c r="D431" s="140" t="s">
        <v>229</v>
      </c>
      <c r="E431" s="152" t="s">
        <v>19</v>
      </c>
      <c r="F431" s="153" t="s">
        <v>2686</v>
      </c>
      <c r="H431" s="154">
        <v>7</v>
      </c>
      <c r="I431" s="155"/>
      <c r="L431" s="151"/>
      <c r="M431" s="156"/>
      <c r="T431" s="157"/>
      <c r="AT431" s="152" t="s">
        <v>229</v>
      </c>
      <c r="AU431" s="152" t="s">
        <v>83</v>
      </c>
      <c r="AV431" s="12" t="s">
        <v>85</v>
      </c>
      <c r="AW431" s="12" t="s">
        <v>37</v>
      </c>
      <c r="AX431" s="12" t="s">
        <v>76</v>
      </c>
      <c r="AY431" s="152" t="s">
        <v>218</v>
      </c>
    </row>
    <row r="432" spans="2:51" s="15" customFormat="1" ht="11.25">
      <c r="B432" s="191"/>
      <c r="D432" s="140" t="s">
        <v>229</v>
      </c>
      <c r="E432" s="192" t="s">
        <v>19</v>
      </c>
      <c r="F432" s="193" t="s">
        <v>1878</v>
      </c>
      <c r="H432" s="194">
        <v>3259.7190000000001</v>
      </c>
      <c r="I432" s="195"/>
      <c r="L432" s="191"/>
      <c r="M432" s="196"/>
      <c r="T432" s="197"/>
      <c r="AT432" s="192" t="s">
        <v>229</v>
      </c>
      <c r="AU432" s="192" t="s">
        <v>83</v>
      </c>
      <c r="AV432" s="15" t="s">
        <v>99</v>
      </c>
      <c r="AW432" s="15" t="s">
        <v>37</v>
      </c>
      <c r="AX432" s="15" t="s">
        <v>76</v>
      </c>
      <c r="AY432" s="192" t="s">
        <v>218</v>
      </c>
    </row>
    <row r="433" spans="2:51" s="11" customFormat="1" ht="11.25">
      <c r="B433" s="145"/>
      <c r="D433" s="140" t="s">
        <v>229</v>
      </c>
      <c r="E433" s="146" t="s">
        <v>19</v>
      </c>
      <c r="F433" s="147" t="s">
        <v>1879</v>
      </c>
      <c r="H433" s="146" t="s">
        <v>19</v>
      </c>
      <c r="I433" s="148"/>
      <c r="L433" s="145"/>
      <c r="M433" s="149"/>
      <c r="T433" s="150"/>
      <c r="AT433" s="146" t="s">
        <v>229</v>
      </c>
      <c r="AU433" s="146" t="s">
        <v>83</v>
      </c>
      <c r="AV433" s="11" t="s">
        <v>83</v>
      </c>
      <c r="AW433" s="11" t="s">
        <v>37</v>
      </c>
      <c r="AX433" s="11" t="s">
        <v>76</v>
      </c>
      <c r="AY433" s="146" t="s">
        <v>218</v>
      </c>
    </row>
    <row r="434" spans="2:51" s="12" customFormat="1" ht="11.25">
      <c r="B434" s="151"/>
      <c r="D434" s="140" t="s">
        <v>229</v>
      </c>
      <c r="E434" s="152" t="s">
        <v>19</v>
      </c>
      <c r="F434" s="153" t="s">
        <v>2687</v>
      </c>
      <c r="H434" s="154">
        <v>13.875</v>
      </c>
      <c r="I434" s="155"/>
      <c r="L434" s="151"/>
      <c r="M434" s="156"/>
      <c r="T434" s="157"/>
      <c r="AT434" s="152" t="s">
        <v>229</v>
      </c>
      <c r="AU434" s="152" t="s">
        <v>83</v>
      </c>
      <c r="AV434" s="12" t="s">
        <v>85</v>
      </c>
      <c r="AW434" s="12" t="s">
        <v>37</v>
      </c>
      <c r="AX434" s="12" t="s">
        <v>76</v>
      </c>
      <c r="AY434" s="152" t="s">
        <v>218</v>
      </c>
    </row>
    <row r="435" spans="2:51" s="12" customFormat="1" ht="11.25">
      <c r="B435" s="151"/>
      <c r="D435" s="140" t="s">
        <v>229</v>
      </c>
      <c r="E435" s="152" t="s">
        <v>19</v>
      </c>
      <c r="F435" s="153" t="s">
        <v>2688</v>
      </c>
      <c r="H435" s="154">
        <v>13.32</v>
      </c>
      <c r="I435" s="155"/>
      <c r="L435" s="151"/>
      <c r="M435" s="156"/>
      <c r="T435" s="157"/>
      <c r="AT435" s="152" t="s">
        <v>229</v>
      </c>
      <c r="AU435" s="152" t="s">
        <v>83</v>
      </c>
      <c r="AV435" s="12" t="s">
        <v>85</v>
      </c>
      <c r="AW435" s="12" t="s">
        <v>37</v>
      </c>
      <c r="AX435" s="12" t="s">
        <v>76</v>
      </c>
      <c r="AY435" s="152" t="s">
        <v>218</v>
      </c>
    </row>
    <row r="436" spans="2:51" s="12" customFormat="1" ht="11.25">
      <c r="B436" s="151"/>
      <c r="D436" s="140" t="s">
        <v>229</v>
      </c>
      <c r="E436" s="152" t="s">
        <v>19</v>
      </c>
      <c r="F436" s="153" t="s">
        <v>2689</v>
      </c>
      <c r="H436" s="154">
        <v>12.765000000000001</v>
      </c>
      <c r="I436" s="155"/>
      <c r="L436" s="151"/>
      <c r="M436" s="156"/>
      <c r="T436" s="157"/>
      <c r="AT436" s="152" t="s">
        <v>229</v>
      </c>
      <c r="AU436" s="152" t="s">
        <v>83</v>
      </c>
      <c r="AV436" s="12" t="s">
        <v>85</v>
      </c>
      <c r="AW436" s="12" t="s">
        <v>37</v>
      </c>
      <c r="AX436" s="12" t="s">
        <v>76</v>
      </c>
      <c r="AY436" s="152" t="s">
        <v>218</v>
      </c>
    </row>
    <row r="437" spans="2:51" s="12" customFormat="1" ht="11.25">
      <c r="B437" s="151"/>
      <c r="D437" s="140" t="s">
        <v>229</v>
      </c>
      <c r="E437" s="152" t="s">
        <v>19</v>
      </c>
      <c r="F437" s="153" t="s">
        <v>2690</v>
      </c>
      <c r="H437" s="154">
        <v>12.21</v>
      </c>
      <c r="I437" s="155"/>
      <c r="L437" s="151"/>
      <c r="M437" s="156"/>
      <c r="T437" s="157"/>
      <c r="AT437" s="152" t="s">
        <v>229</v>
      </c>
      <c r="AU437" s="152" t="s">
        <v>83</v>
      </c>
      <c r="AV437" s="12" t="s">
        <v>85</v>
      </c>
      <c r="AW437" s="12" t="s">
        <v>37</v>
      </c>
      <c r="AX437" s="12" t="s">
        <v>76</v>
      </c>
      <c r="AY437" s="152" t="s">
        <v>218</v>
      </c>
    </row>
    <row r="438" spans="2:51" s="12" customFormat="1" ht="11.25">
      <c r="B438" s="151"/>
      <c r="D438" s="140" t="s">
        <v>229</v>
      </c>
      <c r="E438" s="152" t="s">
        <v>19</v>
      </c>
      <c r="F438" s="153" t="s">
        <v>2691</v>
      </c>
      <c r="H438" s="154">
        <v>11.654999999999999</v>
      </c>
      <c r="I438" s="155"/>
      <c r="L438" s="151"/>
      <c r="M438" s="156"/>
      <c r="T438" s="157"/>
      <c r="AT438" s="152" t="s">
        <v>229</v>
      </c>
      <c r="AU438" s="152" t="s">
        <v>83</v>
      </c>
      <c r="AV438" s="12" t="s">
        <v>85</v>
      </c>
      <c r="AW438" s="12" t="s">
        <v>37</v>
      </c>
      <c r="AX438" s="12" t="s">
        <v>76</v>
      </c>
      <c r="AY438" s="152" t="s">
        <v>218</v>
      </c>
    </row>
    <row r="439" spans="2:51" s="12" customFormat="1" ht="11.25">
      <c r="B439" s="151"/>
      <c r="D439" s="140" t="s">
        <v>229</v>
      </c>
      <c r="E439" s="152" t="s">
        <v>19</v>
      </c>
      <c r="F439" s="153" t="s">
        <v>2692</v>
      </c>
      <c r="H439" s="154">
        <v>11.1</v>
      </c>
      <c r="I439" s="155"/>
      <c r="L439" s="151"/>
      <c r="M439" s="156"/>
      <c r="T439" s="157"/>
      <c r="AT439" s="152" t="s">
        <v>229</v>
      </c>
      <c r="AU439" s="152" t="s">
        <v>83</v>
      </c>
      <c r="AV439" s="12" t="s">
        <v>85</v>
      </c>
      <c r="AW439" s="12" t="s">
        <v>37</v>
      </c>
      <c r="AX439" s="12" t="s">
        <v>76</v>
      </c>
      <c r="AY439" s="152" t="s">
        <v>218</v>
      </c>
    </row>
    <row r="440" spans="2:51" s="12" customFormat="1" ht="11.25">
      <c r="B440" s="151"/>
      <c r="D440" s="140" t="s">
        <v>229</v>
      </c>
      <c r="E440" s="152" t="s">
        <v>19</v>
      </c>
      <c r="F440" s="153" t="s">
        <v>2693</v>
      </c>
      <c r="H440" s="154">
        <v>10.545</v>
      </c>
      <c r="I440" s="155"/>
      <c r="L440" s="151"/>
      <c r="M440" s="156"/>
      <c r="T440" s="157"/>
      <c r="AT440" s="152" t="s">
        <v>229</v>
      </c>
      <c r="AU440" s="152" t="s">
        <v>83</v>
      </c>
      <c r="AV440" s="12" t="s">
        <v>85</v>
      </c>
      <c r="AW440" s="12" t="s">
        <v>37</v>
      </c>
      <c r="AX440" s="12" t="s">
        <v>76</v>
      </c>
      <c r="AY440" s="152" t="s">
        <v>218</v>
      </c>
    </row>
    <row r="441" spans="2:51" s="12" customFormat="1" ht="11.25">
      <c r="B441" s="151"/>
      <c r="D441" s="140" t="s">
        <v>229</v>
      </c>
      <c r="E441" s="152" t="s">
        <v>19</v>
      </c>
      <c r="F441" s="153" t="s">
        <v>2694</v>
      </c>
      <c r="H441" s="154">
        <v>10.545</v>
      </c>
      <c r="I441" s="155"/>
      <c r="L441" s="151"/>
      <c r="M441" s="156"/>
      <c r="T441" s="157"/>
      <c r="AT441" s="152" t="s">
        <v>229</v>
      </c>
      <c r="AU441" s="152" t="s">
        <v>83</v>
      </c>
      <c r="AV441" s="12" t="s">
        <v>85</v>
      </c>
      <c r="AW441" s="12" t="s">
        <v>37</v>
      </c>
      <c r="AX441" s="12" t="s">
        <v>76</v>
      </c>
      <c r="AY441" s="152" t="s">
        <v>218</v>
      </c>
    </row>
    <row r="442" spans="2:51" s="12" customFormat="1" ht="11.25">
      <c r="B442" s="151"/>
      <c r="D442" s="140" t="s">
        <v>229</v>
      </c>
      <c r="E442" s="152" t="s">
        <v>19</v>
      </c>
      <c r="F442" s="153" t="s">
        <v>2695</v>
      </c>
      <c r="H442" s="154">
        <v>10.545</v>
      </c>
      <c r="I442" s="155"/>
      <c r="L442" s="151"/>
      <c r="M442" s="156"/>
      <c r="T442" s="157"/>
      <c r="AT442" s="152" t="s">
        <v>229</v>
      </c>
      <c r="AU442" s="152" t="s">
        <v>83</v>
      </c>
      <c r="AV442" s="12" t="s">
        <v>85</v>
      </c>
      <c r="AW442" s="12" t="s">
        <v>37</v>
      </c>
      <c r="AX442" s="12" t="s">
        <v>76</v>
      </c>
      <c r="AY442" s="152" t="s">
        <v>218</v>
      </c>
    </row>
    <row r="443" spans="2:51" s="12" customFormat="1" ht="11.25">
      <c r="B443" s="151"/>
      <c r="D443" s="140" t="s">
        <v>229</v>
      </c>
      <c r="E443" s="152" t="s">
        <v>19</v>
      </c>
      <c r="F443" s="153" t="s">
        <v>2696</v>
      </c>
      <c r="H443" s="154">
        <v>10.545</v>
      </c>
      <c r="I443" s="155"/>
      <c r="L443" s="151"/>
      <c r="M443" s="156"/>
      <c r="T443" s="157"/>
      <c r="AT443" s="152" t="s">
        <v>229</v>
      </c>
      <c r="AU443" s="152" t="s">
        <v>83</v>
      </c>
      <c r="AV443" s="12" t="s">
        <v>85</v>
      </c>
      <c r="AW443" s="12" t="s">
        <v>37</v>
      </c>
      <c r="AX443" s="12" t="s">
        <v>76</v>
      </c>
      <c r="AY443" s="152" t="s">
        <v>218</v>
      </c>
    </row>
    <row r="444" spans="2:51" s="15" customFormat="1" ht="11.25">
      <c r="B444" s="191"/>
      <c r="D444" s="140" t="s">
        <v>229</v>
      </c>
      <c r="E444" s="192" t="s">
        <v>19</v>
      </c>
      <c r="F444" s="193" t="s">
        <v>1878</v>
      </c>
      <c r="H444" s="194">
        <v>117.105</v>
      </c>
      <c r="I444" s="195"/>
      <c r="L444" s="191"/>
      <c r="M444" s="196"/>
      <c r="T444" s="197"/>
      <c r="AT444" s="192" t="s">
        <v>229</v>
      </c>
      <c r="AU444" s="192" t="s">
        <v>83</v>
      </c>
      <c r="AV444" s="15" t="s">
        <v>99</v>
      </c>
      <c r="AW444" s="15" t="s">
        <v>37</v>
      </c>
      <c r="AX444" s="15" t="s">
        <v>76</v>
      </c>
      <c r="AY444" s="192" t="s">
        <v>218</v>
      </c>
    </row>
    <row r="445" spans="2:51" s="11" customFormat="1" ht="11.25">
      <c r="B445" s="145"/>
      <c r="D445" s="140" t="s">
        <v>229</v>
      </c>
      <c r="E445" s="146" t="s">
        <v>19</v>
      </c>
      <c r="F445" s="147" t="s">
        <v>2697</v>
      </c>
      <c r="H445" s="146" t="s">
        <v>19</v>
      </c>
      <c r="I445" s="148"/>
      <c r="L445" s="145"/>
      <c r="M445" s="149"/>
      <c r="T445" s="150"/>
      <c r="AT445" s="146" t="s">
        <v>229</v>
      </c>
      <c r="AU445" s="146" t="s">
        <v>83</v>
      </c>
      <c r="AV445" s="11" t="s">
        <v>83</v>
      </c>
      <c r="AW445" s="11" t="s">
        <v>37</v>
      </c>
      <c r="AX445" s="11" t="s">
        <v>76</v>
      </c>
      <c r="AY445" s="146" t="s">
        <v>218</v>
      </c>
    </row>
    <row r="446" spans="2:51" s="12" customFormat="1" ht="11.25">
      <c r="B446" s="151"/>
      <c r="D446" s="140" t="s">
        <v>229</v>
      </c>
      <c r="E446" s="152" t="s">
        <v>19</v>
      </c>
      <c r="F446" s="153" t="s">
        <v>2698</v>
      </c>
      <c r="H446" s="154">
        <v>3.0249999999999999</v>
      </c>
      <c r="I446" s="155"/>
      <c r="L446" s="151"/>
      <c r="M446" s="156"/>
      <c r="T446" s="157"/>
      <c r="AT446" s="152" t="s">
        <v>229</v>
      </c>
      <c r="AU446" s="152" t="s">
        <v>83</v>
      </c>
      <c r="AV446" s="12" t="s">
        <v>85</v>
      </c>
      <c r="AW446" s="12" t="s">
        <v>37</v>
      </c>
      <c r="AX446" s="12" t="s">
        <v>76</v>
      </c>
      <c r="AY446" s="152" t="s">
        <v>218</v>
      </c>
    </row>
    <row r="447" spans="2:51" s="12" customFormat="1" ht="11.25">
      <c r="B447" s="151"/>
      <c r="D447" s="140" t="s">
        <v>229</v>
      </c>
      <c r="E447" s="152" t="s">
        <v>19</v>
      </c>
      <c r="F447" s="153" t="s">
        <v>2699</v>
      </c>
      <c r="H447" s="154">
        <v>0.55000000000000004</v>
      </c>
      <c r="I447" s="155"/>
      <c r="L447" s="151"/>
      <c r="M447" s="156"/>
      <c r="T447" s="157"/>
      <c r="AT447" s="152" t="s">
        <v>229</v>
      </c>
      <c r="AU447" s="152" t="s">
        <v>83</v>
      </c>
      <c r="AV447" s="12" t="s">
        <v>85</v>
      </c>
      <c r="AW447" s="12" t="s">
        <v>37</v>
      </c>
      <c r="AX447" s="12" t="s">
        <v>76</v>
      </c>
      <c r="AY447" s="152" t="s">
        <v>218</v>
      </c>
    </row>
    <row r="448" spans="2:51" s="12" customFormat="1" ht="11.25">
      <c r="B448" s="151"/>
      <c r="D448" s="140" t="s">
        <v>229</v>
      </c>
      <c r="E448" s="152" t="s">
        <v>19</v>
      </c>
      <c r="F448" s="153" t="s">
        <v>2700</v>
      </c>
      <c r="H448" s="154">
        <v>3.6850000000000001</v>
      </c>
      <c r="I448" s="155"/>
      <c r="L448" s="151"/>
      <c r="M448" s="156"/>
      <c r="T448" s="157"/>
      <c r="AT448" s="152" t="s">
        <v>229</v>
      </c>
      <c r="AU448" s="152" t="s">
        <v>83</v>
      </c>
      <c r="AV448" s="12" t="s">
        <v>85</v>
      </c>
      <c r="AW448" s="12" t="s">
        <v>37</v>
      </c>
      <c r="AX448" s="12" t="s">
        <v>76</v>
      </c>
      <c r="AY448" s="152" t="s">
        <v>218</v>
      </c>
    </row>
    <row r="449" spans="2:65" s="12" customFormat="1" ht="11.25">
      <c r="B449" s="151"/>
      <c r="D449" s="140" t="s">
        <v>229</v>
      </c>
      <c r="E449" s="152" t="s">
        <v>19</v>
      </c>
      <c r="F449" s="153" t="s">
        <v>2701</v>
      </c>
      <c r="H449" s="154">
        <v>0.55000000000000004</v>
      </c>
      <c r="I449" s="155"/>
      <c r="L449" s="151"/>
      <c r="M449" s="156"/>
      <c r="T449" s="157"/>
      <c r="AT449" s="152" t="s">
        <v>229</v>
      </c>
      <c r="AU449" s="152" t="s">
        <v>83</v>
      </c>
      <c r="AV449" s="12" t="s">
        <v>85</v>
      </c>
      <c r="AW449" s="12" t="s">
        <v>37</v>
      </c>
      <c r="AX449" s="12" t="s">
        <v>76</v>
      </c>
      <c r="AY449" s="152" t="s">
        <v>218</v>
      </c>
    </row>
    <row r="450" spans="2:65" s="12" customFormat="1" ht="11.25">
      <c r="B450" s="151"/>
      <c r="D450" s="140" t="s">
        <v>229</v>
      </c>
      <c r="E450" s="152" t="s">
        <v>19</v>
      </c>
      <c r="F450" s="153" t="s">
        <v>2702</v>
      </c>
      <c r="H450" s="154">
        <v>2.42</v>
      </c>
      <c r="I450" s="155"/>
      <c r="L450" s="151"/>
      <c r="M450" s="156"/>
      <c r="T450" s="157"/>
      <c r="AT450" s="152" t="s">
        <v>229</v>
      </c>
      <c r="AU450" s="152" t="s">
        <v>83</v>
      </c>
      <c r="AV450" s="12" t="s">
        <v>85</v>
      </c>
      <c r="AW450" s="12" t="s">
        <v>37</v>
      </c>
      <c r="AX450" s="12" t="s">
        <v>76</v>
      </c>
      <c r="AY450" s="152" t="s">
        <v>218</v>
      </c>
    </row>
    <row r="451" spans="2:65" s="12" customFormat="1" ht="11.25">
      <c r="B451" s="151"/>
      <c r="D451" s="140" t="s">
        <v>229</v>
      </c>
      <c r="E451" s="152" t="s">
        <v>19</v>
      </c>
      <c r="F451" s="153" t="s">
        <v>2703</v>
      </c>
      <c r="H451" s="154">
        <v>0.55000000000000004</v>
      </c>
      <c r="I451" s="155"/>
      <c r="L451" s="151"/>
      <c r="M451" s="156"/>
      <c r="T451" s="157"/>
      <c r="AT451" s="152" t="s">
        <v>229</v>
      </c>
      <c r="AU451" s="152" t="s">
        <v>83</v>
      </c>
      <c r="AV451" s="12" t="s">
        <v>85</v>
      </c>
      <c r="AW451" s="12" t="s">
        <v>37</v>
      </c>
      <c r="AX451" s="12" t="s">
        <v>76</v>
      </c>
      <c r="AY451" s="152" t="s">
        <v>218</v>
      </c>
    </row>
    <row r="452" spans="2:65" s="12" customFormat="1" ht="11.25">
      <c r="B452" s="151"/>
      <c r="D452" s="140" t="s">
        <v>229</v>
      </c>
      <c r="E452" s="152" t="s">
        <v>19</v>
      </c>
      <c r="F452" s="153" t="s">
        <v>2704</v>
      </c>
      <c r="H452" s="154">
        <v>3.08</v>
      </c>
      <c r="I452" s="155"/>
      <c r="L452" s="151"/>
      <c r="M452" s="156"/>
      <c r="T452" s="157"/>
      <c r="AT452" s="152" t="s">
        <v>229</v>
      </c>
      <c r="AU452" s="152" t="s">
        <v>83</v>
      </c>
      <c r="AV452" s="12" t="s">
        <v>85</v>
      </c>
      <c r="AW452" s="12" t="s">
        <v>37</v>
      </c>
      <c r="AX452" s="12" t="s">
        <v>76</v>
      </c>
      <c r="AY452" s="152" t="s">
        <v>218</v>
      </c>
    </row>
    <row r="453" spans="2:65" s="12" customFormat="1" ht="11.25">
      <c r="B453" s="151"/>
      <c r="D453" s="140" t="s">
        <v>229</v>
      </c>
      <c r="E453" s="152" t="s">
        <v>19</v>
      </c>
      <c r="F453" s="153" t="s">
        <v>2703</v>
      </c>
      <c r="H453" s="154">
        <v>0.55000000000000004</v>
      </c>
      <c r="I453" s="155"/>
      <c r="L453" s="151"/>
      <c r="M453" s="156"/>
      <c r="T453" s="157"/>
      <c r="AT453" s="152" t="s">
        <v>229</v>
      </c>
      <c r="AU453" s="152" t="s">
        <v>83</v>
      </c>
      <c r="AV453" s="12" t="s">
        <v>85</v>
      </c>
      <c r="AW453" s="12" t="s">
        <v>37</v>
      </c>
      <c r="AX453" s="12" t="s">
        <v>76</v>
      </c>
      <c r="AY453" s="152" t="s">
        <v>218</v>
      </c>
    </row>
    <row r="454" spans="2:65" s="11" customFormat="1" ht="11.25">
      <c r="B454" s="145"/>
      <c r="D454" s="140" t="s">
        <v>229</v>
      </c>
      <c r="E454" s="146" t="s">
        <v>19</v>
      </c>
      <c r="F454" s="147" t="s">
        <v>1942</v>
      </c>
      <c r="H454" s="146" t="s">
        <v>19</v>
      </c>
      <c r="I454" s="148"/>
      <c r="L454" s="145"/>
      <c r="M454" s="149"/>
      <c r="T454" s="150"/>
      <c r="AT454" s="146" t="s">
        <v>229</v>
      </c>
      <c r="AU454" s="146" t="s">
        <v>83</v>
      </c>
      <c r="AV454" s="11" t="s">
        <v>83</v>
      </c>
      <c r="AW454" s="11" t="s">
        <v>37</v>
      </c>
      <c r="AX454" s="11" t="s">
        <v>76</v>
      </c>
      <c r="AY454" s="146" t="s">
        <v>218</v>
      </c>
    </row>
    <row r="455" spans="2:65" s="12" customFormat="1" ht="11.25">
      <c r="B455" s="151"/>
      <c r="D455" s="140" t="s">
        <v>229</v>
      </c>
      <c r="E455" s="152" t="s">
        <v>19</v>
      </c>
      <c r="F455" s="153" t="s">
        <v>2705</v>
      </c>
      <c r="H455" s="154">
        <v>4.04</v>
      </c>
      <c r="I455" s="155"/>
      <c r="L455" s="151"/>
      <c r="M455" s="156"/>
      <c r="T455" s="157"/>
      <c r="AT455" s="152" t="s">
        <v>229</v>
      </c>
      <c r="AU455" s="152" t="s">
        <v>83</v>
      </c>
      <c r="AV455" s="12" t="s">
        <v>85</v>
      </c>
      <c r="AW455" s="12" t="s">
        <v>37</v>
      </c>
      <c r="AX455" s="12" t="s">
        <v>76</v>
      </c>
      <c r="AY455" s="152" t="s">
        <v>218</v>
      </c>
    </row>
    <row r="456" spans="2:65" s="12" customFormat="1" ht="11.25">
      <c r="B456" s="151"/>
      <c r="D456" s="140" t="s">
        <v>229</v>
      </c>
      <c r="E456" s="152" t="s">
        <v>19</v>
      </c>
      <c r="F456" s="153" t="s">
        <v>2706</v>
      </c>
      <c r="H456" s="154">
        <v>3.7</v>
      </c>
      <c r="I456" s="155"/>
      <c r="L456" s="151"/>
      <c r="M456" s="156"/>
      <c r="T456" s="157"/>
      <c r="AT456" s="152" t="s">
        <v>229</v>
      </c>
      <c r="AU456" s="152" t="s">
        <v>83</v>
      </c>
      <c r="AV456" s="12" t="s">
        <v>85</v>
      </c>
      <c r="AW456" s="12" t="s">
        <v>37</v>
      </c>
      <c r="AX456" s="12" t="s">
        <v>76</v>
      </c>
      <c r="AY456" s="152" t="s">
        <v>218</v>
      </c>
    </row>
    <row r="457" spans="2:65" s="12" customFormat="1" ht="11.25">
      <c r="B457" s="151"/>
      <c r="D457" s="140" t="s">
        <v>229</v>
      </c>
      <c r="E457" s="152" t="s">
        <v>19</v>
      </c>
      <c r="F457" s="153" t="s">
        <v>2707</v>
      </c>
      <c r="H457" s="154">
        <v>21.6</v>
      </c>
      <c r="I457" s="155"/>
      <c r="L457" s="151"/>
      <c r="M457" s="156"/>
      <c r="T457" s="157"/>
      <c r="AT457" s="152" t="s">
        <v>229</v>
      </c>
      <c r="AU457" s="152" t="s">
        <v>83</v>
      </c>
      <c r="AV457" s="12" t="s">
        <v>85</v>
      </c>
      <c r="AW457" s="12" t="s">
        <v>37</v>
      </c>
      <c r="AX457" s="12" t="s">
        <v>76</v>
      </c>
      <c r="AY457" s="152" t="s">
        <v>218</v>
      </c>
    </row>
    <row r="458" spans="2:65" s="12" customFormat="1" ht="11.25">
      <c r="B458" s="151"/>
      <c r="D458" s="140" t="s">
        <v>229</v>
      </c>
      <c r="E458" s="152" t="s">
        <v>19</v>
      </c>
      <c r="F458" s="153" t="s">
        <v>2708</v>
      </c>
      <c r="H458" s="154">
        <v>4.75</v>
      </c>
      <c r="I458" s="155"/>
      <c r="L458" s="151"/>
      <c r="M458" s="156"/>
      <c r="T458" s="157"/>
      <c r="AT458" s="152" t="s">
        <v>229</v>
      </c>
      <c r="AU458" s="152" t="s">
        <v>83</v>
      </c>
      <c r="AV458" s="12" t="s">
        <v>85</v>
      </c>
      <c r="AW458" s="12" t="s">
        <v>37</v>
      </c>
      <c r="AX458" s="12" t="s">
        <v>76</v>
      </c>
      <c r="AY458" s="152" t="s">
        <v>218</v>
      </c>
    </row>
    <row r="459" spans="2:65" s="12" customFormat="1" ht="11.25">
      <c r="B459" s="151"/>
      <c r="D459" s="140" t="s">
        <v>229</v>
      </c>
      <c r="E459" s="152" t="s">
        <v>19</v>
      </c>
      <c r="F459" s="153" t="s">
        <v>2709</v>
      </c>
      <c r="H459" s="154">
        <v>17.28</v>
      </c>
      <c r="I459" s="155"/>
      <c r="L459" s="151"/>
      <c r="M459" s="156"/>
      <c r="T459" s="157"/>
      <c r="AT459" s="152" t="s">
        <v>229</v>
      </c>
      <c r="AU459" s="152" t="s">
        <v>83</v>
      </c>
      <c r="AV459" s="12" t="s">
        <v>85</v>
      </c>
      <c r="AW459" s="12" t="s">
        <v>37</v>
      </c>
      <c r="AX459" s="12" t="s">
        <v>76</v>
      </c>
      <c r="AY459" s="152" t="s">
        <v>218</v>
      </c>
    </row>
    <row r="460" spans="2:65" s="12" customFormat="1" ht="11.25">
      <c r="B460" s="151"/>
      <c r="D460" s="140" t="s">
        <v>229</v>
      </c>
      <c r="E460" s="152" t="s">
        <v>19</v>
      </c>
      <c r="F460" s="153" t="s">
        <v>2710</v>
      </c>
      <c r="H460" s="154">
        <v>3.96</v>
      </c>
      <c r="I460" s="155"/>
      <c r="L460" s="151"/>
      <c r="M460" s="156"/>
      <c r="T460" s="157"/>
      <c r="AT460" s="152" t="s">
        <v>229</v>
      </c>
      <c r="AU460" s="152" t="s">
        <v>83</v>
      </c>
      <c r="AV460" s="12" t="s">
        <v>85</v>
      </c>
      <c r="AW460" s="12" t="s">
        <v>37</v>
      </c>
      <c r="AX460" s="12" t="s">
        <v>76</v>
      </c>
      <c r="AY460" s="152" t="s">
        <v>218</v>
      </c>
    </row>
    <row r="461" spans="2:65" s="12" customFormat="1" ht="11.25">
      <c r="B461" s="151"/>
      <c r="D461" s="140" t="s">
        <v>229</v>
      </c>
      <c r="E461" s="152" t="s">
        <v>19</v>
      </c>
      <c r="F461" s="153" t="s">
        <v>2711</v>
      </c>
      <c r="H461" s="154">
        <v>2.33</v>
      </c>
      <c r="I461" s="155"/>
      <c r="L461" s="151"/>
      <c r="M461" s="156"/>
      <c r="T461" s="157"/>
      <c r="AT461" s="152" t="s">
        <v>229</v>
      </c>
      <c r="AU461" s="152" t="s">
        <v>83</v>
      </c>
      <c r="AV461" s="12" t="s">
        <v>85</v>
      </c>
      <c r="AW461" s="12" t="s">
        <v>37</v>
      </c>
      <c r="AX461" s="12" t="s">
        <v>76</v>
      </c>
      <c r="AY461" s="152" t="s">
        <v>218</v>
      </c>
    </row>
    <row r="462" spans="2:65" s="12" customFormat="1" ht="11.25">
      <c r="B462" s="151"/>
      <c r="D462" s="140" t="s">
        <v>229</v>
      </c>
      <c r="E462" s="152" t="s">
        <v>19</v>
      </c>
      <c r="F462" s="153" t="s">
        <v>2712</v>
      </c>
      <c r="H462" s="154">
        <v>6.44</v>
      </c>
      <c r="I462" s="155"/>
      <c r="L462" s="151"/>
      <c r="M462" s="156"/>
      <c r="T462" s="157"/>
      <c r="AT462" s="152" t="s">
        <v>229</v>
      </c>
      <c r="AU462" s="152" t="s">
        <v>83</v>
      </c>
      <c r="AV462" s="12" t="s">
        <v>85</v>
      </c>
      <c r="AW462" s="12" t="s">
        <v>37</v>
      </c>
      <c r="AX462" s="12" t="s">
        <v>76</v>
      </c>
      <c r="AY462" s="152" t="s">
        <v>218</v>
      </c>
    </row>
    <row r="463" spans="2:65" s="13" customFormat="1" ht="11.25">
      <c r="B463" s="158"/>
      <c r="D463" s="140" t="s">
        <v>229</v>
      </c>
      <c r="E463" s="159" t="s">
        <v>1702</v>
      </c>
      <c r="F463" s="160" t="s">
        <v>234</v>
      </c>
      <c r="H463" s="161">
        <v>3455.3339999999998</v>
      </c>
      <c r="I463" s="162"/>
      <c r="L463" s="158"/>
      <c r="M463" s="163"/>
      <c r="T463" s="164"/>
      <c r="AT463" s="159" t="s">
        <v>229</v>
      </c>
      <c r="AU463" s="159" t="s">
        <v>83</v>
      </c>
      <c r="AV463" s="13" t="s">
        <v>223</v>
      </c>
      <c r="AW463" s="13" t="s">
        <v>37</v>
      </c>
      <c r="AX463" s="13" t="s">
        <v>83</v>
      </c>
      <c r="AY463" s="159" t="s">
        <v>218</v>
      </c>
    </row>
    <row r="464" spans="2:65" s="1" customFormat="1" ht="16.5" customHeight="1">
      <c r="B464" s="33"/>
      <c r="C464" s="127" t="s">
        <v>263</v>
      </c>
      <c r="D464" s="127" t="s">
        <v>219</v>
      </c>
      <c r="E464" s="128" t="s">
        <v>2713</v>
      </c>
      <c r="F464" s="129" t="s">
        <v>2714</v>
      </c>
      <c r="G464" s="130" t="s">
        <v>180</v>
      </c>
      <c r="H464" s="131">
        <v>796.2</v>
      </c>
      <c r="I464" s="132"/>
      <c r="J464" s="133">
        <f>ROUND(I464*H464,2)</f>
        <v>0</v>
      </c>
      <c r="K464" s="129" t="s">
        <v>19</v>
      </c>
      <c r="L464" s="33"/>
      <c r="M464" s="134" t="s">
        <v>19</v>
      </c>
      <c r="N464" s="135" t="s">
        <v>47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R464" s="138" t="s">
        <v>223</v>
      </c>
      <c r="AT464" s="138" t="s">
        <v>219</v>
      </c>
      <c r="AU464" s="138" t="s">
        <v>83</v>
      </c>
      <c r="AY464" s="18" t="s">
        <v>218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8" t="s">
        <v>83</v>
      </c>
      <c r="BK464" s="139">
        <f>ROUND(I464*H464,2)</f>
        <v>0</v>
      </c>
      <c r="BL464" s="18" t="s">
        <v>223</v>
      </c>
      <c r="BM464" s="138" t="s">
        <v>2715</v>
      </c>
    </row>
    <row r="465" spans="2:51" s="1" customFormat="1" ht="29.25">
      <c r="B465" s="33"/>
      <c r="D465" s="140" t="s">
        <v>225</v>
      </c>
      <c r="F465" s="141" t="s">
        <v>2716</v>
      </c>
      <c r="I465" s="142"/>
      <c r="L465" s="33"/>
      <c r="M465" s="143"/>
      <c r="T465" s="54"/>
      <c r="AT465" s="18" t="s">
        <v>225</v>
      </c>
      <c r="AU465" s="18" t="s">
        <v>83</v>
      </c>
    </row>
    <row r="466" spans="2:51" s="1" customFormat="1" ht="19.5">
      <c r="B466" s="33"/>
      <c r="D466" s="140" t="s">
        <v>227</v>
      </c>
      <c r="F466" s="144" t="s">
        <v>1830</v>
      </c>
      <c r="I466" s="142"/>
      <c r="L466" s="33"/>
      <c r="M466" s="143"/>
      <c r="T466" s="54"/>
      <c r="AT466" s="18" t="s">
        <v>227</v>
      </c>
      <c r="AU466" s="18" t="s">
        <v>83</v>
      </c>
    </row>
    <row r="467" spans="2:51" s="11" customFormat="1" ht="11.25">
      <c r="B467" s="145"/>
      <c r="D467" s="140" t="s">
        <v>229</v>
      </c>
      <c r="E467" s="146" t="s">
        <v>19</v>
      </c>
      <c r="F467" s="147" t="s">
        <v>230</v>
      </c>
      <c r="H467" s="146" t="s">
        <v>19</v>
      </c>
      <c r="I467" s="148"/>
      <c r="L467" s="145"/>
      <c r="M467" s="149"/>
      <c r="T467" s="150"/>
      <c r="AT467" s="146" t="s">
        <v>229</v>
      </c>
      <c r="AU467" s="146" t="s">
        <v>83</v>
      </c>
      <c r="AV467" s="11" t="s">
        <v>83</v>
      </c>
      <c r="AW467" s="11" t="s">
        <v>37</v>
      </c>
      <c r="AX467" s="11" t="s">
        <v>76</v>
      </c>
      <c r="AY467" s="146" t="s">
        <v>218</v>
      </c>
    </row>
    <row r="468" spans="2:51" s="11" customFormat="1" ht="11.25">
      <c r="B468" s="145"/>
      <c r="D468" s="140" t="s">
        <v>229</v>
      </c>
      <c r="E468" s="146" t="s">
        <v>19</v>
      </c>
      <c r="F468" s="147" t="s">
        <v>2717</v>
      </c>
      <c r="H468" s="146" t="s">
        <v>19</v>
      </c>
      <c r="I468" s="148"/>
      <c r="L468" s="145"/>
      <c r="M468" s="149"/>
      <c r="T468" s="150"/>
      <c r="AT468" s="146" t="s">
        <v>229</v>
      </c>
      <c r="AU468" s="146" t="s">
        <v>83</v>
      </c>
      <c r="AV468" s="11" t="s">
        <v>83</v>
      </c>
      <c r="AW468" s="11" t="s">
        <v>37</v>
      </c>
      <c r="AX468" s="11" t="s">
        <v>76</v>
      </c>
      <c r="AY468" s="146" t="s">
        <v>218</v>
      </c>
    </row>
    <row r="469" spans="2:51" s="12" customFormat="1" ht="11.25">
      <c r="B469" s="151"/>
      <c r="D469" s="140" t="s">
        <v>229</v>
      </c>
      <c r="E469" s="152" t="s">
        <v>19</v>
      </c>
      <c r="F469" s="153" t="s">
        <v>2718</v>
      </c>
      <c r="H469" s="154">
        <v>7.95</v>
      </c>
      <c r="I469" s="155"/>
      <c r="L469" s="151"/>
      <c r="M469" s="156"/>
      <c r="T469" s="157"/>
      <c r="AT469" s="152" t="s">
        <v>229</v>
      </c>
      <c r="AU469" s="152" t="s">
        <v>83</v>
      </c>
      <c r="AV469" s="12" t="s">
        <v>85</v>
      </c>
      <c r="AW469" s="12" t="s">
        <v>37</v>
      </c>
      <c r="AX469" s="12" t="s">
        <v>76</v>
      </c>
      <c r="AY469" s="152" t="s">
        <v>218</v>
      </c>
    </row>
    <row r="470" spans="2:51" s="12" customFormat="1" ht="11.25">
      <c r="B470" s="151"/>
      <c r="D470" s="140" t="s">
        <v>229</v>
      </c>
      <c r="E470" s="152" t="s">
        <v>19</v>
      </c>
      <c r="F470" s="153" t="s">
        <v>2719</v>
      </c>
      <c r="H470" s="154">
        <v>10.16</v>
      </c>
      <c r="I470" s="155"/>
      <c r="L470" s="151"/>
      <c r="M470" s="156"/>
      <c r="T470" s="157"/>
      <c r="AT470" s="152" t="s">
        <v>229</v>
      </c>
      <c r="AU470" s="152" t="s">
        <v>83</v>
      </c>
      <c r="AV470" s="12" t="s">
        <v>85</v>
      </c>
      <c r="AW470" s="12" t="s">
        <v>37</v>
      </c>
      <c r="AX470" s="12" t="s">
        <v>76</v>
      </c>
      <c r="AY470" s="152" t="s">
        <v>218</v>
      </c>
    </row>
    <row r="471" spans="2:51" s="12" customFormat="1" ht="11.25">
      <c r="B471" s="151"/>
      <c r="D471" s="140" t="s">
        <v>229</v>
      </c>
      <c r="E471" s="152" t="s">
        <v>19</v>
      </c>
      <c r="F471" s="153" t="s">
        <v>2720</v>
      </c>
      <c r="H471" s="154">
        <v>19.53</v>
      </c>
      <c r="I471" s="155"/>
      <c r="L471" s="151"/>
      <c r="M471" s="156"/>
      <c r="T471" s="157"/>
      <c r="AT471" s="152" t="s">
        <v>229</v>
      </c>
      <c r="AU471" s="152" t="s">
        <v>83</v>
      </c>
      <c r="AV471" s="12" t="s">
        <v>85</v>
      </c>
      <c r="AW471" s="12" t="s">
        <v>37</v>
      </c>
      <c r="AX471" s="12" t="s">
        <v>76</v>
      </c>
      <c r="AY471" s="152" t="s">
        <v>218</v>
      </c>
    </row>
    <row r="472" spans="2:51" s="12" customFormat="1" ht="11.25">
      <c r="B472" s="151"/>
      <c r="D472" s="140" t="s">
        <v>229</v>
      </c>
      <c r="E472" s="152" t="s">
        <v>19</v>
      </c>
      <c r="F472" s="153" t="s">
        <v>2721</v>
      </c>
      <c r="H472" s="154">
        <v>3.4</v>
      </c>
      <c r="I472" s="155"/>
      <c r="L472" s="151"/>
      <c r="M472" s="156"/>
      <c r="T472" s="157"/>
      <c r="AT472" s="152" t="s">
        <v>229</v>
      </c>
      <c r="AU472" s="152" t="s">
        <v>83</v>
      </c>
      <c r="AV472" s="12" t="s">
        <v>85</v>
      </c>
      <c r="AW472" s="12" t="s">
        <v>37</v>
      </c>
      <c r="AX472" s="12" t="s">
        <v>76</v>
      </c>
      <c r="AY472" s="152" t="s">
        <v>218</v>
      </c>
    </row>
    <row r="473" spans="2:51" s="12" customFormat="1" ht="11.25">
      <c r="B473" s="151"/>
      <c r="D473" s="140" t="s">
        <v>229</v>
      </c>
      <c r="E473" s="152" t="s">
        <v>19</v>
      </c>
      <c r="F473" s="153" t="s">
        <v>2722</v>
      </c>
      <c r="H473" s="154">
        <v>8.6999999999999993</v>
      </c>
      <c r="I473" s="155"/>
      <c r="L473" s="151"/>
      <c r="M473" s="156"/>
      <c r="T473" s="157"/>
      <c r="AT473" s="152" t="s">
        <v>229</v>
      </c>
      <c r="AU473" s="152" t="s">
        <v>83</v>
      </c>
      <c r="AV473" s="12" t="s">
        <v>85</v>
      </c>
      <c r="AW473" s="12" t="s">
        <v>37</v>
      </c>
      <c r="AX473" s="12" t="s">
        <v>76</v>
      </c>
      <c r="AY473" s="152" t="s">
        <v>218</v>
      </c>
    </row>
    <row r="474" spans="2:51" s="12" customFormat="1" ht="11.25">
      <c r="B474" s="151"/>
      <c r="D474" s="140" t="s">
        <v>229</v>
      </c>
      <c r="E474" s="152" t="s">
        <v>19</v>
      </c>
      <c r="F474" s="153" t="s">
        <v>2723</v>
      </c>
      <c r="H474" s="154">
        <v>9.5</v>
      </c>
      <c r="I474" s="155"/>
      <c r="L474" s="151"/>
      <c r="M474" s="156"/>
      <c r="T474" s="157"/>
      <c r="AT474" s="152" t="s">
        <v>229</v>
      </c>
      <c r="AU474" s="152" t="s">
        <v>83</v>
      </c>
      <c r="AV474" s="12" t="s">
        <v>85</v>
      </c>
      <c r="AW474" s="12" t="s">
        <v>37</v>
      </c>
      <c r="AX474" s="12" t="s">
        <v>76</v>
      </c>
      <c r="AY474" s="152" t="s">
        <v>218</v>
      </c>
    </row>
    <row r="475" spans="2:51" s="12" customFormat="1" ht="11.25">
      <c r="B475" s="151"/>
      <c r="D475" s="140" t="s">
        <v>229</v>
      </c>
      <c r="E475" s="152" t="s">
        <v>19</v>
      </c>
      <c r="F475" s="153" t="s">
        <v>2724</v>
      </c>
      <c r="H475" s="154">
        <v>8.4</v>
      </c>
      <c r="I475" s="155"/>
      <c r="L475" s="151"/>
      <c r="M475" s="156"/>
      <c r="T475" s="157"/>
      <c r="AT475" s="152" t="s">
        <v>229</v>
      </c>
      <c r="AU475" s="152" t="s">
        <v>83</v>
      </c>
      <c r="AV475" s="12" t="s">
        <v>85</v>
      </c>
      <c r="AW475" s="12" t="s">
        <v>37</v>
      </c>
      <c r="AX475" s="12" t="s">
        <v>76</v>
      </c>
      <c r="AY475" s="152" t="s">
        <v>218</v>
      </c>
    </row>
    <row r="476" spans="2:51" s="12" customFormat="1" ht="11.25">
      <c r="B476" s="151"/>
      <c r="D476" s="140" t="s">
        <v>229</v>
      </c>
      <c r="E476" s="152" t="s">
        <v>19</v>
      </c>
      <c r="F476" s="153" t="s">
        <v>2725</v>
      </c>
      <c r="H476" s="154">
        <v>6</v>
      </c>
      <c r="I476" s="155"/>
      <c r="L476" s="151"/>
      <c r="M476" s="156"/>
      <c r="T476" s="157"/>
      <c r="AT476" s="152" t="s">
        <v>229</v>
      </c>
      <c r="AU476" s="152" t="s">
        <v>83</v>
      </c>
      <c r="AV476" s="12" t="s">
        <v>85</v>
      </c>
      <c r="AW476" s="12" t="s">
        <v>37</v>
      </c>
      <c r="AX476" s="12" t="s">
        <v>76</v>
      </c>
      <c r="AY476" s="152" t="s">
        <v>218</v>
      </c>
    </row>
    <row r="477" spans="2:51" s="12" customFormat="1" ht="11.25">
      <c r="B477" s="151"/>
      <c r="D477" s="140" t="s">
        <v>229</v>
      </c>
      <c r="E477" s="152" t="s">
        <v>19</v>
      </c>
      <c r="F477" s="153" t="s">
        <v>2726</v>
      </c>
      <c r="H477" s="154">
        <v>8.3000000000000007</v>
      </c>
      <c r="I477" s="155"/>
      <c r="L477" s="151"/>
      <c r="M477" s="156"/>
      <c r="T477" s="157"/>
      <c r="AT477" s="152" t="s">
        <v>229</v>
      </c>
      <c r="AU477" s="152" t="s">
        <v>83</v>
      </c>
      <c r="AV477" s="12" t="s">
        <v>85</v>
      </c>
      <c r="AW477" s="12" t="s">
        <v>37</v>
      </c>
      <c r="AX477" s="12" t="s">
        <v>76</v>
      </c>
      <c r="AY477" s="152" t="s">
        <v>218</v>
      </c>
    </row>
    <row r="478" spans="2:51" s="12" customFormat="1" ht="11.25">
      <c r="B478" s="151"/>
      <c r="D478" s="140" t="s">
        <v>229</v>
      </c>
      <c r="E478" s="152" t="s">
        <v>19</v>
      </c>
      <c r="F478" s="153" t="s">
        <v>2727</v>
      </c>
      <c r="H478" s="154">
        <v>6.7</v>
      </c>
      <c r="I478" s="155"/>
      <c r="L478" s="151"/>
      <c r="M478" s="156"/>
      <c r="T478" s="157"/>
      <c r="AT478" s="152" t="s">
        <v>229</v>
      </c>
      <c r="AU478" s="152" t="s">
        <v>83</v>
      </c>
      <c r="AV478" s="12" t="s">
        <v>85</v>
      </c>
      <c r="AW478" s="12" t="s">
        <v>37</v>
      </c>
      <c r="AX478" s="12" t="s">
        <v>76</v>
      </c>
      <c r="AY478" s="152" t="s">
        <v>218</v>
      </c>
    </row>
    <row r="479" spans="2:51" s="12" customFormat="1" ht="11.25">
      <c r="B479" s="151"/>
      <c r="D479" s="140" t="s">
        <v>229</v>
      </c>
      <c r="E479" s="152" t="s">
        <v>19</v>
      </c>
      <c r="F479" s="153" t="s">
        <v>2728</v>
      </c>
      <c r="H479" s="154">
        <v>4.7</v>
      </c>
      <c r="I479" s="155"/>
      <c r="L479" s="151"/>
      <c r="M479" s="156"/>
      <c r="T479" s="157"/>
      <c r="AT479" s="152" t="s">
        <v>229</v>
      </c>
      <c r="AU479" s="152" t="s">
        <v>83</v>
      </c>
      <c r="AV479" s="12" t="s">
        <v>85</v>
      </c>
      <c r="AW479" s="12" t="s">
        <v>37</v>
      </c>
      <c r="AX479" s="12" t="s">
        <v>76</v>
      </c>
      <c r="AY479" s="152" t="s">
        <v>218</v>
      </c>
    </row>
    <row r="480" spans="2:51" s="12" customFormat="1" ht="11.25">
      <c r="B480" s="151"/>
      <c r="D480" s="140" t="s">
        <v>229</v>
      </c>
      <c r="E480" s="152" t="s">
        <v>19</v>
      </c>
      <c r="F480" s="153" t="s">
        <v>2729</v>
      </c>
      <c r="H480" s="154">
        <v>8.3000000000000007</v>
      </c>
      <c r="I480" s="155"/>
      <c r="L480" s="151"/>
      <c r="M480" s="156"/>
      <c r="T480" s="157"/>
      <c r="AT480" s="152" t="s">
        <v>229</v>
      </c>
      <c r="AU480" s="152" t="s">
        <v>83</v>
      </c>
      <c r="AV480" s="12" t="s">
        <v>85</v>
      </c>
      <c r="AW480" s="12" t="s">
        <v>37</v>
      </c>
      <c r="AX480" s="12" t="s">
        <v>76</v>
      </c>
      <c r="AY480" s="152" t="s">
        <v>218</v>
      </c>
    </row>
    <row r="481" spans="2:51" s="12" customFormat="1" ht="11.25">
      <c r="B481" s="151"/>
      <c r="D481" s="140" t="s">
        <v>229</v>
      </c>
      <c r="E481" s="152" t="s">
        <v>19</v>
      </c>
      <c r="F481" s="153" t="s">
        <v>2730</v>
      </c>
      <c r="H481" s="154">
        <v>2.7</v>
      </c>
      <c r="I481" s="155"/>
      <c r="L481" s="151"/>
      <c r="M481" s="156"/>
      <c r="T481" s="157"/>
      <c r="AT481" s="152" t="s">
        <v>229</v>
      </c>
      <c r="AU481" s="152" t="s">
        <v>83</v>
      </c>
      <c r="AV481" s="12" t="s">
        <v>85</v>
      </c>
      <c r="AW481" s="12" t="s">
        <v>37</v>
      </c>
      <c r="AX481" s="12" t="s">
        <v>76</v>
      </c>
      <c r="AY481" s="152" t="s">
        <v>218</v>
      </c>
    </row>
    <row r="482" spans="2:51" s="12" customFormat="1" ht="11.25">
      <c r="B482" s="151"/>
      <c r="D482" s="140" t="s">
        <v>229</v>
      </c>
      <c r="E482" s="152" t="s">
        <v>19</v>
      </c>
      <c r="F482" s="153" t="s">
        <v>2731</v>
      </c>
      <c r="H482" s="154">
        <v>1.6</v>
      </c>
      <c r="I482" s="155"/>
      <c r="L482" s="151"/>
      <c r="M482" s="156"/>
      <c r="T482" s="157"/>
      <c r="AT482" s="152" t="s">
        <v>229</v>
      </c>
      <c r="AU482" s="152" t="s">
        <v>83</v>
      </c>
      <c r="AV482" s="12" t="s">
        <v>85</v>
      </c>
      <c r="AW482" s="12" t="s">
        <v>37</v>
      </c>
      <c r="AX482" s="12" t="s">
        <v>76</v>
      </c>
      <c r="AY482" s="152" t="s">
        <v>218</v>
      </c>
    </row>
    <row r="483" spans="2:51" s="12" customFormat="1" ht="11.25">
      <c r="B483" s="151"/>
      <c r="D483" s="140" t="s">
        <v>229</v>
      </c>
      <c r="E483" s="152" t="s">
        <v>19</v>
      </c>
      <c r="F483" s="153" t="s">
        <v>2732</v>
      </c>
      <c r="H483" s="154">
        <v>1.1000000000000001</v>
      </c>
      <c r="I483" s="155"/>
      <c r="L483" s="151"/>
      <c r="M483" s="156"/>
      <c r="T483" s="157"/>
      <c r="AT483" s="152" t="s">
        <v>229</v>
      </c>
      <c r="AU483" s="152" t="s">
        <v>83</v>
      </c>
      <c r="AV483" s="12" t="s">
        <v>85</v>
      </c>
      <c r="AW483" s="12" t="s">
        <v>37</v>
      </c>
      <c r="AX483" s="12" t="s">
        <v>76</v>
      </c>
      <c r="AY483" s="152" t="s">
        <v>218</v>
      </c>
    </row>
    <row r="484" spans="2:51" s="12" customFormat="1" ht="11.25">
      <c r="B484" s="151"/>
      <c r="D484" s="140" t="s">
        <v>229</v>
      </c>
      <c r="E484" s="152" t="s">
        <v>19</v>
      </c>
      <c r="F484" s="153" t="s">
        <v>2733</v>
      </c>
      <c r="H484" s="154">
        <v>1.7</v>
      </c>
      <c r="I484" s="155"/>
      <c r="L484" s="151"/>
      <c r="M484" s="156"/>
      <c r="T484" s="157"/>
      <c r="AT484" s="152" t="s">
        <v>229</v>
      </c>
      <c r="AU484" s="152" t="s">
        <v>83</v>
      </c>
      <c r="AV484" s="12" t="s">
        <v>85</v>
      </c>
      <c r="AW484" s="12" t="s">
        <v>37</v>
      </c>
      <c r="AX484" s="12" t="s">
        <v>76</v>
      </c>
      <c r="AY484" s="152" t="s">
        <v>218</v>
      </c>
    </row>
    <row r="485" spans="2:51" s="12" customFormat="1" ht="11.25">
      <c r="B485" s="151"/>
      <c r="D485" s="140" t="s">
        <v>229</v>
      </c>
      <c r="E485" s="152" t="s">
        <v>19</v>
      </c>
      <c r="F485" s="153" t="s">
        <v>2734</v>
      </c>
      <c r="H485" s="154">
        <v>5.4</v>
      </c>
      <c r="I485" s="155"/>
      <c r="L485" s="151"/>
      <c r="M485" s="156"/>
      <c r="T485" s="157"/>
      <c r="AT485" s="152" t="s">
        <v>229</v>
      </c>
      <c r="AU485" s="152" t="s">
        <v>83</v>
      </c>
      <c r="AV485" s="12" t="s">
        <v>85</v>
      </c>
      <c r="AW485" s="12" t="s">
        <v>37</v>
      </c>
      <c r="AX485" s="12" t="s">
        <v>76</v>
      </c>
      <c r="AY485" s="152" t="s">
        <v>218</v>
      </c>
    </row>
    <row r="486" spans="2:51" s="12" customFormat="1" ht="11.25">
      <c r="B486" s="151"/>
      <c r="D486" s="140" t="s">
        <v>229</v>
      </c>
      <c r="E486" s="152" t="s">
        <v>19</v>
      </c>
      <c r="F486" s="153" t="s">
        <v>2735</v>
      </c>
      <c r="H486" s="154">
        <v>1</v>
      </c>
      <c r="I486" s="155"/>
      <c r="L486" s="151"/>
      <c r="M486" s="156"/>
      <c r="T486" s="157"/>
      <c r="AT486" s="152" t="s">
        <v>229</v>
      </c>
      <c r="AU486" s="152" t="s">
        <v>83</v>
      </c>
      <c r="AV486" s="12" t="s">
        <v>85</v>
      </c>
      <c r="AW486" s="12" t="s">
        <v>37</v>
      </c>
      <c r="AX486" s="12" t="s">
        <v>76</v>
      </c>
      <c r="AY486" s="152" t="s">
        <v>218</v>
      </c>
    </row>
    <row r="487" spans="2:51" s="12" customFormat="1" ht="11.25">
      <c r="B487" s="151"/>
      <c r="D487" s="140" t="s">
        <v>229</v>
      </c>
      <c r="E487" s="152" t="s">
        <v>19</v>
      </c>
      <c r="F487" s="153" t="s">
        <v>2736</v>
      </c>
      <c r="H487" s="154">
        <v>0.7</v>
      </c>
      <c r="I487" s="155"/>
      <c r="L487" s="151"/>
      <c r="M487" s="156"/>
      <c r="T487" s="157"/>
      <c r="AT487" s="152" t="s">
        <v>229</v>
      </c>
      <c r="AU487" s="152" t="s">
        <v>83</v>
      </c>
      <c r="AV487" s="12" t="s">
        <v>85</v>
      </c>
      <c r="AW487" s="12" t="s">
        <v>37</v>
      </c>
      <c r="AX487" s="12" t="s">
        <v>76</v>
      </c>
      <c r="AY487" s="152" t="s">
        <v>218</v>
      </c>
    </row>
    <row r="488" spans="2:51" s="12" customFormat="1" ht="11.25">
      <c r="B488" s="151"/>
      <c r="D488" s="140" t="s">
        <v>229</v>
      </c>
      <c r="E488" s="152" t="s">
        <v>19</v>
      </c>
      <c r="F488" s="153" t="s">
        <v>2737</v>
      </c>
      <c r="H488" s="154">
        <v>1.2</v>
      </c>
      <c r="I488" s="155"/>
      <c r="L488" s="151"/>
      <c r="M488" s="156"/>
      <c r="T488" s="157"/>
      <c r="AT488" s="152" t="s">
        <v>229</v>
      </c>
      <c r="AU488" s="152" t="s">
        <v>83</v>
      </c>
      <c r="AV488" s="12" t="s">
        <v>85</v>
      </c>
      <c r="AW488" s="12" t="s">
        <v>37</v>
      </c>
      <c r="AX488" s="12" t="s">
        <v>76</v>
      </c>
      <c r="AY488" s="152" t="s">
        <v>218</v>
      </c>
    </row>
    <row r="489" spans="2:51" s="15" customFormat="1" ht="11.25">
      <c r="B489" s="191"/>
      <c r="D489" s="140" t="s">
        <v>229</v>
      </c>
      <c r="E489" s="192" t="s">
        <v>19</v>
      </c>
      <c r="F489" s="193" t="s">
        <v>1878</v>
      </c>
      <c r="H489" s="194">
        <v>117.04</v>
      </c>
      <c r="I489" s="195"/>
      <c r="L489" s="191"/>
      <c r="M489" s="196"/>
      <c r="T489" s="197"/>
      <c r="AT489" s="192" t="s">
        <v>229</v>
      </c>
      <c r="AU489" s="192" t="s">
        <v>83</v>
      </c>
      <c r="AV489" s="15" t="s">
        <v>99</v>
      </c>
      <c r="AW489" s="15" t="s">
        <v>37</v>
      </c>
      <c r="AX489" s="15" t="s">
        <v>76</v>
      </c>
      <c r="AY489" s="192" t="s">
        <v>218</v>
      </c>
    </row>
    <row r="490" spans="2:51" s="11" customFormat="1" ht="11.25">
      <c r="B490" s="145"/>
      <c r="D490" s="140" t="s">
        <v>229</v>
      </c>
      <c r="E490" s="146" t="s">
        <v>19</v>
      </c>
      <c r="F490" s="147" t="s">
        <v>2738</v>
      </c>
      <c r="H490" s="146" t="s">
        <v>19</v>
      </c>
      <c r="I490" s="148"/>
      <c r="L490" s="145"/>
      <c r="M490" s="149"/>
      <c r="T490" s="150"/>
      <c r="AT490" s="146" t="s">
        <v>229</v>
      </c>
      <c r="AU490" s="146" t="s">
        <v>83</v>
      </c>
      <c r="AV490" s="11" t="s">
        <v>83</v>
      </c>
      <c r="AW490" s="11" t="s">
        <v>37</v>
      </c>
      <c r="AX490" s="11" t="s">
        <v>76</v>
      </c>
      <c r="AY490" s="146" t="s">
        <v>218</v>
      </c>
    </row>
    <row r="491" spans="2:51" s="12" customFormat="1" ht="11.25">
      <c r="B491" s="151"/>
      <c r="D491" s="140" t="s">
        <v>229</v>
      </c>
      <c r="E491" s="152" t="s">
        <v>19</v>
      </c>
      <c r="F491" s="153" t="s">
        <v>2739</v>
      </c>
      <c r="H491" s="154">
        <v>2.2999999999999998</v>
      </c>
      <c r="I491" s="155"/>
      <c r="L491" s="151"/>
      <c r="M491" s="156"/>
      <c r="T491" s="157"/>
      <c r="AT491" s="152" t="s">
        <v>229</v>
      </c>
      <c r="AU491" s="152" t="s">
        <v>83</v>
      </c>
      <c r="AV491" s="12" t="s">
        <v>85</v>
      </c>
      <c r="AW491" s="12" t="s">
        <v>37</v>
      </c>
      <c r="AX491" s="12" t="s">
        <v>76</v>
      </c>
      <c r="AY491" s="152" t="s">
        <v>218</v>
      </c>
    </row>
    <row r="492" spans="2:51" s="12" customFormat="1" ht="11.25">
      <c r="B492" s="151"/>
      <c r="D492" s="140" t="s">
        <v>229</v>
      </c>
      <c r="E492" s="152" t="s">
        <v>19</v>
      </c>
      <c r="F492" s="153" t="s">
        <v>2740</v>
      </c>
      <c r="H492" s="154">
        <v>9.4</v>
      </c>
      <c r="I492" s="155"/>
      <c r="L492" s="151"/>
      <c r="M492" s="156"/>
      <c r="T492" s="157"/>
      <c r="AT492" s="152" t="s">
        <v>229</v>
      </c>
      <c r="AU492" s="152" t="s">
        <v>83</v>
      </c>
      <c r="AV492" s="12" t="s">
        <v>85</v>
      </c>
      <c r="AW492" s="12" t="s">
        <v>37</v>
      </c>
      <c r="AX492" s="12" t="s">
        <v>76</v>
      </c>
      <c r="AY492" s="152" t="s">
        <v>218</v>
      </c>
    </row>
    <row r="493" spans="2:51" s="12" customFormat="1" ht="11.25">
      <c r="B493" s="151"/>
      <c r="D493" s="140" t="s">
        <v>229</v>
      </c>
      <c r="E493" s="152" t="s">
        <v>19</v>
      </c>
      <c r="F493" s="153" t="s">
        <v>2741</v>
      </c>
      <c r="H493" s="154">
        <v>9.3350000000000009</v>
      </c>
      <c r="I493" s="155"/>
      <c r="L493" s="151"/>
      <c r="M493" s="156"/>
      <c r="T493" s="157"/>
      <c r="AT493" s="152" t="s">
        <v>229</v>
      </c>
      <c r="AU493" s="152" t="s">
        <v>83</v>
      </c>
      <c r="AV493" s="12" t="s">
        <v>85</v>
      </c>
      <c r="AW493" s="12" t="s">
        <v>37</v>
      </c>
      <c r="AX493" s="12" t="s">
        <v>76</v>
      </c>
      <c r="AY493" s="152" t="s">
        <v>218</v>
      </c>
    </row>
    <row r="494" spans="2:51" s="12" customFormat="1" ht="11.25">
      <c r="B494" s="151"/>
      <c r="D494" s="140" t="s">
        <v>229</v>
      </c>
      <c r="E494" s="152" t="s">
        <v>19</v>
      </c>
      <c r="F494" s="153" t="s">
        <v>2742</v>
      </c>
      <c r="H494" s="154">
        <v>3.42</v>
      </c>
      <c r="I494" s="155"/>
      <c r="L494" s="151"/>
      <c r="M494" s="156"/>
      <c r="T494" s="157"/>
      <c r="AT494" s="152" t="s">
        <v>229</v>
      </c>
      <c r="AU494" s="152" t="s">
        <v>83</v>
      </c>
      <c r="AV494" s="12" t="s">
        <v>85</v>
      </c>
      <c r="AW494" s="12" t="s">
        <v>37</v>
      </c>
      <c r="AX494" s="12" t="s">
        <v>76</v>
      </c>
      <c r="AY494" s="152" t="s">
        <v>218</v>
      </c>
    </row>
    <row r="495" spans="2:51" s="12" customFormat="1" ht="11.25">
      <c r="B495" s="151"/>
      <c r="D495" s="140" t="s">
        <v>229</v>
      </c>
      <c r="E495" s="152" t="s">
        <v>19</v>
      </c>
      <c r="F495" s="153" t="s">
        <v>2743</v>
      </c>
      <c r="H495" s="154">
        <v>6.4749999999999996</v>
      </c>
      <c r="I495" s="155"/>
      <c r="L495" s="151"/>
      <c r="M495" s="156"/>
      <c r="T495" s="157"/>
      <c r="AT495" s="152" t="s">
        <v>229</v>
      </c>
      <c r="AU495" s="152" t="s">
        <v>83</v>
      </c>
      <c r="AV495" s="12" t="s">
        <v>85</v>
      </c>
      <c r="AW495" s="12" t="s">
        <v>37</v>
      </c>
      <c r="AX495" s="12" t="s">
        <v>76</v>
      </c>
      <c r="AY495" s="152" t="s">
        <v>218</v>
      </c>
    </row>
    <row r="496" spans="2:51" s="12" customFormat="1" ht="11.25">
      <c r="B496" s="151"/>
      <c r="D496" s="140" t="s">
        <v>229</v>
      </c>
      <c r="E496" s="152" t="s">
        <v>19</v>
      </c>
      <c r="F496" s="153" t="s">
        <v>2744</v>
      </c>
      <c r="H496" s="154">
        <v>8.4</v>
      </c>
      <c r="I496" s="155"/>
      <c r="L496" s="151"/>
      <c r="M496" s="156"/>
      <c r="T496" s="157"/>
      <c r="AT496" s="152" t="s">
        <v>229</v>
      </c>
      <c r="AU496" s="152" t="s">
        <v>83</v>
      </c>
      <c r="AV496" s="12" t="s">
        <v>85</v>
      </c>
      <c r="AW496" s="12" t="s">
        <v>37</v>
      </c>
      <c r="AX496" s="12" t="s">
        <v>76</v>
      </c>
      <c r="AY496" s="152" t="s">
        <v>218</v>
      </c>
    </row>
    <row r="497" spans="2:51" s="12" customFormat="1" ht="11.25">
      <c r="B497" s="151"/>
      <c r="D497" s="140" t="s">
        <v>229</v>
      </c>
      <c r="E497" s="152" t="s">
        <v>19</v>
      </c>
      <c r="F497" s="153" t="s">
        <v>2745</v>
      </c>
      <c r="H497" s="154">
        <v>5.04</v>
      </c>
      <c r="I497" s="155"/>
      <c r="L497" s="151"/>
      <c r="M497" s="156"/>
      <c r="T497" s="157"/>
      <c r="AT497" s="152" t="s">
        <v>229</v>
      </c>
      <c r="AU497" s="152" t="s">
        <v>83</v>
      </c>
      <c r="AV497" s="12" t="s">
        <v>85</v>
      </c>
      <c r="AW497" s="12" t="s">
        <v>37</v>
      </c>
      <c r="AX497" s="12" t="s">
        <v>76</v>
      </c>
      <c r="AY497" s="152" t="s">
        <v>218</v>
      </c>
    </row>
    <row r="498" spans="2:51" s="12" customFormat="1" ht="11.25">
      <c r="B498" s="151"/>
      <c r="D498" s="140" t="s">
        <v>229</v>
      </c>
      <c r="E498" s="152" t="s">
        <v>19</v>
      </c>
      <c r="F498" s="153" t="s">
        <v>2746</v>
      </c>
      <c r="H498" s="154">
        <v>1.32</v>
      </c>
      <c r="I498" s="155"/>
      <c r="L498" s="151"/>
      <c r="M498" s="156"/>
      <c r="T498" s="157"/>
      <c r="AT498" s="152" t="s">
        <v>229</v>
      </c>
      <c r="AU498" s="152" t="s">
        <v>83</v>
      </c>
      <c r="AV498" s="12" t="s">
        <v>85</v>
      </c>
      <c r="AW498" s="12" t="s">
        <v>37</v>
      </c>
      <c r="AX498" s="12" t="s">
        <v>76</v>
      </c>
      <c r="AY498" s="152" t="s">
        <v>218</v>
      </c>
    </row>
    <row r="499" spans="2:51" s="12" customFormat="1" ht="11.25">
      <c r="B499" s="151"/>
      <c r="D499" s="140" t="s">
        <v>229</v>
      </c>
      <c r="E499" s="152" t="s">
        <v>19</v>
      </c>
      <c r="F499" s="153" t="s">
        <v>2572</v>
      </c>
      <c r="H499" s="154">
        <v>8.19</v>
      </c>
      <c r="I499" s="155"/>
      <c r="L499" s="151"/>
      <c r="M499" s="156"/>
      <c r="T499" s="157"/>
      <c r="AT499" s="152" t="s">
        <v>229</v>
      </c>
      <c r="AU499" s="152" t="s">
        <v>83</v>
      </c>
      <c r="AV499" s="12" t="s">
        <v>85</v>
      </c>
      <c r="AW499" s="12" t="s">
        <v>37</v>
      </c>
      <c r="AX499" s="12" t="s">
        <v>76</v>
      </c>
      <c r="AY499" s="152" t="s">
        <v>218</v>
      </c>
    </row>
    <row r="500" spans="2:51" s="12" customFormat="1" ht="11.25">
      <c r="B500" s="151"/>
      <c r="D500" s="140" t="s">
        <v>229</v>
      </c>
      <c r="E500" s="152" t="s">
        <v>19</v>
      </c>
      <c r="F500" s="153" t="s">
        <v>2747</v>
      </c>
      <c r="H500" s="154">
        <v>9.66</v>
      </c>
      <c r="I500" s="155"/>
      <c r="L500" s="151"/>
      <c r="M500" s="156"/>
      <c r="T500" s="157"/>
      <c r="AT500" s="152" t="s">
        <v>229</v>
      </c>
      <c r="AU500" s="152" t="s">
        <v>83</v>
      </c>
      <c r="AV500" s="12" t="s">
        <v>85</v>
      </c>
      <c r="AW500" s="12" t="s">
        <v>37</v>
      </c>
      <c r="AX500" s="12" t="s">
        <v>76</v>
      </c>
      <c r="AY500" s="152" t="s">
        <v>218</v>
      </c>
    </row>
    <row r="501" spans="2:51" s="12" customFormat="1" ht="11.25">
      <c r="B501" s="151"/>
      <c r="D501" s="140" t="s">
        <v>229</v>
      </c>
      <c r="E501" s="152" t="s">
        <v>19</v>
      </c>
      <c r="F501" s="153" t="s">
        <v>2748</v>
      </c>
      <c r="H501" s="154">
        <v>2.88</v>
      </c>
      <c r="I501" s="155"/>
      <c r="L501" s="151"/>
      <c r="M501" s="156"/>
      <c r="T501" s="157"/>
      <c r="AT501" s="152" t="s">
        <v>229</v>
      </c>
      <c r="AU501" s="152" t="s">
        <v>83</v>
      </c>
      <c r="AV501" s="12" t="s">
        <v>85</v>
      </c>
      <c r="AW501" s="12" t="s">
        <v>37</v>
      </c>
      <c r="AX501" s="12" t="s">
        <v>76</v>
      </c>
      <c r="AY501" s="152" t="s">
        <v>218</v>
      </c>
    </row>
    <row r="502" spans="2:51" s="12" customFormat="1" ht="11.25">
      <c r="B502" s="151"/>
      <c r="D502" s="140" t="s">
        <v>229</v>
      </c>
      <c r="E502" s="152" t="s">
        <v>19</v>
      </c>
      <c r="F502" s="153" t="s">
        <v>2749</v>
      </c>
      <c r="H502" s="154">
        <v>4.55</v>
      </c>
      <c r="I502" s="155"/>
      <c r="L502" s="151"/>
      <c r="M502" s="156"/>
      <c r="T502" s="157"/>
      <c r="AT502" s="152" t="s">
        <v>229</v>
      </c>
      <c r="AU502" s="152" t="s">
        <v>83</v>
      </c>
      <c r="AV502" s="12" t="s">
        <v>85</v>
      </c>
      <c r="AW502" s="12" t="s">
        <v>37</v>
      </c>
      <c r="AX502" s="12" t="s">
        <v>76</v>
      </c>
      <c r="AY502" s="152" t="s">
        <v>218</v>
      </c>
    </row>
    <row r="503" spans="2:51" s="12" customFormat="1" ht="11.25">
      <c r="B503" s="151"/>
      <c r="D503" s="140" t="s">
        <v>229</v>
      </c>
      <c r="E503" s="152" t="s">
        <v>19</v>
      </c>
      <c r="F503" s="153" t="s">
        <v>2750</v>
      </c>
      <c r="H503" s="154">
        <v>15.18</v>
      </c>
      <c r="I503" s="155"/>
      <c r="L503" s="151"/>
      <c r="M503" s="156"/>
      <c r="T503" s="157"/>
      <c r="AT503" s="152" t="s">
        <v>229</v>
      </c>
      <c r="AU503" s="152" t="s">
        <v>83</v>
      </c>
      <c r="AV503" s="12" t="s">
        <v>85</v>
      </c>
      <c r="AW503" s="12" t="s">
        <v>37</v>
      </c>
      <c r="AX503" s="12" t="s">
        <v>76</v>
      </c>
      <c r="AY503" s="152" t="s">
        <v>218</v>
      </c>
    </row>
    <row r="504" spans="2:51" s="12" customFormat="1" ht="11.25">
      <c r="B504" s="151"/>
      <c r="D504" s="140" t="s">
        <v>229</v>
      </c>
      <c r="E504" s="152" t="s">
        <v>19</v>
      </c>
      <c r="F504" s="153" t="s">
        <v>2751</v>
      </c>
      <c r="H504" s="154">
        <v>14.82</v>
      </c>
      <c r="I504" s="155"/>
      <c r="L504" s="151"/>
      <c r="M504" s="156"/>
      <c r="T504" s="157"/>
      <c r="AT504" s="152" t="s">
        <v>229</v>
      </c>
      <c r="AU504" s="152" t="s">
        <v>83</v>
      </c>
      <c r="AV504" s="12" t="s">
        <v>85</v>
      </c>
      <c r="AW504" s="12" t="s">
        <v>37</v>
      </c>
      <c r="AX504" s="12" t="s">
        <v>76</v>
      </c>
      <c r="AY504" s="152" t="s">
        <v>218</v>
      </c>
    </row>
    <row r="505" spans="2:51" s="12" customFormat="1" ht="11.25">
      <c r="B505" s="151"/>
      <c r="D505" s="140" t="s">
        <v>229</v>
      </c>
      <c r="E505" s="152" t="s">
        <v>19</v>
      </c>
      <c r="F505" s="153" t="s">
        <v>2752</v>
      </c>
      <c r="H505" s="154">
        <v>23.92</v>
      </c>
      <c r="I505" s="155"/>
      <c r="L505" s="151"/>
      <c r="M505" s="156"/>
      <c r="T505" s="157"/>
      <c r="AT505" s="152" t="s">
        <v>229</v>
      </c>
      <c r="AU505" s="152" t="s">
        <v>83</v>
      </c>
      <c r="AV505" s="12" t="s">
        <v>85</v>
      </c>
      <c r="AW505" s="12" t="s">
        <v>37</v>
      </c>
      <c r="AX505" s="12" t="s">
        <v>76</v>
      </c>
      <c r="AY505" s="152" t="s">
        <v>218</v>
      </c>
    </row>
    <row r="506" spans="2:51" s="12" customFormat="1" ht="11.25">
      <c r="B506" s="151"/>
      <c r="D506" s="140" t="s">
        <v>229</v>
      </c>
      <c r="E506" s="152" t="s">
        <v>19</v>
      </c>
      <c r="F506" s="153" t="s">
        <v>2753</v>
      </c>
      <c r="H506" s="154">
        <v>10.57</v>
      </c>
      <c r="I506" s="155"/>
      <c r="L506" s="151"/>
      <c r="M506" s="156"/>
      <c r="T506" s="157"/>
      <c r="AT506" s="152" t="s">
        <v>229</v>
      </c>
      <c r="AU506" s="152" t="s">
        <v>83</v>
      </c>
      <c r="AV506" s="12" t="s">
        <v>85</v>
      </c>
      <c r="AW506" s="12" t="s">
        <v>37</v>
      </c>
      <c r="AX506" s="12" t="s">
        <v>76</v>
      </c>
      <c r="AY506" s="152" t="s">
        <v>218</v>
      </c>
    </row>
    <row r="507" spans="2:51" s="12" customFormat="1" ht="11.25">
      <c r="B507" s="151"/>
      <c r="D507" s="140" t="s">
        <v>229</v>
      </c>
      <c r="E507" s="152" t="s">
        <v>19</v>
      </c>
      <c r="F507" s="153" t="s">
        <v>2754</v>
      </c>
      <c r="H507" s="154">
        <v>5.4</v>
      </c>
      <c r="I507" s="155"/>
      <c r="L507" s="151"/>
      <c r="M507" s="156"/>
      <c r="T507" s="157"/>
      <c r="AT507" s="152" t="s">
        <v>229</v>
      </c>
      <c r="AU507" s="152" t="s">
        <v>83</v>
      </c>
      <c r="AV507" s="12" t="s">
        <v>85</v>
      </c>
      <c r="AW507" s="12" t="s">
        <v>37</v>
      </c>
      <c r="AX507" s="12" t="s">
        <v>76</v>
      </c>
      <c r="AY507" s="152" t="s">
        <v>218</v>
      </c>
    </row>
    <row r="508" spans="2:51" s="12" customFormat="1" ht="11.25">
      <c r="B508" s="151"/>
      <c r="D508" s="140" t="s">
        <v>229</v>
      </c>
      <c r="E508" s="152" t="s">
        <v>19</v>
      </c>
      <c r="F508" s="153" t="s">
        <v>2755</v>
      </c>
      <c r="H508" s="154">
        <v>8.9</v>
      </c>
      <c r="I508" s="155"/>
      <c r="L508" s="151"/>
      <c r="M508" s="156"/>
      <c r="T508" s="157"/>
      <c r="AT508" s="152" t="s">
        <v>229</v>
      </c>
      <c r="AU508" s="152" t="s">
        <v>83</v>
      </c>
      <c r="AV508" s="12" t="s">
        <v>85</v>
      </c>
      <c r="AW508" s="12" t="s">
        <v>37</v>
      </c>
      <c r="AX508" s="12" t="s">
        <v>76</v>
      </c>
      <c r="AY508" s="152" t="s">
        <v>218</v>
      </c>
    </row>
    <row r="509" spans="2:51" s="12" customFormat="1" ht="11.25">
      <c r="B509" s="151"/>
      <c r="D509" s="140" t="s">
        <v>229</v>
      </c>
      <c r="E509" s="152" t="s">
        <v>19</v>
      </c>
      <c r="F509" s="153" t="s">
        <v>2756</v>
      </c>
      <c r="H509" s="154">
        <v>20.5</v>
      </c>
      <c r="I509" s="155"/>
      <c r="L509" s="151"/>
      <c r="M509" s="156"/>
      <c r="T509" s="157"/>
      <c r="AT509" s="152" t="s">
        <v>229</v>
      </c>
      <c r="AU509" s="152" t="s">
        <v>83</v>
      </c>
      <c r="AV509" s="12" t="s">
        <v>85</v>
      </c>
      <c r="AW509" s="12" t="s">
        <v>37</v>
      </c>
      <c r="AX509" s="12" t="s">
        <v>76</v>
      </c>
      <c r="AY509" s="152" t="s">
        <v>218</v>
      </c>
    </row>
    <row r="510" spans="2:51" s="12" customFormat="1" ht="11.25">
      <c r="B510" s="151"/>
      <c r="D510" s="140" t="s">
        <v>229</v>
      </c>
      <c r="E510" s="152" t="s">
        <v>19</v>
      </c>
      <c r="F510" s="153" t="s">
        <v>2757</v>
      </c>
      <c r="H510" s="154">
        <v>15.8</v>
      </c>
      <c r="I510" s="155"/>
      <c r="L510" s="151"/>
      <c r="M510" s="156"/>
      <c r="T510" s="157"/>
      <c r="AT510" s="152" t="s">
        <v>229</v>
      </c>
      <c r="AU510" s="152" t="s">
        <v>83</v>
      </c>
      <c r="AV510" s="12" t="s">
        <v>85</v>
      </c>
      <c r="AW510" s="12" t="s">
        <v>37</v>
      </c>
      <c r="AX510" s="12" t="s">
        <v>76</v>
      </c>
      <c r="AY510" s="152" t="s">
        <v>218</v>
      </c>
    </row>
    <row r="511" spans="2:51" s="12" customFormat="1" ht="11.25">
      <c r="B511" s="151"/>
      <c r="D511" s="140" t="s">
        <v>229</v>
      </c>
      <c r="E511" s="152" t="s">
        <v>19</v>
      </c>
      <c r="F511" s="153" t="s">
        <v>2758</v>
      </c>
      <c r="H511" s="154">
        <v>7.1</v>
      </c>
      <c r="I511" s="155"/>
      <c r="L511" s="151"/>
      <c r="M511" s="156"/>
      <c r="T511" s="157"/>
      <c r="AT511" s="152" t="s">
        <v>229</v>
      </c>
      <c r="AU511" s="152" t="s">
        <v>83</v>
      </c>
      <c r="AV511" s="12" t="s">
        <v>85</v>
      </c>
      <c r="AW511" s="12" t="s">
        <v>37</v>
      </c>
      <c r="AX511" s="12" t="s">
        <v>76</v>
      </c>
      <c r="AY511" s="152" t="s">
        <v>218</v>
      </c>
    </row>
    <row r="512" spans="2:51" s="12" customFormat="1" ht="11.25">
      <c r="B512" s="151"/>
      <c r="D512" s="140" t="s">
        <v>229</v>
      </c>
      <c r="E512" s="152" t="s">
        <v>19</v>
      </c>
      <c r="F512" s="153" t="s">
        <v>2759</v>
      </c>
      <c r="H512" s="154">
        <v>23</v>
      </c>
      <c r="I512" s="155"/>
      <c r="L512" s="151"/>
      <c r="M512" s="156"/>
      <c r="T512" s="157"/>
      <c r="AT512" s="152" t="s">
        <v>229</v>
      </c>
      <c r="AU512" s="152" t="s">
        <v>83</v>
      </c>
      <c r="AV512" s="12" t="s">
        <v>85</v>
      </c>
      <c r="AW512" s="12" t="s">
        <v>37</v>
      </c>
      <c r="AX512" s="12" t="s">
        <v>76</v>
      </c>
      <c r="AY512" s="152" t="s">
        <v>218</v>
      </c>
    </row>
    <row r="513" spans="2:51" s="12" customFormat="1" ht="11.25">
      <c r="B513" s="151"/>
      <c r="D513" s="140" t="s">
        <v>229</v>
      </c>
      <c r="E513" s="152" t="s">
        <v>19</v>
      </c>
      <c r="F513" s="153" t="s">
        <v>2760</v>
      </c>
      <c r="H513" s="154">
        <v>26.9</v>
      </c>
      <c r="I513" s="155"/>
      <c r="L513" s="151"/>
      <c r="M513" s="156"/>
      <c r="T513" s="157"/>
      <c r="AT513" s="152" t="s">
        <v>229</v>
      </c>
      <c r="AU513" s="152" t="s">
        <v>83</v>
      </c>
      <c r="AV513" s="12" t="s">
        <v>85</v>
      </c>
      <c r="AW513" s="12" t="s">
        <v>37</v>
      </c>
      <c r="AX513" s="12" t="s">
        <v>76</v>
      </c>
      <c r="AY513" s="152" t="s">
        <v>218</v>
      </c>
    </row>
    <row r="514" spans="2:51" s="12" customFormat="1" ht="11.25">
      <c r="B514" s="151"/>
      <c r="D514" s="140" t="s">
        <v>229</v>
      </c>
      <c r="E514" s="152" t="s">
        <v>19</v>
      </c>
      <c r="F514" s="153" t="s">
        <v>2761</v>
      </c>
      <c r="H514" s="154">
        <v>4</v>
      </c>
      <c r="I514" s="155"/>
      <c r="L514" s="151"/>
      <c r="M514" s="156"/>
      <c r="T514" s="157"/>
      <c r="AT514" s="152" t="s">
        <v>229</v>
      </c>
      <c r="AU514" s="152" t="s">
        <v>83</v>
      </c>
      <c r="AV514" s="12" t="s">
        <v>85</v>
      </c>
      <c r="AW514" s="12" t="s">
        <v>37</v>
      </c>
      <c r="AX514" s="12" t="s">
        <v>76</v>
      </c>
      <c r="AY514" s="152" t="s">
        <v>218</v>
      </c>
    </row>
    <row r="515" spans="2:51" s="12" customFormat="1" ht="11.25">
      <c r="B515" s="151"/>
      <c r="D515" s="140" t="s">
        <v>229</v>
      </c>
      <c r="E515" s="152" t="s">
        <v>19</v>
      </c>
      <c r="F515" s="153" t="s">
        <v>2762</v>
      </c>
      <c r="H515" s="154">
        <v>4</v>
      </c>
      <c r="I515" s="155"/>
      <c r="L515" s="151"/>
      <c r="M515" s="156"/>
      <c r="T515" s="157"/>
      <c r="AT515" s="152" t="s">
        <v>229</v>
      </c>
      <c r="AU515" s="152" t="s">
        <v>83</v>
      </c>
      <c r="AV515" s="12" t="s">
        <v>85</v>
      </c>
      <c r="AW515" s="12" t="s">
        <v>37</v>
      </c>
      <c r="AX515" s="12" t="s">
        <v>76</v>
      </c>
      <c r="AY515" s="152" t="s">
        <v>218</v>
      </c>
    </row>
    <row r="516" spans="2:51" s="12" customFormat="1" ht="11.25">
      <c r="B516" s="151"/>
      <c r="D516" s="140" t="s">
        <v>229</v>
      </c>
      <c r="E516" s="152" t="s">
        <v>19</v>
      </c>
      <c r="F516" s="153" t="s">
        <v>2763</v>
      </c>
      <c r="H516" s="154">
        <v>4.5999999999999996</v>
      </c>
      <c r="I516" s="155"/>
      <c r="L516" s="151"/>
      <c r="M516" s="156"/>
      <c r="T516" s="157"/>
      <c r="AT516" s="152" t="s">
        <v>229</v>
      </c>
      <c r="AU516" s="152" t="s">
        <v>83</v>
      </c>
      <c r="AV516" s="12" t="s">
        <v>85</v>
      </c>
      <c r="AW516" s="12" t="s">
        <v>37</v>
      </c>
      <c r="AX516" s="12" t="s">
        <v>76</v>
      </c>
      <c r="AY516" s="152" t="s">
        <v>218</v>
      </c>
    </row>
    <row r="517" spans="2:51" s="12" customFormat="1" ht="11.25">
      <c r="B517" s="151"/>
      <c r="D517" s="140" t="s">
        <v>229</v>
      </c>
      <c r="E517" s="152" t="s">
        <v>19</v>
      </c>
      <c r="F517" s="153" t="s">
        <v>2764</v>
      </c>
      <c r="H517" s="154">
        <v>4.5999999999999996</v>
      </c>
      <c r="I517" s="155"/>
      <c r="L517" s="151"/>
      <c r="M517" s="156"/>
      <c r="T517" s="157"/>
      <c r="AT517" s="152" t="s">
        <v>229</v>
      </c>
      <c r="AU517" s="152" t="s">
        <v>83</v>
      </c>
      <c r="AV517" s="12" t="s">
        <v>85</v>
      </c>
      <c r="AW517" s="12" t="s">
        <v>37</v>
      </c>
      <c r="AX517" s="12" t="s">
        <v>76</v>
      </c>
      <c r="AY517" s="152" t="s">
        <v>218</v>
      </c>
    </row>
    <row r="518" spans="2:51" s="12" customFormat="1" ht="11.25">
      <c r="B518" s="151"/>
      <c r="D518" s="140" t="s">
        <v>229</v>
      </c>
      <c r="E518" s="152" t="s">
        <v>19</v>
      </c>
      <c r="F518" s="153" t="s">
        <v>2765</v>
      </c>
      <c r="H518" s="154">
        <v>35.9</v>
      </c>
      <c r="I518" s="155"/>
      <c r="L518" s="151"/>
      <c r="M518" s="156"/>
      <c r="T518" s="157"/>
      <c r="AT518" s="152" t="s">
        <v>229</v>
      </c>
      <c r="AU518" s="152" t="s">
        <v>83</v>
      </c>
      <c r="AV518" s="12" t="s">
        <v>85</v>
      </c>
      <c r="AW518" s="12" t="s">
        <v>37</v>
      </c>
      <c r="AX518" s="12" t="s">
        <v>76</v>
      </c>
      <c r="AY518" s="152" t="s">
        <v>218</v>
      </c>
    </row>
    <row r="519" spans="2:51" s="12" customFormat="1" ht="11.25">
      <c r="B519" s="151"/>
      <c r="D519" s="140" t="s">
        <v>229</v>
      </c>
      <c r="E519" s="152" t="s">
        <v>19</v>
      </c>
      <c r="F519" s="153" t="s">
        <v>2766</v>
      </c>
      <c r="H519" s="154">
        <v>18.5</v>
      </c>
      <c r="I519" s="155"/>
      <c r="L519" s="151"/>
      <c r="M519" s="156"/>
      <c r="T519" s="157"/>
      <c r="AT519" s="152" t="s">
        <v>229</v>
      </c>
      <c r="AU519" s="152" t="s">
        <v>83</v>
      </c>
      <c r="AV519" s="12" t="s">
        <v>85</v>
      </c>
      <c r="AW519" s="12" t="s">
        <v>37</v>
      </c>
      <c r="AX519" s="12" t="s">
        <v>76</v>
      </c>
      <c r="AY519" s="152" t="s">
        <v>218</v>
      </c>
    </row>
    <row r="520" spans="2:51" s="12" customFormat="1" ht="11.25">
      <c r="B520" s="151"/>
      <c r="D520" s="140" t="s">
        <v>229</v>
      </c>
      <c r="E520" s="152" t="s">
        <v>19</v>
      </c>
      <c r="F520" s="153" t="s">
        <v>2767</v>
      </c>
      <c r="H520" s="154">
        <v>26.3</v>
      </c>
      <c r="I520" s="155"/>
      <c r="L520" s="151"/>
      <c r="M520" s="156"/>
      <c r="T520" s="157"/>
      <c r="AT520" s="152" t="s">
        <v>229</v>
      </c>
      <c r="AU520" s="152" t="s">
        <v>83</v>
      </c>
      <c r="AV520" s="12" t="s">
        <v>85</v>
      </c>
      <c r="AW520" s="12" t="s">
        <v>37</v>
      </c>
      <c r="AX520" s="12" t="s">
        <v>76</v>
      </c>
      <c r="AY520" s="152" t="s">
        <v>218</v>
      </c>
    </row>
    <row r="521" spans="2:51" s="12" customFormat="1" ht="11.25">
      <c r="B521" s="151"/>
      <c r="D521" s="140" t="s">
        <v>229</v>
      </c>
      <c r="E521" s="152" t="s">
        <v>19</v>
      </c>
      <c r="F521" s="153" t="s">
        <v>2768</v>
      </c>
      <c r="H521" s="154">
        <v>19.600000000000001</v>
      </c>
      <c r="I521" s="155"/>
      <c r="L521" s="151"/>
      <c r="M521" s="156"/>
      <c r="T521" s="157"/>
      <c r="AT521" s="152" t="s">
        <v>229</v>
      </c>
      <c r="AU521" s="152" t="s">
        <v>83</v>
      </c>
      <c r="AV521" s="12" t="s">
        <v>85</v>
      </c>
      <c r="AW521" s="12" t="s">
        <v>37</v>
      </c>
      <c r="AX521" s="12" t="s">
        <v>76</v>
      </c>
      <c r="AY521" s="152" t="s">
        <v>218</v>
      </c>
    </row>
    <row r="522" spans="2:51" s="12" customFormat="1" ht="11.25">
      <c r="B522" s="151"/>
      <c r="D522" s="140" t="s">
        <v>229</v>
      </c>
      <c r="E522" s="152" t="s">
        <v>19</v>
      </c>
      <c r="F522" s="153" t="s">
        <v>2769</v>
      </c>
      <c r="H522" s="154">
        <v>20.399999999999999</v>
      </c>
      <c r="I522" s="155"/>
      <c r="L522" s="151"/>
      <c r="M522" s="156"/>
      <c r="T522" s="157"/>
      <c r="AT522" s="152" t="s">
        <v>229</v>
      </c>
      <c r="AU522" s="152" t="s">
        <v>83</v>
      </c>
      <c r="AV522" s="12" t="s">
        <v>85</v>
      </c>
      <c r="AW522" s="12" t="s">
        <v>37</v>
      </c>
      <c r="AX522" s="12" t="s">
        <v>76</v>
      </c>
      <c r="AY522" s="152" t="s">
        <v>218</v>
      </c>
    </row>
    <row r="523" spans="2:51" s="12" customFormat="1" ht="11.25">
      <c r="B523" s="151"/>
      <c r="D523" s="140" t="s">
        <v>229</v>
      </c>
      <c r="E523" s="152" t="s">
        <v>19</v>
      </c>
      <c r="F523" s="153" t="s">
        <v>2770</v>
      </c>
      <c r="H523" s="154">
        <v>2.9</v>
      </c>
      <c r="I523" s="155"/>
      <c r="L523" s="151"/>
      <c r="M523" s="156"/>
      <c r="T523" s="157"/>
      <c r="AT523" s="152" t="s">
        <v>229</v>
      </c>
      <c r="AU523" s="152" t="s">
        <v>83</v>
      </c>
      <c r="AV523" s="12" t="s">
        <v>85</v>
      </c>
      <c r="AW523" s="12" t="s">
        <v>37</v>
      </c>
      <c r="AX523" s="12" t="s">
        <v>76</v>
      </c>
      <c r="AY523" s="152" t="s">
        <v>218</v>
      </c>
    </row>
    <row r="524" spans="2:51" s="12" customFormat="1" ht="11.25">
      <c r="B524" s="151"/>
      <c r="D524" s="140" t="s">
        <v>229</v>
      </c>
      <c r="E524" s="152" t="s">
        <v>19</v>
      </c>
      <c r="F524" s="153" t="s">
        <v>2771</v>
      </c>
      <c r="H524" s="154">
        <v>2.7</v>
      </c>
      <c r="I524" s="155"/>
      <c r="L524" s="151"/>
      <c r="M524" s="156"/>
      <c r="T524" s="157"/>
      <c r="AT524" s="152" t="s">
        <v>229</v>
      </c>
      <c r="AU524" s="152" t="s">
        <v>83</v>
      </c>
      <c r="AV524" s="12" t="s">
        <v>85</v>
      </c>
      <c r="AW524" s="12" t="s">
        <v>37</v>
      </c>
      <c r="AX524" s="12" t="s">
        <v>76</v>
      </c>
      <c r="AY524" s="152" t="s">
        <v>218</v>
      </c>
    </row>
    <row r="525" spans="2:51" s="12" customFormat="1" ht="11.25">
      <c r="B525" s="151"/>
      <c r="D525" s="140" t="s">
        <v>229</v>
      </c>
      <c r="E525" s="152" t="s">
        <v>19</v>
      </c>
      <c r="F525" s="153" t="s">
        <v>2772</v>
      </c>
      <c r="H525" s="154">
        <v>24.4</v>
      </c>
      <c r="I525" s="155"/>
      <c r="L525" s="151"/>
      <c r="M525" s="156"/>
      <c r="T525" s="157"/>
      <c r="AT525" s="152" t="s">
        <v>229</v>
      </c>
      <c r="AU525" s="152" t="s">
        <v>83</v>
      </c>
      <c r="AV525" s="12" t="s">
        <v>85</v>
      </c>
      <c r="AW525" s="12" t="s">
        <v>37</v>
      </c>
      <c r="AX525" s="12" t="s">
        <v>76</v>
      </c>
      <c r="AY525" s="152" t="s">
        <v>218</v>
      </c>
    </row>
    <row r="526" spans="2:51" s="12" customFormat="1" ht="11.25">
      <c r="B526" s="151"/>
      <c r="D526" s="140" t="s">
        <v>229</v>
      </c>
      <c r="E526" s="152" t="s">
        <v>19</v>
      </c>
      <c r="F526" s="153" t="s">
        <v>2773</v>
      </c>
      <c r="H526" s="154">
        <v>3.5</v>
      </c>
      <c r="I526" s="155"/>
      <c r="L526" s="151"/>
      <c r="M526" s="156"/>
      <c r="T526" s="157"/>
      <c r="AT526" s="152" t="s">
        <v>229</v>
      </c>
      <c r="AU526" s="152" t="s">
        <v>83</v>
      </c>
      <c r="AV526" s="12" t="s">
        <v>85</v>
      </c>
      <c r="AW526" s="12" t="s">
        <v>37</v>
      </c>
      <c r="AX526" s="12" t="s">
        <v>76</v>
      </c>
      <c r="AY526" s="152" t="s">
        <v>218</v>
      </c>
    </row>
    <row r="527" spans="2:51" s="12" customFormat="1" ht="11.25">
      <c r="B527" s="151"/>
      <c r="D527" s="140" t="s">
        <v>229</v>
      </c>
      <c r="E527" s="152" t="s">
        <v>19</v>
      </c>
      <c r="F527" s="153" t="s">
        <v>2774</v>
      </c>
      <c r="H527" s="154">
        <v>3.5</v>
      </c>
      <c r="I527" s="155"/>
      <c r="L527" s="151"/>
      <c r="M527" s="156"/>
      <c r="T527" s="157"/>
      <c r="AT527" s="152" t="s">
        <v>229</v>
      </c>
      <c r="AU527" s="152" t="s">
        <v>83</v>
      </c>
      <c r="AV527" s="12" t="s">
        <v>85</v>
      </c>
      <c r="AW527" s="12" t="s">
        <v>37</v>
      </c>
      <c r="AX527" s="12" t="s">
        <v>76</v>
      </c>
      <c r="AY527" s="152" t="s">
        <v>218</v>
      </c>
    </row>
    <row r="528" spans="2:51" s="12" customFormat="1" ht="11.25">
      <c r="B528" s="151"/>
      <c r="D528" s="140" t="s">
        <v>229</v>
      </c>
      <c r="E528" s="152" t="s">
        <v>19</v>
      </c>
      <c r="F528" s="153" t="s">
        <v>2775</v>
      </c>
      <c r="H528" s="154">
        <v>2.5</v>
      </c>
      <c r="I528" s="155"/>
      <c r="L528" s="151"/>
      <c r="M528" s="156"/>
      <c r="T528" s="157"/>
      <c r="AT528" s="152" t="s">
        <v>229</v>
      </c>
      <c r="AU528" s="152" t="s">
        <v>83</v>
      </c>
      <c r="AV528" s="12" t="s">
        <v>85</v>
      </c>
      <c r="AW528" s="12" t="s">
        <v>37</v>
      </c>
      <c r="AX528" s="12" t="s">
        <v>76</v>
      </c>
      <c r="AY528" s="152" t="s">
        <v>218</v>
      </c>
    </row>
    <row r="529" spans="2:51" s="12" customFormat="1" ht="11.25">
      <c r="B529" s="151"/>
      <c r="D529" s="140" t="s">
        <v>229</v>
      </c>
      <c r="E529" s="152" t="s">
        <v>19</v>
      </c>
      <c r="F529" s="153" t="s">
        <v>2776</v>
      </c>
      <c r="H529" s="154">
        <v>2.5</v>
      </c>
      <c r="I529" s="155"/>
      <c r="L529" s="151"/>
      <c r="M529" s="156"/>
      <c r="T529" s="157"/>
      <c r="AT529" s="152" t="s">
        <v>229</v>
      </c>
      <c r="AU529" s="152" t="s">
        <v>83</v>
      </c>
      <c r="AV529" s="12" t="s">
        <v>85</v>
      </c>
      <c r="AW529" s="12" t="s">
        <v>37</v>
      </c>
      <c r="AX529" s="12" t="s">
        <v>76</v>
      </c>
      <c r="AY529" s="152" t="s">
        <v>218</v>
      </c>
    </row>
    <row r="530" spans="2:51" s="12" customFormat="1" ht="11.25">
      <c r="B530" s="151"/>
      <c r="D530" s="140" t="s">
        <v>229</v>
      </c>
      <c r="E530" s="152" t="s">
        <v>19</v>
      </c>
      <c r="F530" s="153" t="s">
        <v>2777</v>
      </c>
      <c r="H530" s="154">
        <v>7.8</v>
      </c>
      <c r="I530" s="155"/>
      <c r="L530" s="151"/>
      <c r="M530" s="156"/>
      <c r="T530" s="157"/>
      <c r="AT530" s="152" t="s">
        <v>229</v>
      </c>
      <c r="AU530" s="152" t="s">
        <v>83</v>
      </c>
      <c r="AV530" s="12" t="s">
        <v>85</v>
      </c>
      <c r="AW530" s="12" t="s">
        <v>37</v>
      </c>
      <c r="AX530" s="12" t="s">
        <v>76</v>
      </c>
      <c r="AY530" s="152" t="s">
        <v>218</v>
      </c>
    </row>
    <row r="531" spans="2:51" s="12" customFormat="1" ht="11.25">
      <c r="B531" s="151"/>
      <c r="D531" s="140" t="s">
        <v>229</v>
      </c>
      <c r="E531" s="152" t="s">
        <v>19</v>
      </c>
      <c r="F531" s="153" t="s">
        <v>2778</v>
      </c>
      <c r="H531" s="154">
        <v>2.6</v>
      </c>
      <c r="I531" s="155"/>
      <c r="L531" s="151"/>
      <c r="M531" s="156"/>
      <c r="T531" s="157"/>
      <c r="AT531" s="152" t="s">
        <v>229</v>
      </c>
      <c r="AU531" s="152" t="s">
        <v>83</v>
      </c>
      <c r="AV531" s="12" t="s">
        <v>85</v>
      </c>
      <c r="AW531" s="12" t="s">
        <v>37</v>
      </c>
      <c r="AX531" s="12" t="s">
        <v>76</v>
      </c>
      <c r="AY531" s="152" t="s">
        <v>218</v>
      </c>
    </row>
    <row r="532" spans="2:51" s="12" customFormat="1" ht="11.25">
      <c r="B532" s="151"/>
      <c r="D532" s="140" t="s">
        <v>229</v>
      </c>
      <c r="E532" s="152" t="s">
        <v>19</v>
      </c>
      <c r="F532" s="153" t="s">
        <v>2779</v>
      </c>
      <c r="H532" s="154">
        <v>3.4</v>
      </c>
      <c r="I532" s="155"/>
      <c r="L532" s="151"/>
      <c r="M532" s="156"/>
      <c r="T532" s="157"/>
      <c r="AT532" s="152" t="s">
        <v>229</v>
      </c>
      <c r="AU532" s="152" t="s">
        <v>83</v>
      </c>
      <c r="AV532" s="12" t="s">
        <v>85</v>
      </c>
      <c r="AW532" s="12" t="s">
        <v>37</v>
      </c>
      <c r="AX532" s="12" t="s">
        <v>76</v>
      </c>
      <c r="AY532" s="152" t="s">
        <v>218</v>
      </c>
    </row>
    <row r="533" spans="2:51" s="12" customFormat="1" ht="11.25">
      <c r="B533" s="151"/>
      <c r="D533" s="140" t="s">
        <v>229</v>
      </c>
      <c r="E533" s="152" t="s">
        <v>19</v>
      </c>
      <c r="F533" s="153" t="s">
        <v>2780</v>
      </c>
      <c r="H533" s="154">
        <v>7.1</v>
      </c>
      <c r="I533" s="155"/>
      <c r="L533" s="151"/>
      <c r="M533" s="156"/>
      <c r="T533" s="157"/>
      <c r="AT533" s="152" t="s">
        <v>229</v>
      </c>
      <c r="AU533" s="152" t="s">
        <v>83</v>
      </c>
      <c r="AV533" s="12" t="s">
        <v>85</v>
      </c>
      <c r="AW533" s="12" t="s">
        <v>37</v>
      </c>
      <c r="AX533" s="12" t="s">
        <v>76</v>
      </c>
      <c r="AY533" s="152" t="s">
        <v>218</v>
      </c>
    </row>
    <row r="534" spans="2:51" s="12" customFormat="1" ht="11.25">
      <c r="B534" s="151"/>
      <c r="D534" s="140" t="s">
        <v>229</v>
      </c>
      <c r="E534" s="152" t="s">
        <v>19</v>
      </c>
      <c r="F534" s="153" t="s">
        <v>2781</v>
      </c>
      <c r="H534" s="154">
        <v>27.4</v>
      </c>
      <c r="I534" s="155"/>
      <c r="L534" s="151"/>
      <c r="M534" s="156"/>
      <c r="T534" s="157"/>
      <c r="AT534" s="152" t="s">
        <v>229</v>
      </c>
      <c r="AU534" s="152" t="s">
        <v>83</v>
      </c>
      <c r="AV534" s="12" t="s">
        <v>85</v>
      </c>
      <c r="AW534" s="12" t="s">
        <v>37</v>
      </c>
      <c r="AX534" s="12" t="s">
        <v>76</v>
      </c>
      <c r="AY534" s="152" t="s">
        <v>218</v>
      </c>
    </row>
    <row r="535" spans="2:51" s="12" customFormat="1" ht="11.25">
      <c r="B535" s="151"/>
      <c r="D535" s="140" t="s">
        <v>229</v>
      </c>
      <c r="E535" s="152" t="s">
        <v>19</v>
      </c>
      <c r="F535" s="153" t="s">
        <v>2782</v>
      </c>
      <c r="H535" s="154">
        <v>46.6</v>
      </c>
      <c r="I535" s="155"/>
      <c r="L535" s="151"/>
      <c r="M535" s="156"/>
      <c r="T535" s="157"/>
      <c r="AT535" s="152" t="s">
        <v>229</v>
      </c>
      <c r="AU535" s="152" t="s">
        <v>83</v>
      </c>
      <c r="AV535" s="12" t="s">
        <v>85</v>
      </c>
      <c r="AW535" s="12" t="s">
        <v>37</v>
      </c>
      <c r="AX535" s="12" t="s">
        <v>76</v>
      </c>
      <c r="AY535" s="152" t="s">
        <v>218</v>
      </c>
    </row>
    <row r="536" spans="2:51" s="12" customFormat="1" ht="11.25">
      <c r="B536" s="151"/>
      <c r="D536" s="140" t="s">
        <v>229</v>
      </c>
      <c r="E536" s="152" t="s">
        <v>19</v>
      </c>
      <c r="F536" s="153" t="s">
        <v>2783</v>
      </c>
      <c r="H536" s="154">
        <v>7.2</v>
      </c>
      <c r="I536" s="155"/>
      <c r="L536" s="151"/>
      <c r="M536" s="156"/>
      <c r="T536" s="157"/>
      <c r="AT536" s="152" t="s">
        <v>229</v>
      </c>
      <c r="AU536" s="152" t="s">
        <v>83</v>
      </c>
      <c r="AV536" s="12" t="s">
        <v>85</v>
      </c>
      <c r="AW536" s="12" t="s">
        <v>37</v>
      </c>
      <c r="AX536" s="12" t="s">
        <v>76</v>
      </c>
      <c r="AY536" s="152" t="s">
        <v>218</v>
      </c>
    </row>
    <row r="537" spans="2:51" s="12" customFormat="1" ht="11.25">
      <c r="B537" s="151"/>
      <c r="D537" s="140" t="s">
        <v>229</v>
      </c>
      <c r="E537" s="152" t="s">
        <v>19</v>
      </c>
      <c r="F537" s="153" t="s">
        <v>2784</v>
      </c>
      <c r="H537" s="154">
        <v>2.4</v>
      </c>
      <c r="I537" s="155"/>
      <c r="L537" s="151"/>
      <c r="M537" s="156"/>
      <c r="T537" s="157"/>
      <c r="AT537" s="152" t="s">
        <v>229</v>
      </c>
      <c r="AU537" s="152" t="s">
        <v>83</v>
      </c>
      <c r="AV537" s="12" t="s">
        <v>85</v>
      </c>
      <c r="AW537" s="12" t="s">
        <v>37</v>
      </c>
      <c r="AX537" s="12" t="s">
        <v>76</v>
      </c>
      <c r="AY537" s="152" t="s">
        <v>218</v>
      </c>
    </row>
    <row r="538" spans="2:51" s="12" customFormat="1" ht="11.25">
      <c r="B538" s="151"/>
      <c r="D538" s="140" t="s">
        <v>229</v>
      </c>
      <c r="E538" s="152" t="s">
        <v>19</v>
      </c>
      <c r="F538" s="153" t="s">
        <v>2785</v>
      </c>
      <c r="H538" s="154">
        <v>0.8</v>
      </c>
      <c r="I538" s="155"/>
      <c r="L538" s="151"/>
      <c r="M538" s="156"/>
      <c r="T538" s="157"/>
      <c r="AT538" s="152" t="s">
        <v>229</v>
      </c>
      <c r="AU538" s="152" t="s">
        <v>83</v>
      </c>
      <c r="AV538" s="12" t="s">
        <v>85</v>
      </c>
      <c r="AW538" s="12" t="s">
        <v>37</v>
      </c>
      <c r="AX538" s="12" t="s">
        <v>76</v>
      </c>
      <c r="AY538" s="152" t="s">
        <v>218</v>
      </c>
    </row>
    <row r="539" spans="2:51" s="12" customFormat="1" ht="11.25">
      <c r="B539" s="151"/>
      <c r="D539" s="140" t="s">
        <v>229</v>
      </c>
      <c r="E539" s="152" t="s">
        <v>19</v>
      </c>
      <c r="F539" s="153" t="s">
        <v>2786</v>
      </c>
      <c r="H539" s="154">
        <v>5.6</v>
      </c>
      <c r="I539" s="155"/>
      <c r="L539" s="151"/>
      <c r="M539" s="156"/>
      <c r="T539" s="157"/>
      <c r="AT539" s="152" t="s">
        <v>229</v>
      </c>
      <c r="AU539" s="152" t="s">
        <v>83</v>
      </c>
      <c r="AV539" s="12" t="s">
        <v>85</v>
      </c>
      <c r="AW539" s="12" t="s">
        <v>37</v>
      </c>
      <c r="AX539" s="12" t="s">
        <v>76</v>
      </c>
      <c r="AY539" s="152" t="s">
        <v>218</v>
      </c>
    </row>
    <row r="540" spans="2:51" s="12" customFormat="1" ht="11.25">
      <c r="B540" s="151"/>
      <c r="D540" s="140" t="s">
        <v>229</v>
      </c>
      <c r="E540" s="152" t="s">
        <v>19</v>
      </c>
      <c r="F540" s="153" t="s">
        <v>2787</v>
      </c>
      <c r="H540" s="154">
        <v>14</v>
      </c>
      <c r="I540" s="155"/>
      <c r="L540" s="151"/>
      <c r="M540" s="156"/>
      <c r="T540" s="157"/>
      <c r="AT540" s="152" t="s">
        <v>229</v>
      </c>
      <c r="AU540" s="152" t="s">
        <v>83</v>
      </c>
      <c r="AV540" s="12" t="s">
        <v>85</v>
      </c>
      <c r="AW540" s="12" t="s">
        <v>37</v>
      </c>
      <c r="AX540" s="12" t="s">
        <v>76</v>
      </c>
      <c r="AY540" s="152" t="s">
        <v>218</v>
      </c>
    </row>
    <row r="541" spans="2:51" s="12" customFormat="1" ht="11.25">
      <c r="B541" s="151"/>
      <c r="D541" s="140" t="s">
        <v>229</v>
      </c>
      <c r="E541" s="152" t="s">
        <v>19</v>
      </c>
      <c r="F541" s="153" t="s">
        <v>2728</v>
      </c>
      <c r="H541" s="154">
        <v>4.7</v>
      </c>
      <c r="I541" s="155"/>
      <c r="L541" s="151"/>
      <c r="M541" s="156"/>
      <c r="T541" s="157"/>
      <c r="AT541" s="152" t="s">
        <v>229</v>
      </c>
      <c r="AU541" s="152" t="s">
        <v>83</v>
      </c>
      <c r="AV541" s="12" t="s">
        <v>85</v>
      </c>
      <c r="AW541" s="12" t="s">
        <v>37</v>
      </c>
      <c r="AX541" s="12" t="s">
        <v>76</v>
      </c>
      <c r="AY541" s="152" t="s">
        <v>218</v>
      </c>
    </row>
    <row r="542" spans="2:51" s="12" customFormat="1" ht="11.25">
      <c r="B542" s="151"/>
      <c r="D542" s="140" t="s">
        <v>229</v>
      </c>
      <c r="E542" s="152" t="s">
        <v>19</v>
      </c>
      <c r="F542" s="153" t="s">
        <v>2788</v>
      </c>
      <c r="H542" s="154">
        <v>3.1</v>
      </c>
      <c r="I542" s="155"/>
      <c r="L542" s="151"/>
      <c r="M542" s="156"/>
      <c r="T542" s="157"/>
      <c r="AT542" s="152" t="s">
        <v>229</v>
      </c>
      <c r="AU542" s="152" t="s">
        <v>83</v>
      </c>
      <c r="AV542" s="12" t="s">
        <v>85</v>
      </c>
      <c r="AW542" s="12" t="s">
        <v>37</v>
      </c>
      <c r="AX542" s="12" t="s">
        <v>76</v>
      </c>
      <c r="AY542" s="152" t="s">
        <v>218</v>
      </c>
    </row>
    <row r="543" spans="2:51" s="12" customFormat="1" ht="11.25">
      <c r="B543" s="151"/>
      <c r="D543" s="140" t="s">
        <v>229</v>
      </c>
      <c r="E543" s="152" t="s">
        <v>19</v>
      </c>
      <c r="F543" s="153" t="s">
        <v>2789</v>
      </c>
      <c r="H543" s="154">
        <v>4.9000000000000004</v>
      </c>
      <c r="I543" s="155"/>
      <c r="L543" s="151"/>
      <c r="M543" s="156"/>
      <c r="T543" s="157"/>
      <c r="AT543" s="152" t="s">
        <v>229</v>
      </c>
      <c r="AU543" s="152" t="s">
        <v>83</v>
      </c>
      <c r="AV543" s="12" t="s">
        <v>85</v>
      </c>
      <c r="AW543" s="12" t="s">
        <v>37</v>
      </c>
      <c r="AX543" s="12" t="s">
        <v>76</v>
      </c>
      <c r="AY543" s="152" t="s">
        <v>218</v>
      </c>
    </row>
    <row r="544" spans="2:51" s="12" customFormat="1" ht="11.25">
      <c r="B544" s="151"/>
      <c r="D544" s="140" t="s">
        <v>229</v>
      </c>
      <c r="E544" s="152" t="s">
        <v>19</v>
      </c>
      <c r="F544" s="153" t="s">
        <v>2790</v>
      </c>
      <c r="H544" s="154">
        <v>10.9</v>
      </c>
      <c r="I544" s="155"/>
      <c r="L544" s="151"/>
      <c r="M544" s="156"/>
      <c r="T544" s="157"/>
      <c r="AT544" s="152" t="s">
        <v>229</v>
      </c>
      <c r="AU544" s="152" t="s">
        <v>83</v>
      </c>
      <c r="AV544" s="12" t="s">
        <v>85</v>
      </c>
      <c r="AW544" s="12" t="s">
        <v>37</v>
      </c>
      <c r="AX544" s="12" t="s">
        <v>76</v>
      </c>
      <c r="AY544" s="152" t="s">
        <v>218</v>
      </c>
    </row>
    <row r="545" spans="2:51" s="12" customFormat="1" ht="11.25">
      <c r="B545" s="151"/>
      <c r="D545" s="140" t="s">
        <v>229</v>
      </c>
      <c r="E545" s="152" t="s">
        <v>19</v>
      </c>
      <c r="F545" s="153" t="s">
        <v>2791</v>
      </c>
      <c r="H545" s="154">
        <v>8.3000000000000007</v>
      </c>
      <c r="I545" s="155"/>
      <c r="L545" s="151"/>
      <c r="M545" s="156"/>
      <c r="T545" s="157"/>
      <c r="AT545" s="152" t="s">
        <v>229</v>
      </c>
      <c r="AU545" s="152" t="s">
        <v>83</v>
      </c>
      <c r="AV545" s="12" t="s">
        <v>85</v>
      </c>
      <c r="AW545" s="12" t="s">
        <v>37</v>
      </c>
      <c r="AX545" s="12" t="s">
        <v>76</v>
      </c>
      <c r="AY545" s="152" t="s">
        <v>218</v>
      </c>
    </row>
    <row r="546" spans="2:51" s="12" customFormat="1" ht="11.25">
      <c r="B546" s="151"/>
      <c r="D546" s="140" t="s">
        <v>229</v>
      </c>
      <c r="E546" s="152" t="s">
        <v>19</v>
      </c>
      <c r="F546" s="153" t="s">
        <v>2792</v>
      </c>
      <c r="H546" s="154">
        <v>1.1000000000000001</v>
      </c>
      <c r="I546" s="155"/>
      <c r="L546" s="151"/>
      <c r="M546" s="156"/>
      <c r="T546" s="157"/>
      <c r="AT546" s="152" t="s">
        <v>229</v>
      </c>
      <c r="AU546" s="152" t="s">
        <v>83</v>
      </c>
      <c r="AV546" s="12" t="s">
        <v>85</v>
      </c>
      <c r="AW546" s="12" t="s">
        <v>37</v>
      </c>
      <c r="AX546" s="12" t="s">
        <v>76</v>
      </c>
      <c r="AY546" s="152" t="s">
        <v>218</v>
      </c>
    </row>
    <row r="547" spans="2:51" s="12" customFormat="1" ht="11.25">
      <c r="B547" s="151"/>
      <c r="D547" s="140" t="s">
        <v>229</v>
      </c>
      <c r="E547" s="152" t="s">
        <v>19</v>
      </c>
      <c r="F547" s="153" t="s">
        <v>2793</v>
      </c>
      <c r="H547" s="154">
        <v>2.2000000000000002</v>
      </c>
      <c r="I547" s="155"/>
      <c r="L547" s="151"/>
      <c r="M547" s="156"/>
      <c r="T547" s="157"/>
      <c r="AT547" s="152" t="s">
        <v>229</v>
      </c>
      <c r="AU547" s="152" t="s">
        <v>83</v>
      </c>
      <c r="AV547" s="12" t="s">
        <v>85</v>
      </c>
      <c r="AW547" s="12" t="s">
        <v>37</v>
      </c>
      <c r="AX547" s="12" t="s">
        <v>76</v>
      </c>
      <c r="AY547" s="152" t="s">
        <v>218</v>
      </c>
    </row>
    <row r="548" spans="2:51" s="12" customFormat="1" ht="11.25">
      <c r="B548" s="151"/>
      <c r="D548" s="140" t="s">
        <v>229</v>
      </c>
      <c r="E548" s="152" t="s">
        <v>19</v>
      </c>
      <c r="F548" s="153" t="s">
        <v>2794</v>
      </c>
      <c r="H548" s="154">
        <v>8.1999999999999993</v>
      </c>
      <c r="I548" s="155"/>
      <c r="L548" s="151"/>
      <c r="M548" s="156"/>
      <c r="T548" s="157"/>
      <c r="AT548" s="152" t="s">
        <v>229</v>
      </c>
      <c r="AU548" s="152" t="s">
        <v>83</v>
      </c>
      <c r="AV548" s="12" t="s">
        <v>85</v>
      </c>
      <c r="AW548" s="12" t="s">
        <v>37</v>
      </c>
      <c r="AX548" s="12" t="s">
        <v>76</v>
      </c>
      <c r="AY548" s="152" t="s">
        <v>218</v>
      </c>
    </row>
    <row r="549" spans="2:51" s="12" customFormat="1" ht="11.25">
      <c r="B549" s="151"/>
      <c r="D549" s="140" t="s">
        <v>229</v>
      </c>
      <c r="E549" s="152" t="s">
        <v>19</v>
      </c>
      <c r="F549" s="153" t="s">
        <v>2795</v>
      </c>
      <c r="H549" s="154">
        <v>5.8</v>
      </c>
      <c r="I549" s="155"/>
      <c r="L549" s="151"/>
      <c r="M549" s="156"/>
      <c r="T549" s="157"/>
      <c r="AT549" s="152" t="s">
        <v>229</v>
      </c>
      <c r="AU549" s="152" t="s">
        <v>83</v>
      </c>
      <c r="AV549" s="12" t="s">
        <v>85</v>
      </c>
      <c r="AW549" s="12" t="s">
        <v>37</v>
      </c>
      <c r="AX549" s="12" t="s">
        <v>76</v>
      </c>
      <c r="AY549" s="152" t="s">
        <v>218</v>
      </c>
    </row>
    <row r="550" spans="2:51" s="12" customFormat="1" ht="11.25">
      <c r="B550" s="151"/>
      <c r="D550" s="140" t="s">
        <v>229</v>
      </c>
      <c r="E550" s="152" t="s">
        <v>19</v>
      </c>
      <c r="F550" s="153" t="s">
        <v>2796</v>
      </c>
      <c r="H550" s="154">
        <v>6.4</v>
      </c>
      <c r="I550" s="155"/>
      <c r="L550" s="151"/>
      <c r="M550" s="156"/>
      <c r="T550" s="157"/>
      <c r="AT550" s="152" t="s">
        <v>229</v>
      </c>
      <c r="AU550" s="152" t="s">
        <v>83</v>
      </c>
      <c r="AV550" s="12" t="s">
        <v>85</v>
      </c>
      <c r="AW550" s="12" t="s">
        <v>37</v>
      </c>
      <c r="AX550" s="12" t="s">
        <v>76</v>
      </c>
      <c r="AY550" s="152" t="s">
        <v>218</v>
      </c>
    </row>
    <row r="551" spans="2:51" s="12" customFormat="1" ht="11.25">
      <c r="B551" s="151"/>
      <c r="D551" s="140" t="s">
        <v>229</v>
      </c>
      <c r="E551" s="152" t="s">
        <v>19</v>
      </c>
      <c r="F551" s="153" t="s">
        <v>2797</v>
      </c>
      <c r="H551" s="154">
        <v>2.4</v>
      </c>
      <c r="I551" s="155"/>
      <c r="L551" s="151"/>
      <c r="M551" s="156"/>
      <c r="T551" s="157"/>
      <c r="AT551" s="152" t="s">
        <v>229</v>
      </c>
      <c r="AU551" s="152" t="s">
        <v>83</v>
      </c>
      <c r="AV551" s="12" t="s">
        <v>85</v>
      </c>
      <c r="AW551" s="12" t="s">
        <v>37</v>
      </c>
      <c r="AX551" s="12" t="s">
        <v>76</v>
      </c>
      <c r="AY551" s="152" t="s">
        <v>218</v>
      </c>
    </row>
    <row r="552" spans="2:51" s="12" customFormat="1" ht="11.25">
      <c r="B552" s="151"/>
      <c r="D552" s="140" t="s">
        <v>229</v>
      </c>
      <c r="E552" s="152" t="s">
        <v>19</v>
      </c>
      <c r="F552" s="153" t="s">
        <v>2798</v>
      </c>
      <c r="H552" s="154">
        <v>3.3</v>
      </c>
      <c r="I552" s="155"/>
      <c r="L552" s="151"/>
      <c r="M552" s="156"/>
      <c r="T552" s="157"/>
      <c r="AT552" s="152" t="s">
        <v>229</v>
      </c>
      <c r="AU552" s="152" t="s">
        <v>83</v>
      </c>
      <c r="AV552" s="12" t="s">
        <v>85</v>
      </c>
      <c r="AW552" s="12" t="s">
        <v>37</v>
      </c>
      <c r="AX552" s="12" t="s">
        <v>76</v>
      </c>
      <c r="AY552" s="152" t="s">
        <v>218</v>
      </c>
    </row>
    <row r="553" spans="2:51" s="12" customFormat="1" ht="11.25">
      <c r="B553" s="151"/>
      <c r="D553" s="140" t="s">
        <v>229</v>
      </c>
      <c r="E553" s="152" t="s">
        <v>19</v>
      </c>
      <c r="F553" s="153" t="s">
        <v>2799</v>
      </c>
      <c r="H553" s="154">
        <v>3.7</v>
      </c>
      <c r="I553" s="155"/>
      <c r="L553" s="151"/>
      <c r="M553" s="156"/>
      <c r="T553" s="157"/>
      <c r="AT553" s="152" t="s">
        <v>229</v>
      </c>
      <c r="AU553" s="152" t="s">
        <v>83</v>
      </c>
      <c r="AV553" s="12" t="s">
        <v>85</v>
      </c>
      <c r="AW553" s="12" t="s">
        <v>37</v>
      </c>
      <c r="AX553" s="12" t="s">
        <v>76</v>
      </c>
      <c r="AY553" s="152" t="s">
        <v>218</v>
      </c>
    </row>
    <row r="554" spans="2:51" s="12" customFormat="1" ht="11.25">
      <c r="B554" s="151"/>
      <c r="D554" s="140" t="s">
        <v>229</v>
      </c>
      <c r="E554" s="152" t="s">
        <v>19</v>
      </c>
      <c r="F554" s="153" t="s">
        <v>2800</v>
      </c>
      <c r="H554" s="154">
        <v>2.6</v>
      </c>
      <c r="I554" s="155"/>
      <c r="L554" s="151"/>
      <c r="M554" s="156"/>
      <c r="T554" s="157"/>
      <c r="AT554" s="152" t="s">
        <v>229</v>
      </c>
      <c r="AU554" s="152" t="s">
        <v>83</v>
      </c>
      <c r="AV554" s="12" t="s">
        <v>85</v>
      </c>
      <c r="AW554" s="12" t="s">
        <v>37</v>
      </c>
      <c r="AX554" s="12" t="s">
        <v>76</v>
      </c>
      <c r="AY554" s="152" t="s">
        <v>218</v>
      </c>
    </row>
    <row r="555" spans="2:51" s="12" customFormat="1" ht="11.25">
      <c r="B555" s="151"/>
      <c r="D555" s="140" t="s">
        <v>229</v>
      </c>
      <c r="E555" s="152" t="s">
        <v>19</v>
      </c>
      <c r="F555" s="153" t="s">
        <v>2801</v>
      </c>
      <c r="H555" s="154">
        <v>3.7</v>
      </c>
      <c r="I555" s="155"/>
      <c r="L555" s="151"/>
      <c r="M555" s="156"/>
      <c r="T555" s="157"/>
      <c r="AT555" s="152" t="s">
        <v>229</v>
      </c>
      <c r="AU555" s="152" t="s">
        <v>83</v>
      </c>
      <c r="AV555" s="12" t="s">
        <v>85</v>
      </c>
      <c r="AW555" s="12" t="s">
        <v>37</v>
      </c>
      <c r="AX555" s="12" t="s">
        <v>76</v>
      </c>
      <c r="AY555" s="152" t="s">
        <v>218</v>
      </c>
    </row>
    <row r="556" spans="2:51" s="12" customFormat="1" ht="11.25">
      <c r="B556" s="151"/>
      <c r="D556" s="140" t="s">
        <v>229</v>
      </c>
      <c r="E556" s="152" t="s">
        <v>19</v>
      </c>
      <c r="F556" s="153" t="s">
        <v>2802</v>
      </c>
      <c r="H556" s="154">
        <v>6.7</v>
      </c>
      <c r="I556" s="155"/>
      <c r="L556" s="151"/>
      <c r="M556" s="156"/>
      <c r="T556" s="157"/>
      <c r="AT556" s="152" t="s">
        <v>229</v>
      </c>
      <c r="AU556" s="152" t="s">
        <v>83</v>
      </c>
      <c r="AV556" s="12" t="s">
        <v>85</v>
      </c>
      <c r="AW556" s="12" t="s">
        <v>37</v>
      </c>
      <c r="AX556" s="12" t="s">
        <v>76</v>
      </c>
      <c r="AY556" s="152" t="s">
        <v>218</v>
      </c>
    </row>
    <row r="557" spans="2:51" s="12" customFormat="1" ht="11.25">
      <c r="B557" s="151"/>
      <c r="D557" s="140" t="s">
        <v>229</v>
      </c>
      <c r="E557" s="152" t="s">
        <v>19</v>
      </c>
      <c r="F557" s="153" t="s">
        <v>2803</v>
      </c>
      <c r="H557" s="154">
        <v>3.2</v>
      </c>
      <c r="I557" s="155"/>
      <c r="L557" s="151"/>
      <c r="M557" s="156"/>
      <c r="T557" s="157"/>
      <c r="AT557" s="152" t="s">
        <v>229</v>
      </c>
      <c r="AU557" s="152" t="s">
        <v>83</v>
      </c>
      <c r="AV557" s="12" t="s">
        <v>85</v>
      </c>
      <c r="AW557" s="12" t="s">
        <v>37</v>
      </c>
      <c r="AX557" s="12" t="s">
        <v>76</v>
      </c>
      <c r="AY557" s="152" t="s">
        <v>218</v>
      </c>
    </row>
    <row r="558" spans="2:51" s="12" customFormat="1" ht="11.25">
      <c r="B558" s="151"/>
      <c r="D558" s="140" t="s">
        <v>229</v>
      </c>
      <c r="E558" s="152" t="s">
        <v>19</v>
      </c>
      <c r="F558" s="153" t="s">
        <v>2804</v>
      </c>
      <c r="H558" s="154">
        <v>3.6</v>
      </c>
      <c r="I558" s="155"/>
      <c r="L558" s="151"/>
      <c r="M558" s="156"/>
      <c r="T558" s="157"/>
      <c r="AT558" s="152" t="s">
        <v>229</v>
      </c>
      <c r="AU558" s="152" t="s">
        <v>83</v>
      </c>
      <c r="AV558" s="12" t="s">
        <v>85</v>
      </c>
      <c r="AW558" s="12" t="s">
        <v>37</v>
      </c>
      <c r="AX558" s="12" t="s">
        <v>76</v>
      </c>
      <c r="AY558" s="152" t="s">
        <v>218</v>
      </c>
    </row>
    <row r="559" spans="2:51" s="12" customFormat="1" ht="11.25">
      <c r="B559" s="151"/>
      <c r="D559" s="140" t="s">
        <v>229</v>
      </c>
      <c r="E559" s="152" t="s">
        <v>19</v>
      </c>
      <c r="F559" s="153" t="s">
        <v>2805</v>
      </c>
      <c r="H559" s="154">
        <v>5.4</v>
      </c>
      <c r="I559" s="155"/>
      <c r="L559" s="151"/>
      <c r="M559" s="156"/>
      <c r="T559" s="157"/>
      <c r="AT559" s="152" t="s">
        <v>229</v>
      </c>
      <c r="AU559" s="152" t="s">
        <v>83</v>
      </c>
      <c r="AV559" s="12" t="s">
        <v>85</v>
      </c>
      <c r="AW559" s="12" t="s">
        <v>37</v>
      </c>
      <c r="AX559" s="12" t="s">
        <v>76</v>
      </c>
      <c r="AY559" s="152" t="s">
        <v>218</v>
      </c>
    </row>
    <row r="560" spans="2:51" s="12" customFormat="1" ht="11.25">
      <c r="B560" s="151"/>
      <c r="D560" s="140" t="s">
        <v>229</v>
      </c>
      <c r="E560" s="152" t="s">
        <v>19</v>
      </c>
      <c r="F560" s="153" t="s">
        <v>2806</v>
      </c>
      <c r="H560" s="154">
        <v>2.9</v>
      </c>
      <c r="I560" s="155"/>
      <c r="L560" s="151"/>
      <c r="M560" s="156"/>
      <c r="T560" s="157"/>
      <c r="AT560" s="152" t="s">
        <v>229</v>
      </c>
      <c r="AU560" s="152" t="s">
        <v>83</v>
      </c>
      <c r="AV560" s="12" t="s">
        <v>85</v>
      </c>
      <c r="AW560" s="12" t="s">
        <v>37</v>
      </c>
      <c r="AX560" s="12" t="s">
        <v>76</v>
      </c>
      <c r="AY560" s="152" t="s">
        <v>218</v>
      </c>
    </row>
    <row r="561" spans="2:51" s="12" customFormat="1" ht="11.25">
      <c r="B561" s="151"/>
      <c r="D561" s="140" t="s">
        <v>229</v>
      </c>
      <c r="E561" s="152" t="s">
        <v>19</v>
      </c>
      <c r="F561" s="153" t="s">
        <v>2807</v>
      </c>
      <c r="H561" s="154">
        <v>1.5</v>
      </c>
      <c r="I561" s="155"/>
      <c r="L561" s="151"/>
      <c r="M561" s="156"/>
      <c r="T561" s="157"/>
      <c r="AT561" s="152" t="s">
        <v>229</v>
      </c>
      <c r="AU561" s="152" t="s">
        <v>83</v>
      </c>
      <c r="AV561" s="12" t="s">
        <v>85</v>
      </c>
      <c r="AW561" s="12" t="s">
        <v>37</v>
      </c>
      <c r="AX561" s="12" t="s">
        <v>76</v>
      </c>
      <c r="AY561" s="152" t="s">
        <v>218</v>
      </c>
    </row>
    <row r="562" spans="2:51" s="12" customFormat="1" ht="11.25">
      <c r="B562" s="151"/>
      <c r="D562" s="140" t="s">
        <v>229</v>
      </c>
      <c r="E562" s="152" t="s">
        <v>19</v>
      </c>
      <c r="F562" s="153" t="s">
        <v>2808</v>
      </c>
      <c r="H562" s="154">
        <v>2.5</v>
      </c>
      <c r="I562" s="155"/>
      <c r="L562" s="151"/>
      <c r="M562" s="156"/>
      <c r="T562" s="157"/>
      <c r="AT562" s="152" t="s">
        <v>229</v>
      </c>
      <c r="AU562" s="152" t="s">
        <v>83</v>
      </c>
      <c r="AV562" s="12" t="s">
        <v>85</v>
      </c>
      <c r="AW562" s="12" t="s">
        <v>37</v>
      </c>
      <c r="AX562" s="12" t="s">
        <v>76</v>
      </c>
      <c r="AY562" s="152" t="s">
        <v>218</v>
      </c>
    </row>
    <row r="563" spans="2:51" s="12" customFormat="1" ht="11.25">
      <c r="B563" s="151"/>
      <c r="D563" s="140" t="s">
        <v>229</v>
      </c>
      <c r="E563" s="152" t="s">
        <v>19</v>
      </c>
      <c r="F563" s="153" t="s">
        <v>2809</v>
      </c>
      <c r="H563" s="154">
        <v>5.7</v>
      </c>
      <c r="I563" s="155"/>
      <c r="L563" s="151"/>
      <c r="M563" s="156"/>
      <c r="T563" s="157"/>
      <c r="AT563" s="152" t="s">
        <v>229</v>
      </c>
      <c r="AU563" s="152" t="s">
        <v>83</v>
      </c>
      <c r="AV563" s="12" t="s">
        <v>85</v>
      </c>
      <c r="AW563" s="12" t="s">
        <v>37</v>
      </c>
      <c r="AX563" s="12" t="s">
        <v>76</v>
      </c>
      <c r="AY563" s="152" t="s">
        <v>218</v>
      </c>
    </row>
    <row r="564" spans="2:51" s="12" customFormat="1" ht="11.25">
      <c r="B564" s="151"/>
      <c r="D564" s="140" t="s">
        <v>229</v>
      </c>
      <c r="E564" s="152" t="s">
        <v>19</v>
      </c>
      <c r="F564" s="153" t="s">
        <v>2810</v>
      </c>
      <c r="H564" s="154">
        <v>7.9</v>
      </c>
      <c r="I564" s="155"/>
      <c r="L564" s="151"/>
      <c r="M564" s="156"/>
      <c r="T564" s="157"/>
      <c r="AT564" s="152" t="s">
        <v>229</v>
      </c>
      <c r="AU564" s="152" t="s">
        <v>83</v>
      </c>
      <c r="AV564" s="12" t="s">
        <v>85</v>
      </c>
      <c r="AW564" s="12" t="s">
        <v>37</v>
      </c>
      <c r="AX564" s="12" t="s">
        <v>76</v>
      </c>
      <c r="AY564" s="152" t="s">
        <v>218</v>
      </c>
    </row>
    <row r="565" spans="2:51" s="12" customFormat="1" ht="11.25">
      <c r="B565" s="151"/>
      <c r="D565" s="140" t="s">
        <v>229</v>
      </c>
      <c r="E565" s="152" t="s">
        <v>19</v>
      </c>
      <c r="F565" s="153" t="s">
        <v>2811</v>
      </c>
      <c r="H565" s="154">
        <v>1.4</v>
      </c>
      <c r="I565" s="155"/>
      <c r="L565" s="151"/>
      <c r="M565" s="156"/>
      <c r="T565" s="157"/>
      <c r="AT565" s="152" t="s">
        <v>229</v>
      </c>
      <c r="AU565" s="152" t="s">
        <v>83</v>
      </c>
      <c r="AV565" s="12" t="s">
        <v>85</v>
      </c>
      <c r="AW565" s="12" t="s">
        <v>37</v>
      </c>
      <c r="AX565" s="12" t="s">
        <v>76</v>
      </c>
      <c r="AY565" s="152" t="s">
        <v>218</v>
      </c>
    </row>
    <row r="566" spans="2:51" s="12" customFormat="1" ht="11.25">
      <c r="B566" s="151"/>
      <c r="D566" s="140" t="s">
        <v>229</v>
      </c>
      <c r="E566" s="152" t="s">
        <v>19</v>
      </c>
      <c r="F566" s="153" t="s">
        <v>2812</v>
      </c>
      <c r="H566" s="154">
        <v>1.1000000000000001</v>
      </c>
      <c r="I566" s="155"/>
      <c r="L566" s="151"/>
      <c r="M566" s="156"/>
      <c r="T566" s="157"/>
      <c r="AT566" s="152" t="s">
        <v>229</v>
      </c>
      <c r="AU566" s="152" t="s">
        <v>83</v>
      </c>
      <c r="AV566" s="12" t="s">
        <v>85</v>
      </c>
      <c r="AW566" s="12" t="s">
        <v>37</v>
      </c>
      <c r="AX566" s="12" t="s">
        <v>76</v>
      </c>
      <c r="AY566" s="152" t="s">
        <v>218</v>
      </c>
    </row>
    <row r="567" spans="2:51" s="12" customFormat="1" ht="11.25">
      <c r="B567" s="151"/>
      <c r="D567" s="140" t="s">
        <v>229</v>
      </c>
      <c r="E567" s="152" t="s">
        <v>19</v>
      </c>
      <c r="F567" s="153" t="s">
        <v>2813</v>
      </c>
      <c r="H567" s="154">
        <v>0.7</v>
      </c>
      <c r="I567" s="155"/>
      <c r="L567" s="151"/>
      <c r="M567" s="156"/>
      <c r="T567" s="157"/>
      <c r="AT567" s="152" t="s">
        <v>229</v>
      </c>
      <c r="AU567" s="152" t="s">
        <v>83</v>
      </c>
      <c r="AV567" s="12" t="s">
        <v>85</v>
      </c>
      <c r="AW567" s="12" t="s">
        <v>37</v>
      </c>
      <c r="AX567" s="12" t="s">
        <v>76</v>
      </c>
      <c r="AY567" s="152" t="s">
        <v>218</v>
      </c>
    </row>
    <row r="568" spans="2:51" s="12" customFormat="1" ht="11.25">
      <c r="B568" s="151"/>
      <c r="D568" s="140" t="s">
        <v>229</v>
      </c>
      <c r="E568" s="152" t="s">
        <v>19</v>
      </c>
      <c r="F568" s="153" t="s">
        <v>2814</v>
      </c>
      <c r="H568" s="154">
        <v>1</v>
      </c>
      <c r="I568" s="155"/>
      <c r="L568" s="151"/>
      <c r="M568" s="156"/>
      <c r="T568" s="157"/>
      <c r="AT568" s="152" t="s">
        <v>229</v>
      </c>
      <c r="AU568" s="152" t="s">
        <v>83</v>
      </c>
      <c r="AV568" s="12" t="s">
        <v>85</v>
      </c>
      <c r="AW568" s="12" t="s">
        <v>37</v>
      </c>
      <c r="AX568" s="12" t="s">
        <v>76</v>
      </c>
      <c r="AY568" s="152" t="s">
        <v>218</v>
      </c>
    </row>
    <row r="569" spans="2:51" s="12" customFormat="1" ht="11.25">
      <c r="B569" s="151"/>
      <c r="D569" s="140" t="s">
        <v>229</v>
      </c>
      <c r="E569" s="152" t="s">
        <v>19</v>
      </c>
      <c r="F569" s="153" t="s">
        <v>2815</v>
      </c>
      <c r="H569" s="154">
        <v>1.4</v>
      </c>
      <c r="I569" s="155"/>
      <c r="L569" s="151"/>
      <c r="M569" s="156"/>
      <c r="T569" s="157"/>
      <c r="AT569" s="152" t="s">
        <v>229</v>
      </c>
      <c r="AU569" s="152" t="s">
        <v>83</v>
      </c>
      <c r="AV569" s="12" t="s">
        <v>85</v>
      </c>
      <c r="AW569" s="12" t="s">
        <v>37</v>
      </c>
      <c r="AX569" s="12" t="s">
        <v>76</v>
      </c>
      <c r="AY569" s="152" t="s">
        <v>218</v>
      </c>
    </row>
    <row r="570" spans="2:51" s="12" customFormat="1" ht="11.25">
      <c r="B570" s="151"/>
      <c r="D570" s="140" t="s">
        <v>229</v>
      </c>
      <c r="E570" s="152" t="s">
        <v>19</v>
      </c>
      <c r="F570" s="153" t="s">
        <v>2816</v>
      </c>
      <c r="H570" s="154">
        <v>1</v>
      </c>
      <c r="I570" s="155"/>
      <c r="L570" s="151"/>
      <c r="M570" s="156"/>
      <c r="T570" s="157"/>
      <c r="AT570" s="152" t="s">
        <v>229</v>
      </c>
      <c r="AU570" s="152" t="s">
        <v>83</v>
      </c>
      <c r="AV570" s="12" t="s">
        <v>85</v>
      </c>
      <c r="AW570" s="12" t="s">
        <v>37</v>
      </c>
      <c r="AX570" s="12" t="s">
        <v>76</v>
      </c>
      <c r="AY570" s="152" t="s">
        <v>218</v>
      </c>
    </row>
    <row r="571" spans="2:51" s="12" customFormat="1" ht="11.25">
      <c r="B571" s="151"/>
      <c r="D571" s="140" t="s">
        <v>229</v>
      </c>
      <c r="E571" s="152" t="s">
        <v>19</v>
      </c>
      <c r="F571" s="153" t="s">
        <v>2817</v>
      </c>
      <c r="H571" s="154">
        <v>0.3</v>
      </c>
      <c r="I571" s="155"/>
      <c r="L571" s="151"/>
      <c r="M571" s="156"/>
      <c r="T571" s="157"/>
      <c r="AT571" s="152" t="s">
        <v>229</v>
      </c>
      <c r="AU571" s="152" t="s">
        <v>83</v>
      </c>
      <c r="AV571" s="12" t="s">
        <v>85</v>
      </c>
      <c r="AW571" s="12" t="s">
        <v>37</v>
      </c>
      <c r="AX571" s="12" t="s">
        <v>76</v>
      </c>
      <c r="AY571" s="152" t="s">
        <v>218</v>
      </c>
    </row>
    <row r="572" spans="2:51" s="12" customFormat="1" ht="11.25">
      <c r="B572" s="151"/>
      <c r="D572" s="140" t="s">
        <v>229</v>
      </c>
      <c r="E572" s="152" t="s">
        <v>19</v>
      </c>
      <c r="F572" s="153" t="s">
        <v>2818</v>
      </c>
      <c r="H572" s="154">
        <v>1.2</v>
      </c>
      <c r="I572" s="155"/>
      <c r="L572" s="151"/>
      <c r="M572" s="156"/>
      <c r="T572" s="157"/>
      <c r="AT572" s="152" t="s">
        <v>229</v>
      </c>
      <c r="AU572" s="152" t="s">
        <v>83</v>
      </c>
      <c r="AV572" s="12" t="s">
        <v>85</v>
      </c>
      <c r="AW572" s="12" t="s">
        <v>37</v>
      </c>
      <c r="AX572" s="12" t="s">
        <v>76</v>
      </c>
      <c r="AY572" s="152" t="s">
        <v>218</v>
      </c>
    </row>
    <row r="573" spans="2:51" s="12" customFormat="1" ht="11.25">
      <c r="B573" s="151"/>
      <c r="D573" s="140" t="s">
        <v>229</v>
      </c>
      <c r="E573" s="152" t="s">
        <v>19</v>
      </c>
      <c r="F573" s="153" t="s">
        <v>2819</v>
      </c>
      <c r="H573" s="154">
        <v>2.5</v>
      </c>
      <c r="I573" s="155"/>
      <c r="L573" s="151"/>
      <c r="M573" s="156"/>
      <c r="T573" s="157"/>
      <c r="AT573" s="152" t="s">
        <v>229</v>
      </c>
      <c r="AU573" s="152" t="s">
        <v>83</v>
      </c>
      <c r="AV573" s="12" t="s">
        <v>85</v>
      </c>
      <c r="AW573" s="12" t="s">
        <v>37</v>
      </c>
      <c r="AX573" s="12" t="s">
        <v>76</v>
      </c>
      <c r="AY573" s="152" t="s">
        <v>218</v>
      </c>
    </row>
    <row r="574" spans="2:51" s="12" customFormat="1" ht="11.25">
      <c r="B574" s="151"/>
      <c r="D574" s="140" t="s">
        <v>229</v>
      </c>
      <c r="E574" s="152" t="s">
        <v>19</v>
      </c>
      <c r="F574" s="153" t="s">
        <v>2820</v>
      </c>
      <c r="H574" s="154">
        <v>0.2</v>
      </c>
      <c r="I574" s="155"/>
      <c r="L574" s="151"/>
      <c r="M574" s="156"/>
      <c r="T574" s="157"/>
      <c r="AT574" s="152" t="s">
        <v>229</v>
      </c>
      <c r="AU574" s="152" t="s">
        <v>83</v>
      </c>
      <c r="AV574" s="12" t="s">
        <v>85</v>
      </c>
      <c r="AW574" s="12" t="s">
        <v>37</v>
      </c>
      <c r="AX574" s="12" t="s">
        <v>76</v>
      </c>
      <c r="AY574" s="152" t="s">
        <v>218</v>
      </c>
    </row>
    <row r="575" spans="2:51" s="12" customFormat="1" ht="11.25">
      <c r="B575" s="151"/>
      <c r="D575" s="140" t="s">
        <v>229</v>
      </c>
      <c r="E575" s="152" t="s">
        <v>19</v>
      </c>
      <c r="F575" s="153" t="s">
        <v>2821</v>
      </c>
      <c r="H575" s="154">
        <v>0.2</v>
      </c>
      <c r="I575" s="155"/>
      <c r="L575" s="151"/>
      <c r="M575" s="156"/>
      <c r="T575" s="157"/>
      <c r="AT575" s="152" t="s">
        <v>229</v>
      </c>
      <c r="AU575" s="152" t="s">
        <v>83</v>
      </c>
      <c r="AV575" s="12" t="s">
        <v>85</v>
      </c>
      <c r="AW575" s="12" t="s">
        <v>37</v>
      </c>
      <c r="AX575" s="12" t="s">
        <v>76</v>
      </c>
      <c r="AY575" s="152" t="s">
        <v>218</v>
      </c>
    </row>
    <row r="576" spans="2:51" s="12" customFormat="1" ht="11.25">
      <c r="B576" s="151"/>
      <c r="D576" s="140" t="s">
        <v>229</v>
      </c>
      <c r="E576" s="152" t="s">
        <v>19</v>
      </c>
      <c r="F576" s="153" t="s">
        <v>2822</v>
      </c>
      <c r="H576" s="154">
        <v>0.2</v>
      </c>
      <c r="I576" s="155"/>
      <c r="L576" s="151"/>
      <c r="M576" s="156"/>
      <c r="T576" s="157"/>
      <c r="AT576" s="152" t="s">
        <v>229</v>
      </c>
      <c r="AU576" s="152" t="s">
        <v>83</v>
      </c>
      <c r="AV576" s="12" t="s">
        <v>85</v>
      </c>
      <c r="AW576" s="12" t="s">
        <v>37</v>
      </c>
      <c r="AX576" s="12" t="s">
        <v>76</v>
      </c>
      <c r="AY576" s="152" t="s">
        <v>218</v>
      </c>
    </row>
    <row r="577" spans="2:65" s="12" customFormat="1" ht="11.25">
      <c r="B577" s="151"/>
      <c r="D577" s="140" t="s">
        <v>229</v>
      </c>
      <c r="E577" s="152" t="s">
        <v>19</v>
      </c>
      <c r="F577" s="153" t="s">
        <v>2823</v>
      </c>
      <c r="H577" s="154">
        <v>0.2</v>
      </c>
      <c r="I577" s="155"/>
      <c r="L577" s="151"/>
      <c r="M577" s="156"/>
      <c r="T577" s="157"/>
      <c r="AT577" s="152" t="s">
        <v>229</v>
      </c>
      <c r="AU577" s="152" t="s">
        <v>83</v>
      </c>
      <c r="AV577" s="12" t="s">
        <v>85</v>
      </c>
      <c r="AW577" s="12" t="s">
        <v>37</v>
      </c>
      <c r="AX577" s="12" t="s">
        <v>76</v>
      </c>
      <c r="AY577" s="152" t="s">
        <v>218</v>
      </c>
    </row>
    <row r="578" spans="2:65" s="12" customFormat="1" ht="11.25">
      <c r="B578" s="151"/>
      <c r="D578" s="140" t="s">
        <v>229</v>
      </c>
      <c r="E578" s="152" t="s">
        <v>19</v>
      </c>
      <c r="F578" s="153" t="s">
        <v>2824</v>
      </c>
      <c r="H578" s="154">
        <v>0.2</v>
      </c>
      <c r="I578" s="155"/>
      <c r="L578" s="151"/>
      <c r="M578" s="156"/>
      <c r="T578" s="157"/>
      <c r="AT578" s="152" t="s">
        <v>229</v>
      </c>
      <c r="AU578" s="152" t="s">
        <v>83</v>
      </c>
      <c r="AV578" s="12" t="s">
        <v>85</v>
      </c>
      <c r="AW578" s="12" t="s">
        <v>37</v>
      </c>
      <c r="AX578" s="12" t="s">
        <v>76</v>
      </c>
      <c r="AY578" s="152" t="s">
        <v>218</v>
      </c>
    </row>
    <row r="579" spans="2:65" s="12" customFormat="1" ht="11.25">
      <c r="B579" s="151"/>
      <c r="D579" s="140" t="s">
        <v>229</v>
      </c>
      <c r="E579" s="152" t="s">
        <v>19</v>
      </c>
      <c r="F579" s="153" t="s">
        <v>2825</v>
      </c>
      <c r="H579" s="154">
        <v>0.2</v>
      </c>
      <c r="I579" s="155"/>
      <c r="L579" s="151"/>
      <c r="M579" s="156"/>
      <c r="T579" s="157"/>
      <c r="AT579" s="152" t="s">
        <v>229</v>
      </c>
      <c r="AU579" s="152" t="s">
        <v>83</v>
      </c>
      <c r="AV579" s="12" t="s">
        <v>85</v>
      </c>
      <c r="AW579" s="12" t="s">
        <v>37</v>
      </c>
      <c r="AX579" s="12" t="s">
        <v>76</v>
      </c>
      <c r="AY579" s="152" t="s">
        <v>218</v>
      </c>
    </row>
    <row r="580" spans="2:65" s="12" customFormat="1" ht="11.25">
      <c r="B580" s="151"/>
      <c r="D580" s="140" t="s">
        <v>229</v>
      </c>
      <c r="E580" s="152" t="s">
        <v>19</v>
      </c>
      <c r="F580" s="153" t="s">
        <v>2826</v>
      </c>
      <c r="H580" s="154">
        <v>0.2</v>
      </c>
      <c r="I580" s="155"/>
      <c r="L580" s="151"/>
      <c r="M580" s="156"/>
      <c r="T580" s="157"/>
      <c r="AT580" s="152" t="s">
        <v>229</v>
      </c>
      <c r="AU580" s="152" t="s">
        <v>83</v>
      </c>
      <c r="AV580" s="12" t="s">
        <v>85</v>
      </c>
      <c r="AW580" s="12" t="s">
        <v>37</v>
      </c>
      <c r="AX580" s="12" t="s">
        <v>76</v>
      </c>
      <c r="AY580" s="152" t="s">
        <v>218</v>
      </c>
    </row>
    <row r="581" spans="2:65" s="12" customFormat="1" ht="11.25">
      <c r="B581" s="151"/>
      <c r="D581" s="140" t="s">
        <v>229</v>
      </c>
      <c r="E581" s="152" t="s">
        <v>19</v>
      </c>
      <c r="F581" s="153" t="s">
        <v>2827</v>
      </c>
      <c r="H581" s="154">
        <v>0.2</v>
      </c>
      <c r="I581" s="155"/>
      <c r="L581" s="151"/>
      <c r="M581" s="156"/>
      <c r="T581" s="157"/>
      <c r="AT581" s="152" t="s">
        <v>229</v>
      </c>
      <c r="AU581" s="152" t="s">
        <v>83</v>
      </c>
      <c r="AV581" s="12" t="s">
        <v>85</v>
      </c>
      <c r="AW581" s="12" t="s">
        <v>37</v>
      </c>
      <c r="AX581" s="12" t="s">
        <v>76</v>
      </c>
      <c r="AY581" s="152" t="s">
        <v>218</v>
      </c>
    </row>
    <row r="582" spans="2:65" s="12" customFormat="1" ht="11.25">
      <c r="B582" s="151"/>
      <c r="D582" s="140" t="s">
        <v>229</v>
      </c>
      <c r="E582" s="152" t="s">
        <v>19</v>
      </c>
      <c r="F582" s="153" t="s">
        <v>2828</v>
      </c>
      <c r="H582" s="154">
        <v>0.2</v>
      </c>
      <c r="I582" s="155"/>
      <c r="L582" s="151"/>
      <c r="M582" s="156"/>
      <c r="T582" s="157"/>
      <c r="AT582" s="152" t="s">
        <v>229</v>
      </c>
      <c r="AU582" s="152" t="s">
        <v>83</v>
      </c>
      <c r="AV582" s="12" t="s">
        <v>85</v>
      </c>
      <c r="AW582" s="12" t="s">
        <v>37</v>
      </c>
      <c r="AX582" s="12" t="s">
        <v>76</v>
      </c>
      <c r="AY582" s="152" t="s">
        <v>218</v>
      </c>
    </row>
    <row r="583" spans="2:65" s="12" customFormat="1" ht="11.25">
      <c r="B583" s="151"/>
      <c r="D583" s="140" t="s">
        <v>229</v>
      </c>
      <c r="E583" s="152" t="s">
        <v>19</v>
      </c>
      <c r="F583" s="153" t="s">
        <v>2829</v>
      </c>
      <c r="H583" s="154">
        <v>0.2</v>
      </c>
      <c r="I583" s="155"/>
      <c r="L583" s="151"/>
      <c r="M583" s="156"/>
      <c r="T583" s="157"/>
      <c r="AT583" s="152" t="s">
        <v>229</v>
      </c>
      <c r="AU583" s="152" t="s">
        <v>83</v>
      </c>
      <c r="AV583" s="12" t="s">
        <v>85</v>
      </c>
      <c r="AW583" s="12" t="s">
        <v>37</v>
      </c>
      <c r="AX583" s="12" t="s">
        <v>76</v>
      </c>
      <c r="AY583" s="152" t="s">
        <v>218</v>
      </c>
    </row>
    <row r="584" spans="2:65" s="12" customFormat="1" ht="11.25">
      <c r="B584" s="151"/>
      <c r="D584" s="140" t="s">
        <v>229</v>
      </c>
      <c r="E584" s="152" t="s">
        <v>19</v>
      </c>
      <c r="F584" s="153" t="s">
        <v>2830</v>
      </c>
      <c r="H584" s="154">
        <v>8</v>
      </c>
      <c r="I584" s="155"/>
      <c r="L584" s="151"/>
      <c r="M584" s="156"/>
      <c r="T584" s="157"/>
      <c r="AT584" s="152" t="s">
        <v>229</v>
      </c>
      <c r="AU584" s="152" t="s">
        <v>83</v>
      </c>
      <c r="AV584" s="12" t="s">
        <v>85</v>
      </c>
      <c r="AW584" s="12" t="s">
        <v>37</v>
      </c>
      <c r="AX584" s="12" t="s">
        <v>76</v>
      </c>
      <c r="AY584" s="152" t="s">
        <v>218</v>
      </c>
    </row>
    <row r="585" spans="2:65" s="15" customFormat="1" ht="11.25">
      <c r="B585" s="191"/>
      <c r="D585" s="140" t="s">
        <v>229</v>
      </c>
      <c r="E585" s="192" t="s">
        <v>19</v>
      </c>
      <c r="F585" s="193" t="s">
        <v>1878</v>
      </c>
      <c r="H585" s="194">
        <v>679.16000000000099</v>
      </c>
      <c r="I585" s="195"/>
      <c r="L585" s="191"/>
      <c r="M585" s="196"/>
      <c r="T585" s="197"/>
      <c r="AT585" s="192" t="s">
        <v>229</v>
      </c>
      <c r="AU585" s="192" t="s">
        <v>83</v>
      </c>
      <c r="AV585" s="15" t="s">
        <v>99</v>
      </c>
      <c r="AW585" s="15" t="s">
        <v>37</v>
      </c>
      <c r="AX585" s="15" t="s">
        <v>76</v>
      </c>
      <c r="AY585" s="192" t="s">
        <v>218</v>
      </c>
    </row>
    <row r="586" spans="2:65" s="13" customFormat="1" ht="11.25">
      <c r="B586" s="158"/>
      <c r="D586" s="140" t="s">
        <v>229</v>
      </c>
      <c r="E586" s="159" t="s">
        <v>2354</v>
      </c>
      <c r="F586" s="160" t="s">
        <v>234</v>
      </c>
      <c r="H586" s="161">
        <v>796.20000000000095</v>
      </c>
      <c r="I586" s="162"/>
      <c r="L586" s="158"/>
      <c r="M586" s="163"/>
      <c r="T586" s="164"/>
      <c r="AT586" s="159" t="s">
        <v>229</v>
      </c>
      <c r="AU586" s="159" t="s">
        <v>83</v>
      </c>
      <c r="AV586" s="13" t="s">
        <v>223</v>
      </c>
      <c r="AW586" s="13" t="s">
        <v>37</v>
      </c>
      <c r="AX586" s="13" t="s">
        <v>83</v>
      </c>
      <c r="AY586" s="159" t="s">
        <v>218</v>
      </c>
    </row>
    <row r="587" spans="2:65" s="1" customFormat="1" ht="16.5" customHeight="1">
      <c r="B587" s="33"/>
      <c r="C587" s="127" t="s">
        <v>271</v>
      </c>
      <c r="D587" s="127" t="s">
        <v>219</v>
      </c>
      <c r="E587" s="128" t="s">
        <v>2831</v>
      </c>
      <c r="F587" s="129" t="s">
        <v>1947</v>
      </c>
      <c r="G587" s="130" t="s">
        <v>180</v>
      </c>
      <c r="H587" s="131">
        <v>4251.5339999999997</v>
      </c>
      <c r="I587" s="132"/>
      <c r="J587" s="133">
        <f>ROUND(I587*H587,2)</f>
        <v>0</v>
      </c>
      <c r="K587" s="129" t="s">
        <v>19</v>
      </c>
      <c r="L587" s="33"/>
      <c r="M587" s="134" t="s">
        <v>19</v>
      </c>
      <c r="N587" s="135" t="s">
        <v>47</v>
      </c>
      <c r="P587" s="136">
        <f>O587*H587</f>
        <v>0</v>
      </c>
      <c r="Q587" s="136">
        <v>0</v>
      </c>
      <c r="R587" s="136">
        <f>Q587*H587</f>
        <v>0</v>
      </c>
      <c r="S587" s="136">
        <v>0</v>
      </c>
      <c r="T587" s="137">
        <f>S587*H587</f>
        <v>0</v>
      </c>
      <c r="AR587" s="138" t="s">
        <v>223</v>
      </c>
      <c r="AT587" s="138" t="s">
        <v>219</v>
      </c>
      <c r="AU587" s="138" t="s">
        <v>83</v>
      </c>
      <c r="AY587" s="18" t="s">
        <v>218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8" t="s">
        <v>83</v>
      </c>
      <c r="BK587" s="139">
        <f>ROUND(I587*H587,2)</f>
        <v>0</v>
      </c>
      <c r="BL587" s="18" t="s">
        <v>223</v>
      </c>
      <c r="BM587" s="138" t="s">
        <v>2832</v>
      </c>
    </row>
    <row r="588" spans="2:65" s="1" customFormat="1" ht="11.25">
      <c r="B588" s="33"/>
      <c r="D588" s="140" t="s">
        <v>225</v>
      </c>
      <c r="F588" s="141" t="s">
        <v>1947</v>
      </c>
      <c r="I588" s="142"/>
      <c r="L588" s="33"/>
      <c r="M588" s="143"/>
      <c r="T588" s="54"/>
      <c r="AT588" s="18" t="s">
        <v>225</v>
      </c>
      <c r="AU588" s="18" t="s">
        <v>83</v>
      </c>
    </row>
    <row r="589" spans="2:65" s="1" customFormat="1" ht="19.5">
      <c r="B589" s="33"/>
      <c r="D589" s="140" t="s">
        <v>227</v>
      </c>
      <c r="F589" s="144" t="s">
        <v>1830</v>
      </c>
      <c r="I589" s="142"/>
      <c r="L589" s="33"/>
      <c r="M589" s="143"/>
      <c r="T589" s="54"/>
      <c r="AT589" s="18" t="s">
        <v>227</v>
      </c>
      <c r="AU589" s="18" t="s">
        <v>83</v>
      </c>
    </row>
    <row r="590" spans="2:65" s="12" customFormat="1" ht="11.25">
      <c r="B590" s="151"/>
      <c r="D590" s="140" t="s">
        <v>229</v>
      </c>
      <c r="E590" s="152" t="s">
        <v>19</v>
      </c>
      <c r="F590" s="153" t="s">
        <v>1702</v>
      </c>
      <c r="H590" s="154">
        <v>3455.3339999999998</v>
      </c>
      <c r="I590" s="155"/>
      <c r="L590" s="151"/>
      <c r="M590" s="156"/>
      <c r="T590" s="157"/>
      <c r="AT590" s="152" t="s">
        <v>229</v>
      </c>
      <c r="AU590" s="152" t="s">
        <v>83</v>
      </c>
      <c r="AV590" s="12" t="s">
        <v>85</v>
      </c>
      <c r="AW590" s="12" t="s">
        <v>37</v>
      </c>
      <c r="AX590" s="12" t="s">
        <v>76</v>
      </c>
      <c r="AY590" s="152" t="s">
        <v>218</v>
      </c>
    </row>
    <row r="591" spans="2:65" s="12" customFormat="1" ht="11.25">
      <c r="B591" s="151"/>
      <c r="D591" s="140" t="s">
        <v>229</v>
      </c>
      <c r="E591" s="152" t="s">
        <v>19</v>
      </c>
      <c r="F591" s="153" t="s">
        <v>2354</v>
      </c>
      <c r="H591" s="154">
        <v>796.2</v>
      </c>
      <c r="I591" s="155"/>
      <c r="L591" s="151"/>
      <c r="M591" s="156"/>
      <c r="T591" s="157"/>
      <c r="AT591" s="152" t="s">
        <v>229</v>
      </c>
      <c r="AU591" s="152" t="s">
        <v>83</v>
      </c>
      <c r="AV591" s="12" t="s">
        <v>85</v>
      </c>
      <c r="AW591" s="12" t="s">
        <v>37</v>
      </c>
      <c r="AX591" s="12" t="s">
        <v>76</v>
      </c>
      <c r="AY591" s="152" t="s">
        <v>218</v>
      </c>
    </row>
    <row r="592" spans="2:65" s="13" customFormat="1" ht="11.25">
      <c r="B592" s="158"/>
      <c r="D592" s="140" t="s">
        <v>229</v>
      </c>
      <c r="E592" s="159" t="s">
        <v>19</v>
      </c>
      <c r="F592" s="160" t="s">
        <v>234</v>
      </c>
      <c r="H592" s="161">
        <v>4251.5339999999997</v>
      </c>
      <c r="I592" s="162"/>
      <c r="L592" s="158"/>
      <c r="M592" s="163"/>
      <c r="T592" s="164"/>
      <c r="AT592" s="159" t="s">
        <v>229</v>
      </c>
      <c r="AU592" s="159" t="s">
        <v>83</v>
      </c>
      <c r="AV592" s="13" t="s">
        <v>223</v>
      </c>
      <c r="AW592" s="13" t="s">
        <v>37</v>
      </c>
      <c r="AX592" s="13" t="s">
        <v>83</v>
      </c>
      <c r="AY592" s="159" t="s">
        <v>218</v>
      </c>
    </row>
    <row r="593" spans="2:65" s="1" customFormat="1" ht="16.5" customHeight="1">
      <c r="B593" s="33"/>
      <c r="C593" s="127" t="s">
        <v>278</v>
      </c>
      <c r="D593" s="127" t="s">
        <v>219</v>
      </c>
      <c r="E593" s="128" t="s">
        <v>2833</v>
      </c>
      <c r="F593" s="129" t="s">
        <v>2834</v>
      </c>
      <c r="G593" s="130" t="s">
        <v>180</v>
      </c>
      <c r="H593" s="131">
        <v>400.3</v>
      </c>
      <c r="I593" s="132"/>
      <c r="J593" s="133">
        <f>ROUND(I593*H593,2)</f>
        <v>0</v>
      </c>
      <c r="K593" s="129" t="s">
        <v>19</v>
      </c>
      <c r="L593" s="33"/>
      <c r="M593" s="134" t="s">
        <v>19</v>
      </c>
      <c r="N593" s="135" t="s">
        <v>47</v>
      </c>
      <c r="P593" s="136">
        <f>O593*H593</f>
        <v>0</v>
      </c>
      <c r="Q593" s="136">
        <v>0</v>
      </c>
      <c r="R593" s="136">
        <f>Q593*H593</f>
        <v>0</v>
      </c>
      <c r="S593" s="136">
        <v>0</v>
      </c>
      <c r="T593" s="137">
        <f>S593*H593</f>
        <v>0</v>
      </c>
      <c r="AR593" s="138" t="s">
        <v>223</v>
      </c>
      <c r="AT593" s="138" t="s">
        <v>219</v>
      </c>
      <c r="AU593" s="138" t="s">
        <v>83</v>
      </c>
      <c r="AY593" s="18" t="s">
        <v>218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8" t="s">
        <v>83</v>
      </c>
      <c r="BK593" s="139">
        <f>ROUND(I593*H593,2)</f>
        <v>0</v>
      </c>
      <c r="BL593" s="18" t="s">
        <v>223</v>
      </c>
      <c r="BM593" s="138" t="s">
        <v>2835</v>
      </c>
    </row>
    <row r="594" spans="2:65" s="1" customFormat="1" ht="11.25">
      <c r="B594" s="33"/>
      <c r="D594" s="140" t="s">
        <v>225</v>
      </c>
      <c r="F594" s="141" t="s">
        <v>2834</v>
      </c>
      <c r="I594" s="142"/>
      <c r="L594" s="33"/>
      <c r="M594" s="143"/>
      <c r="T594" s="54"/>
      <c r="AT594" s="18" t="s">
        <v>225</v>
      </c>
      <c r="AU594" s="18" t="s">
        <v>83</v>
      </c>
    </row>
    <row r="595" spans="2:65" s="1" customFormat="1" ht="19.5">
      <c r="B595" s="33"/>
      <c r="D595" s="140" t="s">
        <v>227</v>
      </c>
      <c r="F595" s="144" t="s">
        <v>1830</v>
      </c>
      <c r="I595" s="142"/>
      <c r="L595" s="33"/>
      <c r="M595" s="143"/>
      <c r="T595" s="54"/>
      <c r="AT595" s="18" t="s">
        <v>227</v>
      </c>
      <c r="AU595" s="18" t="s">
        <v>83</v>
      </c>
    </row>
    <row r="596" spans="2:65" s="11" customFormat="1" ht="11.25">
      <c r="B596" s="145"/>
      <c r="D596" s="140" t="s">
        <v>229</v>
      </c>
      <c r="E596" s="146" t="s">
        <v>19</v>
      </c>
      <c r="F596" s="147" t="s">
        <v>230</v>
      </c>
      <c r="H596" s="146" t="s">
        <v>19</v>
      </c>
      <c r="I596" s="148"/>
      <c r="L596" s="145"/>
      <c r="M596" s="149"/>
      <c r="T596" s="150"/>
      <c r="AT596" s="146" t="s">
        <v>229</v>
      </c>
      <c r="AU596" s="146" t="s">
        <v>83</v>
      </c>
      <c r="AV596" s="11" t="s">
        <v>83</v>
      </c>
      <c r="AW596" s="11" t="s">
        <v>37</v>
      </c>
      <c r="AX596" s="11" t="s">
        <v>76</v>
      </c>
      <c r="AY596" s="146" t="s">
        <v>218</v>
      </c>
    </row>
    <row r="597" spans="2:65" s="12" customFormat="1" ht="11.25">
      <c r="B597" s="151"/>
      <c r="D597" s="140" t="s">
        <v>229</v>
      </c>
      <c r="E597" s="152" t="s">
        <v>2348</v>
      </c>
      <c r="F597" s="153" t="s">
        <v>2836</v>
      </c>
      <c r="H597" s="154">
        <v>400.3</v>
      </c>
      <c r="I597" s="155"/>
      <c r="L597" s="151"/>
      <c r="M597" s="156"/>
      <c r="T597" s="157"/>
      <c r="AT597" s="152" t="s">
        <v>229</v>
      </c>
      <c r="AU597" s="152" t="s">
        <v>83</v>
      </c>
      <c r="AV597" s="12" t="s">
        <v>85</v>
      </c>
      <c r="AW597" s="12" t="s">
        <v>37</v>
      </c>
      <c r="AX597" s="12" t="s">
        <v>83</v>
      </c>
      <c r="AY597" s="152" t="s">
        <v>218</v>
      </c>
    </row>
    <row r="598" spans="2:65" s="1" customFormat="1" ht="16.5" customHeight="1">
      <c r="B598" s="33"/>
      <c r="C598" s="127" t="s">
        <v>286</v>
      </c>
      <c r="D598" s="127" t="s">
        <v>219</v>
      </c>
      <c r="E598" s="128" t="s">
        <v>2837</v>
      </c>
      <c r="F598" s="129" t="s">
        <v>2838</v>
      </c>
      <c r="G598" s="130" t="s">
        <v>180</v>
      </c>
      <c r="H598" s="131">
        <v>400.3</v>
      </c>
      <c r="I598" s="132"/>
      <c r="J598" s="133">
        <f>ROUND(I598*H598,2)</f>
        <v>0</v>
      </c>
      <c r="K598" s="129" t="s">
        <v>19</v>
      </c>
      <c r="L598" s="33"/>
      <c r="M598" s="134" t="s">
        <v>19</v>
      </c>
      <c r="N598" s="135" t="s">
        <v>47</v>
      </c>
      <c r="P598" s="136">
        <f>O598*H598</f>
        <v>0</v>
      </c>
      <c r="Q598" s="136">
        <v>0</v>
      </c>
      <c r="R598" s="136">
        <f>Q598*H598</f>
        <v>0</v>
      </c>
      <c r="S598" s="136">
        <v>0</v>
      </c>
      <c r="T598" s="137">
        <f>S598*H598</f>
        <v>0</v>
      </c>
      <c r="AR598" s="138" t="s">
        <v>223</v>
      </c>
      <c r="AT598" s="138" t="s">
        <v>219</v>
      </c>
      <c r="AU598" s="138" t="s">
        <v>83</v>
      </c>
      <c r="AY598" s="18" t="s">
        <v>218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8" t="s">
        <v>83</v>
      </c>
      <c r="BK598" s="139">
        <f>ROUND(I598*H598,2)</f>
        <v>0</v>
      </c>
      <c r="BL598" s="18" t="s">
        <v>223</v>
      </c>
      <c r="BM598" s="138" t="s">
        <v>2839</v>
      </c>
    </row>
    <row r="599" spans="2:65" s="1" customFormat="1" ht="11.25">
      <c r="B599" s="33"/>
      <c r="D599" s="140" t="s">
        <v>225</v>
      </c>
      <c r="F599" s="141" t="s">
        <v>2838</v>
      </c>
      <c r="I599" s="142"/>
      <c r="L599" s="33"/>
      <c r="M599" s="143"/>
      <c r="T599" s="54"/>
      <c r="AT599" s="18" t="s">
        <v>225</v>
      </c>
      <c r="AU599" s="18" t="s">
        <v>83</v>
      </c>
    </row>
    <row r="600" spans="2:65" s="1" customFormat="1" ht="19.5">
      <c r="B600" s="33"/>
      <c r="D600" s="140" t="s">
        <v>227</v>
      </c>
      <c r="F600" s="144" t="s">
        <v>1830</v>
      </c>
      <c r="I600" s="142"/>
      <c r="L600" s="33"/>
      <c r="M600" s="143"/>
      <c r="T600" s="54"/>
      <c r="AT600" s="18" t="s">
        <v>227</v>
      </c>
      <c r="AU600" s="18" t="s">
        <v>83</v>
      </c>
    </row>
    <row r="601" spans="2:65" s="12" customFormat="1" ht="11.25">
      <c r="B601" s="151"/>
      <c r="D601" s="140" t="s">
        <v>229</v>
      </c>
      <c r="E601" s="152" t="s">
        <v>19</v>
      </c>
      <c r="F601" s="153" t="s">
        <v>2348</v>
      </c>
      <c r="H601" s="154">
        <v>400.3</v>
      </c>
      <c r="I601" s="155"/>
      <c r="L601" s="151"/>
      <c r="M601" s="156"/>
      <c r="T601" s="157"/>
      <c r="AT601" s="152" t="s">
        <v>229</v>
      </c>
      <c r="AU601" s="152" t="s">
        <v>83</v>
      </c>
      <c r="AV601" s="12" t="s">
        <v>85</v>
      </c>
      <c r="AW601" s="12" t="s">
        <v>37</v>
      </c>
      <c r="AX601" s="12" t="s">
        <v>83</v>
      </c>
      <c r="AY601" s="152" t="s">
        <v>218</v>
      </c>
    </row>
    <row r="602" spans="2:65" s="1" customFormat="1" ht="16.5" customHeight="1">
      <c r="B602" s="33"/>
      <c r="C602" s="127" t="s">
        <v>292</v>
      </c>
      <c r="D602" s="127" t="s">
        <v>219</v>
      </c>
      <c r="E602" s="128" t="s">
        <v>2840</v>
      </c>
      <c r="F602" s="129" t="s">
        <v>2841</v>
      </c>
      <c r="G602" s="130" t="s">
        <v>167</v>
      </c>
      <c r="H602" s="131">
        <v>667.28</v>
      </c>
      <c r="I602" s="132"/>
      <c r="J602" s="133">
        <f>ROUND(I602*H602,2)</f>
        <v>0</v>
      </c>
      <c r="K602" s="129" t="s">
        <v>19</v>
      </c>
      <c r="L602" s="33"/>
      <c r="M602" s="134" t="s">
        <v>19</v>
      </c>
      <c r="N602" s="135" t="s">
        <v>47</v>
      </c>
      <c r="P602" s="136">
        <f>O602*H602</f>
        <v>0</v>
      </c>
      <c r="Q602" s="136">
        <v>0</v>
      </c>
      <c r="R602" s="136">
        <f>Q602*H602</f>
        <v>0</v>
      </c>
      <c r="S602" s="136">
        <v>0</v>
      </c>
      <c r="T602" s="137">
        <f>S602*H602</f>
        <v>0</v>
      </c>
      <c r="AR602" s="138" t="s">
        <v>223</v>
      </c>
      <c r="AT602" s="138" t="s">
        <v>219</v>
      </c>
      <c r="AU602" s="138" t="s">
        <v>83</v>
      </c>
      <c r="AY602" s="18" t="s">
        <v>218</v>
      </c>
      <c r="BE602" s="139">
        <f>IF(N602="základní",J602,0)</f>
        <v>0</v>
      </c>
      <c r="BF602" s="139">
        <f>IF(N602="snížená",J602,0)</f>
        <v>0</v>
      </c>
      <c r="BG602" s="139">
        <f>IF(N602="zákl. přenesená",J602,0)</f>
        <v>0</v>
      </c>
      <c r="BH602" s="139">
        <f>IF(N602="sníž. přenesená",J602,0)</f>
        <v>0</v>
      </c>
      <c r="BI602" s="139">
        <f>IF(N602="nulová",J602,0)</f>
        <v>0</v>
      </c>
      <c r="BJ602" s="18" t="s">
        <v>83</v>
      </c>
      <c r="BK602" s="139">
        <f>ROUND(I602*H602,2)</f>
        <v>0</v>
      </c>
      <c r="BL602" s="18" t="s">
        <v>223</v>
      </c>
      <c r="BM602" s="138" t="s">
        <v>2842</v>
      </c>
    </row>
    <row r="603" spans="2:65" s="1" customFormat="1" ht="11.25">
      <c r="B603" s="33"/>
      <c r="D603" s="140" t="s">
        <v>225</v>
      </c>
      <c r="F603" s="141" t="s">
        <v>2841</v>
      </c>
      <c r="I603" s="142"/>
      <c r="L603" s="33"/>
      <c r="M603" s="143"/>
      <c r="T603" s="54"/>
      <c r="AT603" s="18" t="s">
        <v>225</v>
      </c>
      <c r="AU603" s="18" t="s">
        <v>83</v>
      </c>
    </row>
    <row r="604" spans="2:65" s="1" customFormat="1" ht="19.5">
      <c r="B604" s="33"/>
      <c r="D604" s="140" t="s">
        <v>227</v>
      </c>
      <c r="F604" s="144" t="s">
        <v>2843</v>
      </c>
      <c r="I604" s="142"/>
      <c r="L604" s="33"/>
      <c r="M604" s="143"/>
      <c r="T604" s="54"/>
      <c r="AT604" s="18" t="s">
        <v>227</v>
      </c>
      <c r="AU604" s="18" t="s">
        <v>83</v>
      </c>
    </row>
    <row r="605" spans="2:65" s="11" customFormat="1" ht="11.25">
      <c r="B605" s="145"/>
      <c r="D605" s="140" t="s">
        <v>229</v>
      </c>
      <c r="E605" s="146" t="s">
        <v>19</v>
      </c>
      <c r="F605" s="147" t="s">
        <v>283</v>
      </c>
      <c r="H605" s="146" t="s">
        <v>19</v>
      </c>
      <c r="I605" s="148"/>
      <c r="L605" s="145"/>
      <c r="M605" s="149"/>
      <c r="T605" s="150"/>
      <c r="AT605" s="146" t="s">
        <v>229</v>
      </c>
      <c r="AU605" s="146" t="s">
        <v>83</v>
      </c>
      <c r="AV605" s="11" t="s">
        <v>83</v>
      </c>
      <c r="AW605" s="11" t="s">
        <v>37</v>
      </c>
      <c r="AX605" s="11" t="s">
        <v>76</v>
      </c>
      <c r="AY605" s="146" t="s">
        <v>218</v>
      </c>
    </row>
    <row r="606" spans="2:65" s="12" customFormat="1" ht="11.25">
      <c r="B606" s="151"/>
      <c r="D606" s="140" t="s">
        <v>229</v>
      </c>
      <c r="E606" s="152" t="s">
        <v>2351</v>
      </c>
      <c r="F606" s="153" t="s">
        <v>2844</v>
      </c>
      <c r="H606" s="154">
        <v>667.28</v>
      </c>
      <c r="I606" s="155"/>
      <c r="L606" s="151"/>
      <c r="M606" s="156"/>
      <c r="T606" s="157"/>
      <c r="AT606" s="152" t="s">
        <v>229</v>
      </c>
      <c r="AU606" s="152" t="s">
        <v>83</v>
      </c>
      <c r="AV606" s="12" t="s">
        <v>85</v>
      </c>
      <c r="AW606" s="12" t="s">
        <v>37</v>
      </c>
      <c r="AX606" s="12" t="s">
        <v>83</v>
      </c>
      <c r="AY606" s="152" t="s">
        <v>218</v>
      </c>
    </row>
    <row r="607" spans="2:65" s="1" customFormat="1" ht="16.5" customHeight="1">
      <c r="B607" s="33"/>
      <c r="C607" s="127" t="s">
        <v>299</v>
      </c>
      <c r="D607" s="127" t="s">
        <v>219</v>
      </c>
      <c r="E607" s="128" t="s">
        <v>2845</v>
      </c>
      <c r="F607" s="129" t="s">
        <v>2846</v>
      </c>
      <c r="G607" s="130" t="s">
        <v>167</v>
      </c>
      <c r="H607" s="131">
        <v>667.28</v>
      </c>
      <c r="I607" s="132"/>
      <c r="J607" s="133">
        <f>ROUND(I607*H607,2)</f>
        <v>0</v>
      </c>
      <c r="K607" s="129" t="s">
        <v>19</v>
      </c>
      <c r="L607" s="33"/>
      <c r="M607" s="134" t="s">
        <v>19</v>
      </c>
      <c r="N607" s="135" t="s">
        <v>47</v>
      </c>
      <c r="P607" s="136">
        <f>O607*H607</f>
        <v>0</v>
      </c>
      <c r="Q607" s="136">
        <v>0</v>
      </c>
      <c r="R607" s="136">
        <f>Q607*H607</f>
        <v>0</v>
      </c>
      <c r="S607" s="136">
        <v>0</v>
      </c>
      <c r="T607" s="137">
        <f>S607*H607</f>
        <v>0</v>
      </c>
      <c r="AR607" s="138" t="s">
        <v>223</v>
      </c>
      <c r="AT607" s="138" t="s">
        <v>219</v>
      </c>
      <c r="AU607" s="138" t="s">
        <v>83</v>
      </c>
      <c r="AY607" s="18" t="s">
        <v>218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8" t="s">
        <v>83</v>
      </c>
      <c r="BK607" s="139">
        <f>ROUND(I607*H607,2)</f>
        <v>0</v>
      </c>
      <c r="BL607" s="18" t="s">
        <v>223</v>
      </c>
      <c r="BM607" s="138" t="s">
        <v>2847</v>
      </c>
    </row>
    <row r="608" spans="2:65" s="1" customFormat="1" ht="11.25">
      <c r="B608" s="33"/>
      <c r="D608" s="140" t="s">
        <v>225</v>
      </c>
      <c r="F608" s="141" t="s">
        <v>2848</v>
      </c>
      <c r="I608" s="142"/>
      <c r="L608" s="33"/>
      <c r="M608" s="143"/>
      <c r="T608" s="54"/>
      <c r="AT608" s="18" t="s">
        <v>225</v>
      </c>
      <c r="AU608" s="18" t="s">
        <v>83</v>
      </c>
    </row>
    <row r="609" spans="2:65" s="1" customFormat="1" ht="19.5">
      <c r="B609" s="33"/>
      <c r="D609" s="140" t="s">
        <v>227</v>
      </c>
      <c r="F609" s="144" t="s">
        <v>2843</v>
      </c>
      <c r="I609" s="142"/>
      <c r="L609" s="33"/>
      <c r="M609" s="143"/>
      <c r="T609" s="54"/>
      <c r="AT609" s="18" t="s">
        <v>227</v>
      </c>
      <c r="AU609" s="18" t="s">
        <v>83</v>
      </c>
    </row>
    <row r="610" spans="2:65" s="12" customFormat="1" ht="11.25">
      <c r="B610" s="151"/>
      <c r="D610" s="140" t="s">
        <v>229</v>
      </c>
      <c r="E610" s="152" t="s">
        <v>19</v>
      </c>
      <c r="F610" s="153" t="s">
        <v>2351</v>
      </c>
      <c r="H610" s="154">
        <v>667.28</v>
      </c>
      <c r="I610" s="155"/>
      <c r="L610" s="151"/>
      <c r="M610" s="156"/>
      <c r="T610" s="157"/>
      <c r="AT610" s="152" t="s">
        <v>229</v>
      </c>
      <c r="AU610" s="152" t="s">
        <v>83</v>
      </c>
      <c r="AV610" s="12" t="s">
        <v>85</v>
      </c>
      <c r="AW610" s="12" t="s">
        <v>37</v>
      </c>
      <c r="AX610" s="12" t="s">
        <v>83</v>
      </c>
      <c r="AY610" s="152" t="s">
        <v>218</v>
      </c>
    </row>
    <row r="611" spans="2:65" s="1" customFormat="1" ht="16.5" customHeight="1">
      <c r="B611" s="33"/>
      <c r="C611" s="127" t="s">
        <v>306</v>
      </c>
      <c r="D611" s="127" t="s">
        <v>219</v>
      </c>
      <c r="E611" s="128" t="s">
        <v>2849</v>
      </c>
      <c r="F611" s="129" t="s">
        <v>1950</v>
      </c>
      <c r="G611" s="130" t="s">
        <v>180</v>
      </c>
      <c r="H611" s="131">
        <v>37.200000000000003</v>
      </c>
      <c r="I611" s="132"/>
      <c r="J611" s="133">
        <f>ROUND(I611*H611,2)</f>
        <v>0</v>
      </c>
      <c r="K611" s="129" t="s">
        <v>19</v>
      </c>
      <c r="L611" s="33"/>
      <c r="M611" s="134" t="s">
        <v>19</v>
      </c>
      <c r="N611" s="135" t="s">
        <v>47</v>
      </c>
      <c r="P611" s="136">
        <f>O611*H611</f>
        <v>0</v>
      </c>
      <c r="Q611" s="136">
        <v>0</v>
      </c>
      <c r="R611" s="136">
        <f>Q611*H611</f>
        <v>0</v>
      </c>
      <c r="S611" s="136">
        <v>0</v>
      </c>
      <c r="T611" s="137">
        <f>S611*H611</f>
        <v>0</v>
      </c>
      <c r="AR611" s="138" t="s">
        <v>223</v>
      </c>
      <c r="AT611" s="138" t="s">
        <v>219</v>
      </c>
      <c r="AU611" s="138" t="s">
        <v>83</v>
      </c>
      <c r="AY611" s="18" t="s">
        <v>218</v>
      </c>
      <c r="BE611" s="139">
        <f>IF(N611="základní",J611,0)</f>
        <v>0</v>
      </c>
      <c r="BF611" s="139">
        <f>IF(N611="snížená",J611,0)</f>
        <v>0</v>
      </c>
      <c r="BG611" s="139">
        <f>IF(N611="zákl. přenesená",J611,0)</f>
        <v>0</v>
      </c>
      <c r="BH611" s="139">
        <f>IF(N611="sníž. přenesená",J611,0)</f>
        <v>0</v>
      </c>
      <c r="BI611" s="139">
        <f>IF(N611="nulová",J611,0)</f>
        <v>0</v>
      </c>
      <c r="BJ611" s="18" t="s">
        <v>83</v>
      </c>
      <c r="BK611" s="139">
        <f>ROUND(I611*H611,2)</f>
        <v>0</v>
      </c>
      <c r="BL611" s="18" t="s">
        <v>223</v>
      </c>
      <c r="BM611" s="138" t="s">
        <v>2850</v>
      </c>
    </row>
    <row r="612" spans="2:65" s="1" customFormat="1" ht="29.25">
      <c r="B612" s="33"/>
      <c r="D612" s="140" t="s">
        <v>225</v>
      </c>
      <c r="F612" s="141" t="s">
        <v>1829</v>
      </c>
      <c r="I612" s="142"/>
      <c r="L612" s="33"/>
      <c r="M612" s="143"/>
      <c r="T612" s="54"/>
      <c r="AT612" s="18" t="s">
        <v>225</v>
      </c>
      <c r="AU612" s="18" t="s">
        <v>83</v>
      </c>
    </row>
    <row r="613" spans="2:65" s="1" customFormat="1" ht="19.5">
      <c r="B613" s="33"/>
      <c r="D613" s="140" t="s">
        <v>227</v>
      </c>
      <c r="F613" s="144" t="s">
        <v>1830</v>
      </c>
      <c r="I613" s="142"/>
      <c r="L613" s="33"/>
      <c r="M613" s="143"/>
      <c r="T613" s="54"/>
      <c r="AT613" s="18" t="s">
        <v>227</v>
      </c>
      <c r="AU613" s="18" t="s">
        <v>83</v>
      </c>
    </row>
    <row r="614" spans="2:65" s="11" customFormat="1" ht="11.25">
      <c r="B614" s="145"/>
      <c r="D614" s="140" t="s">
        <v>229</v>
      </c>
      <c r="E614" s="146" t="s">
        <v>19</v>
      </c>
      <c r="F614" s="147" t="s">
        <v>230</v>
      </c>
      <c r="H614" s="146" t="s">
        <v>19</v>
      </c>
      <c r="I614" s="148"/>
      <c r="L614" s="145"/>
      <c r="M614" s="149"/>
      <c r="T614" s="150"/>
      <c r="AT614" s="146" t="s">
        <v>229</v>
      </c>
      <c r="AU614" s="146" t="s">
        <v>83</v>
      </c>
      <c r="AV614" s="11" t="s">
        <v>83</v>
      </c>
      <c r="AW614" s="11" t="s">
        <v>37</v>
      </c>
      <c r="AX614" s="11" t="s">
        <v>76</v>
      </c>
      <c r="AY614" s="146" t="s">
        <v>218</v>
      </c>
    </row>
    <row r="615" spans="2:65" s="12" customFormat="1" ht="11.25">
      <c r="B615" s="151"/>
      <c r="D615" s="140" t="s">
        <v>229</v>
      </c>
      <c r="E615" s="152" t="s">
        <v>19</v>
      </c>
      <c r="F615" s="153" t="s">
        <v>2851</v>
      </c>
      <c r="H615" s="154">
        <v>34.700000000000003</v>
      </c>
      <c r="I615" s="155"/>
      <c r="L615" s="151"/>
      <c r="M615" s="156"/>
      <c r="T615" s="157"/>
      <c r="AT615" s="152" t="s">
        <v>229</v>
      </c>
      <c r="AU615" s="152" t="s">
        <v>83</v>
      </c>
      <c r="AV615" s="12" t="s">
        <v>85</v>
      </c>
      <c r="AW615" s="12" t="s">
        <v>37</v>
      </c>
      <c r="AX615" s="12" t="s">
        <v>76</v>
      </c>
      <c r="AY615" s="152" t="s">
        <v>218</v>
      </c>
    </row>
    <row r="616" spans="2:65" s="12" customFormat="1" ht="11.25">
      <c r="B616" s="151"/>
      <c r="D616" s="140" t="s">
        <v>229</v>
      </c>
      <c r="E616" s="152" t="s">
        <v>19</v>
      </c>
      <c r="F616" s="153" t="s">
        <v>2852</v>
      </c>
      <c r="H616" s="154">
        <v>0.7</v>
      </c>
      <c r="I616" s="155"/>
      <c r="L616" s="151"/>
      <c r="M616" s="156"/>
      <c r="T616" s="157"/>
      <c r="AT616" s="152" t="s">
        <v>229</v>
      </c>
      <c r="AU616" s="152" t="s">
        <v>83</v>
      </c>
      <c r="AV616" s="12" t="s">
        <v>85</v>
      </c>
      <c r="AW616" s="12" t="s">
        <v>37</v>
      </c>
      <c r="AX616" s="12" t="s">
        <v>76</v>
      </c>
      <c r="AY616" s="152" t="s">
        <v>218</v>
      </c>
    </row>
    <row r="617" spans="2:65" s="12" customFormat="1" ht="11.25">
      <c r="B617" s="151"/>
      <c r="D617" s="140" t="s">
        <v>229</v>
      </c>
      <c r="E617" s="152" t="s">
        <v>19</v>
      </c>
      <c r="F617" s="153" t="s">
        <v>2853</v>
      </c>
      <c r="H617" s="154">
        <v>1.8</v>
      </c>
      <c r="I617" s="155"/>
      <c r="L617" s="151"/>
      <c r="M617" s="156"/>
      <c r="T617" s="157"/>
      <c r="AT617" s="152" t="s">
        <v>229</v>
      </c>
      <c r="AU617" s="152" t="s">
        <v>83</v>
      </c>
      <c r="AV617" s="12" t="s">
        <v>85</v>
      </c>
      <c r="AW617" s="12" t="s">
        <v>37</v>
      </c>
      <c r="AX617" s="12" t="s">
        <v>76</v>
      </c>
      <c r="AY617" s="152" t="s">
        <v>218</v>
      </c>
    </row>
    <row r="618" spans="2:65" s="13" customFormat="1" ht="11.25">
      <c r="B618" s="158"/>
      <c r="D618" s="140" t="s">
        <v>229</v>
      </c>
      <c r="E618" s="159" t="s">
        <v>1705</v>
      </c>
      <c r="F618" s="160" t="s">
        <v>234</v>
      </c>
      <c r="H618" s="161">
        <v>37.200000000000003</v>
      </c>
      <c r="I618" s="162"/>
      <c r="L618" s="158"/>
      <c r="M618" s="163"/>
      <c r="T618" s="164"/>
      <c r="AT618" s="159" t="s">
        <v>229</v>
      </c>
      <c r="AU618" s="159" t="s">
        <v>83</v>
      </c>
      <c r="AV618" s="13" t="s">
        <v>223</v>
      </c>
      <c r="AW618" s="13" t="s">
        <v>37</v>
      </c>
      <c r="AX618" s="13" t="s">
        <v>83</v>
      </c>
      <c r="AY618" s="159" t="s">
        <v>218</v>
      </c>
    </row>
    <row r="619" spans="2:65" s="1" customFormat="1" ht="16.5" customHeight="1">
      <c r="B619" s="33"/>
      <c r="C619" s="127" t="s">
        <v>313</v>
      </c>
      <c r="D619" s="127" t="s">
        <v>219</v>
      </c>
      <c r="E619" s="128" t="s">
        <v>2854</v>
      </c>
      <c r="F619" s="129" t="s">
        <v>1967</v>
      </c>
      <c r="G619" s="130" t="s">
        <v>180</v>
      </c>
      <c r="H619" s="131">
        <v>37.200000000000003</v>
      </c>
      <c r="I619" s="132"/>
      <c r="J619" s="133">
        <f>ROUND(I619*H619,2)</f>
        <v>0</v>
      </c>
      <c r="K619" s="129" t="s">
        <v>19</v>
      </c>
      <c r="L619" s="33"/>
      <c r="M619" s="134" t="s">
        <v>19</v>
      </c>
      <c r="N619" s="135" t="s">
        <v>47</v>
      </c>
      <c r="P619" s="136">
        <f>O619*H619</f>
        <v>0</v>
      </c>
      <c r="Q619" s="136">
        <v>0</v>
      </c>
      <c r="R619" s="136">
        <f>Q619*H619</f>
        <v>0</v>
      </c>
      <c r="S619" s="136">
        <v>0</v>
      </c>
      <c r="T619" s="137">
        <f>S619*H619</f>
        <v>0</v>
      </c>
      <c r="AR619" s="138" t="s">
        <v>223</v>
      </c>
      <c r="AT619" s="138" t="s">
        <v>219</v>
      </c>
      <c r="AU619" s="138" t="s">
        <v>83</v>
      </c>
      <c r="AY619" s="18" t="s">
        <v>218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8" t="s">
        <v>83</v>
      </c>
      <c r="BK619" s="139">
        <f>ROUND(I619*H619,2)</f>
        <v>0</v>
      </c>
      <c r="BL619" s="18" t="s">
        <v>223</v>
      </c>
      <c r="BM619" s="138" t="s">
        <v>2855</v>
      </c>
    </row>
    <row r="620" spans="2:65" s="1" customFormat="1" ht="11.25">
      <c r="B620" s="33"/>
      <c r="D620" s="140" t="s">
        <v>225</v>
      </c>
      <c r="F620" s="141" t="s">
        <v>1947</v>
      </c>
      <c r="I620" s="142"/>
      <c r="L620" s="33"/>
      <c r="M620" s="143"/>
      <c r="T620" s="54"/>
      <c r="AT620" s="18" t="s">
        <v>225</v>
      </c>
      <c r="AU620" s="18" t="s">
        <v>83</v>
      </c>
    </row>
    <row r="621" spans="2:65" s="1" customFormat="1" ht="19.5">
      <c r="B621" s="33"/>
      <c r="D621" s="140" t="s">
        <v>227</v>
      </c>
      <c r="F621" s="144" t="s">
        <v>1830</v>
      </c>
      <c r="I621" s="142"/>
      <c r="L621" s="33"/>
      <c r="M621" s="143"/>
      <c r="T621" s="54"/>
      <c r="AT621" s="18" t="s">
        <v>227</v>
      </c>
      <c r="AU621" s="18" t="s">
        <v>83</v>
      </c>
    </row>
    <row r="622" spans="2:65" s="12" customFormat="1" ht="11.25">
      <c r="B622" s="151"/>
      <c r="D622" s="140" t="s">
        <v>229</v>
      </c>
      <c r="E622" s="152" t="s">
        <v>19</v>
      </c>
      <c r="F622" s="153" t="s">
        <v>1705</v>
      </c>
      <c r="H622" s="154">
        <v>37.200000000000003</v>
      </c>
      <c r="I622" s="155"/>
      <c r="L622" s="151"/>
      <c r="M622" s="156"/>
      <c r="T622" s="157"/>
      <c r="AT622" s="152" t="s">
        <v>229</v>
      </c>
      <c r="AU622" s="152" t="s">
        <v>83</v>
      </c>
      <c r="AV622" s="12" t="s">
        <v>85</v>
      </c>
      <c r="AW622" s="12" t="s">
        <v>37</v>
      </c>
      <c r="AX622" s="12" t="s">
        <v>83</v>
      </c>
      <c r="AY622" s="152" t="s">
        <v>218</v>
      </c>
    </row>
    <row r="623" spans="2:65" s="1" customFormat="1" ht="16.5" customHeight="1">
      <c r="B623" s="33"/>
      <c r="C623" s="127" t="s">
        <v>320</v>
      </c>
      <c r="D623" s="127" t="s">
        <v>219</v>
      </c>
      <c r="E623" s="128" t="s">
        <v>2856</v>
      </c>
      <c r="F623" s="129" t="s">
        <v>2857</v>
      </c>
      <c r="G623" s="130" t="s">
        <v>180</v>
      </c>
      <c r="H623" s="131">
        <v>305.34300000000002</v>
      </c>
      <c r="I623" s="132"/>
      <c r="J623" s="133">
        <f>ROUND(I623*H623,2)</f>
        <v>0</v>
      </c>
      <c r="K623" s="129" t="s">
        <v>19</v>
      </c>
      <c r="L623" s="33"/>
      <c r="M623" s="134" t="s">
        <v>19</v>
      </c>
      <c r="N623" s="135" t="s">
        <v>47</v>
      </c>
      <c r="P623" s="136">
        <f>O623*H623</f>
        <v>0</v>
      </c>
      <c r="Q623" s="136">
        <v>0</v>
      </c>
      <c r="R623" s="136">
        <f>Q623*H623</f>
        <v>0</v>
      </c>
      <c r="S623" s="136">
        <v>0</v>
      </c>
      <c r="T623" s="137">
        <f>S623*H623</f>
        <v>0</v>
      </c>
      <c r="AR623" s="138" t="s">
        <v>223</v>
      </c>
      <c r="AT623" s="138" t="s">
        <v>219</v>
      </c>
      <c r="AU623" s="138" t="s">
        <v>83</v>
      </c>
      <c r="AY623" s="18" t="s">
        <v>218</v>
      </c>
      <c r="BE623" s="139">
        <f>IF(N623="základní",J623,0)</f>
        <v>0</v>
      </c>
      <c r="BF623" s="139">
        <f>IF(N623="snížená",J623,0)</f>
        <v>0</v>
      </c>
      <c r="BG623" s="139">
        <f>IF(N623="zákl. přenesená",J623,0)</f>
        <v>0</v>
      </c>
      <c r="BH623" s="139">
        <f>IF(N623="sníž. přenesená",J623,0)</f>
        <v>0</v>
      </c>
      <c r="BI623" s="139">
        <f>IF(N623="nulová",J623,0)</f>
        <v>0</v>
      </c>
      <c r="BJ623" s="18" t="s">
        <v>83</v>
      </c>
      <c r="BK623" s="139">
        <f>ROUND(I623*H623,2)</f>
        <v>0</v>
      </c>
      <c r="BL623" s="18" t="s">
        <v>223</v>
      </c>
      <c r="BM623" s="138" t="s">
        <v>2858</v>
      </c>
    </row>
    <row r="624" spans="2:65" s="1" customFormat="1" ht="39">
      <c r="B624" s="33"/>
      <c r="D624" s="140" t="s">
        <v>225</v>
      </c>
      <c r="F624" s="141" t="s">
        <v>1972</v>
      </c>
      <c r="I624" s="142"/>
      <c r="L624" s="33"/>
      <c r="M624" s="143"/>
      <c r="T624" s="54"/>
      <c r="AT624" s="18" t="s">
        <v>225</v>
      </c>
      <c r="AU624" s="18" t="s">
        <v>83</v>
      </c>
    </row>
    <row r="625" spans="2:51" s="1" customFormat="1" ht="19.5">
      <c r="B625" s="33"/>
      <c r="D625" s="140" t="s">
        <v>227</v>
      </c>
      <c r="F625" s="144" t="s">
        <v>1830</v>
      </c>
      <c r="I625" s="142"/>
      <c r="L625" s="33"/>
      <c r="M625" s="143"/>
      <c r="T625" s="54"/>
      <c r="AT625" s="18" t="s">
        <v>227</v>
      </c>
      <c r="AU625" s="18" t="s">
        <v>83</v>
      </c>
    </row>
    <row r="626" spans="2:51" s="11" customFormat="1" ht="11.25">
      <c r="B626" s="145"/>
      <c r="D626" s="140" t="s">
        <v>229</v>
      </c>
      <c r="E626" s="146" t="s">
        <v>19</v>
      </c>
      <c r="F626" s="147" t="s">
        <v>230</v>
      </c>
      <c r="H626" s="146" t="s">
        <v>19</v>
      </c>
      <c r="I626" s="148"/>
      <c r="L626" s="145"/>
      <c r="M626" s="149"/>
      <c r="T626" s="150"/>
      <c r="AT626" s="146" t="s">
        <v>229</v>
      </c>
      <c r="AU626" s="146" t="s">
        <v>83</v>
      </c>
      <c r="AV626" s="11" t="s">
        <v>83</v>
      </c>
      <c r="AW626" s="11" t="s">
        <v>37</v>
      </c>
      <c r="AX626" s="11" t="s">
        <v>76</v>
      </c>
      <c r="AY626" s="146" t="s">
        <v>218</v>
      </c>
    </row>
    <row r="627" spans="2:51" s="12" customFormat="1" ht="11.25">
      <c r="B627" s="151"/>
      <c r="D627" s="140" t="s">
        <v>229</v>
      </c>
      <c r="E627" s="152" t="s">
        <v>19</v>
      </c>
      <c r="F627" s="153" t="s">
        <v>2859</v>
      </c>
      <c r="H627" s="154">
        <v>4.46</v>
      </c>
      <c r="I627" s="155"/>
      <c r="L627" s="151"/>
      <c r="M627" s="156"/>
      <c r="T627" s="157"/>
      <c r="AT627" s="152" t="s">
        <v>229</v>
      </c>
      <c r="AU627" s="152" t="s">
        <v>83</v>
      </c>
      <c r="AV627" s="12" t="s">
        <v>85</v>
      </c>
      <c r="AW627" s="12" t="s">
        <v>37</v>
      </c>
      <c r="AX627" s="12" t="s">
        <v>76</v>
      </c>
      <c r="AY627" s="152" t="s">
        <v>218</v>
      </c>
    </row>
    <row r="628" spans="2:51" s="12" customFormat="1" ht="11.25">
      <c r="B628" s="151"/>
      <c r="D628" s="140" t="s">
        <v>229</v>
      </c>
      <c r="E628" s="152" t="s">
        <v>19</v>
      </c>
      <c r="F628" s="153" t="s">
        <v>2860</v>
      </c>
      <c r="H628" s="154">
        <v>17.68</v>
      </c>
      <c r="I628" s="155"/>
      <c r="L628" s="151"/>
      <c r="M628" s="156"/>
      <c r="T628" s="157"/>
      <c r="AT628" s="152" t="s">
        <v>229</v>
      </c>
      <c r="AU628" s="152" t="s">
        <v>83</v>
      </c>
      <c r="AV628" s="12" t="s">
        <v>85</v>
      </c>
      <c r="AW628" s="12" t="s">
        <v>37</v>
      </c>
      <c r="AX628" s="12" t="s">
        <v>76</v>
      </c>
      <c r="AY628" s="152" t="s">
        <v>218</v>
      </c>
    </row>
    <row r="629" spans="2:51" s="12" customFormat="1" ht="11.25">
      <c r="B629" s="151"/>
      <c r="D629" s="140" t="s">
        <v>229</v>
      </c>
      <c r="E629" s="152" t="s">
        <v>19</v>
      </c>
      <c r="F629" s="153" t="s">
        <v>2861</v>
      </c>
      <c r="H629" s="154">
        <v>2.2400000000000002</v>
      </c>
      <c r="I629" s="155"/>
      <c r="L629" s="151"/>
      <c r="M629" s="156"/>
      <c r="T629" s="157"/>
      <c r="AT629" s="152" t="s">
        <v>229</v>
      </c>
      <c r="AU629" s="152" t="s">
        <v>83</v>
      </c>
      <c r="AV629" s="12" t="s">
        <v>85</v>
      </c>
      <c r="AW629" s="12" t="s">
        <v>37</v>
      </c>
      <c r="AX629" s="12" t="s">
        <v>76</v>
      </c>
      <c r="AY629" s="152" t="s">
        <v>218</v>
      </c>
    </row>
    <row r="630" spans="2:51" s="12" customFormat="1" ht="11.25">
      <c r="B630" s="151"/>
      <c r="D630" s="140" t="s">
        <v>229</v>
      </c>
      <c r="E630" s="152" t="s">
        <v>19</v>
      </c>
      <c r="F630" s="153" t="s">
        <v>2862</v>
      </c>
      <c r="H630" s="154">
        <v>10.416</v>
      </c>
      <c r="I630" s="155"/>
      <c r="L630" s="151"/>
      <c r="M630" s="156"/>
      <c r="T630" s="157"/>
      <c r="AT630" s="152" t="s">
        <v>229</v>
      </c>
      <c r="AU630" s="152" t="s">
        <v>83</v>
      </c>
      <c r="AV630" s="12" t="s">
        <v>85</v>
      </c>
      <c r="AW630" s="12" t="s">
        <v>37</v>
      </c>
      <c r="AX630" s="12" t="s">
        <v>76</v>
      </c>
      <c r="AY630" s="152" t="s">
        <v>218</v>
      </c>
    </row>
    <row r="631" spans="2:51" s="12" customFormat="1" ht="11.25">
      <c r="B631" s="151"/>
      <c r="D631" s="140" t="s">
        <v>229</v>
      </c>
      <c r="E631" s="152" t="s">
        <v>19</v>
      </c>
      <c r="F631" s="153" t="s">
        <v>2863</v>
      </c>
      <c r="H631" s="154">
        <v>0.36</v>
      </c>
      <c r="I631" s="155"/>
      <c r="L631" s="151"/>
      <c r="M631" s="156"/>
      <c r="T631" s="157"/>
      <c r="AT631" s="152" t="s">
        <v>229</v>
      </c>
      <c r="AU631" s="152" t="s">
        <v>83</v>
      </c>
      <c r="AV631" s="12" t="s">
        <v>85</v>
      </c>
      <c r="AW631" s="12" t="s">
        <v>37</v>
      </c>
      <c r="AX631" s="12" t="s">
        <v>76</v>
      </c>
      <c r="AY631" s="152" t="s">
        <v>218</v>
      </c>
    </row>
    <row r="632" spans="2:51" s="12" customFormat="1" ht="11.25">
      <c r="B632" s="151"/>
      <c r="D632" s="140" t="s">
        <v>229</v>
      </c>
      <c r="E632" s="152" t="s">
        <v>19</v>
      </c>
      <c r="F632" s="153" t="s">
        <v>2864</v>
      </c>
      <c r="H632" s="154">
        <v>8.5519999999999996</v>
      </c>
      <c r="I632" s="155"/>
      <c r="L632" s="151"/>
      <c r="M632" s="156"/>
      <c r="T632" s="157"/>
      <c r="AT632" s="152" t="s">
        <v>229</v>
      </c>
      <c r="AU632" s="152" t="s">
        <v>83</v>
      </c>
      <c r="AV632" s="12" t="s">
        <v>85</v>
      </c>
      <c r="AW632" s="12" t="s">
        <v>37</v>
      </c>
      <c r="AX632" s="12" t="s">
        <v>76</v>
      </c>
      <c r="AY632" s="152" t="s">
        <v>218</v>
      </c>
    </row>
    <row r="633" spans="2:51" s="12" customFormat="1" ht="11.25">
      <c r="B633" s="151"/>
      <c r="D633" s="140" t="s">
        <v>229</v>
      </c>
      <c r="E633" s="152" t="s">
        <v>19</v>
      </c>
      <c r="F633" s="153" t="s">
        <v>2865</v>
      </c>
      <c r="H633" s="154">
        <v>1.5349999999999999</v>
      </c>
      <c r="I633" s="155"/>
      <c r="L633" s="151"/>
      <c r="M633" s="156"/>
      <c r="T633" s="157"/>
      <c r="AT633" s="152" t="s">
        <v>229</v>
      </c>
      <c r="AU633" s="152" t="s">
        <v>83</v>
      </c>
      <c r="AV633" s="12" t="s">
        <v>85</v>
      </c>
      <c r="AW633" s="12" t="s">
        <v>37</v>
      </c>
      <c r="AX633" s="12" t="s">
        <v>76</v>
      </c>
      <c r="AY633" s="152" t="s">
        <v>218</v>
      </c>
    </row>
    <row r="634" spans="2:51" s="12" customFormat="1" ht="11.25">
      <c r="B634" s="151"/>
      <c r="D634" s="140" t="s">
        <v>229</v>
      </c>
      <c r="E634" s="152" t="s">
        <v>19</v>
      </c>
      <c r="F634" s="153" t="s">
        <v>2866</v>
      </c>
      <c r="H634" s="154">
        <v>4.46</v>
      </c>
      <c r="I634" s="155"/>
      <c r="L634" s="151"/>
      <c r="M634" s="156"/>
      <c r="T634" s="157"/>
      <c r="AT634" s="152" t="s">
        <v>229</v>
      </c>
      <c r="AU634" s="152" t="s">
        <v>83</v>
      </c>
      <c r="AV634" s="12" t="s">
        <v>85</v>
      </c>
      <c r="AW634" s="12" t="s">
        <v>37</v>
      </c>
      <c r="AX634" s="12" t="s">
        <v>76</v>
      </c>
      <c r="AY634" s="152" t="s">
        <v>218</v>
      </c>
    </row>
    <row r="635" spans="2:51" s="12" customFormat="1" ht="11.25">
      <c r="B635" s="151"/>
      <c r="D635" s="140" t="s">
        <v>229</v>
      </c>
      <c r="E635" s="152" t="s">
        <v>19</v>
      </c>
      <c r="F635" s="153" t="s">
        <v>2867</v>
      </c>
      <c r="H635" s="154">
        <v>5.2</v>
      </c>
      <c r="I635" s="155"/>
      <c r="L635" s="151"/>
      <c r="M635" s="156"/>
      <c r="T635" s="157"/>
      <c r="AT635" s="152" t="s">
        <v>229</v>
      </c>
      <c r="AU635" s="152" t="s">
        <v>83</v>
      </c>
      <c r="AV635" s="12" t="s">
        <v>85</v>
      </c>
      <c r="AW635" s="12" t="s">
        <v>37</v>
      </c>
      <c r="AX635" s="12" t="s">
        <v>76</v>
      </c>
      <c r="AY635" s="152" t="s">
        <v>218</v>
      </c>
    </row>
    <row r="636" spans="2:51" s="12" customFormat="1" ht="11.25">
      <c r="B636" s="151"/>
      <c r="D636" s="140" t="s">
        <v>229</v>
      </c>
      <c r="E636" s="152" t="s">
        <v>19</v>
      </c>
      <c r="F636" s="153" t="s">
        <v>2868</v>
      </c>
      <c r="H636" s="154">
        <v>4.5</v>
      </c>
      <c r="I636" s="155"/>
      <c r="L636" s="151"/>
      <c r="M636" s="156"/>
      <c r="T636" s="157"/>
      <c r="AT636" s="152" t="s">
        <v>229</v>
      </c>
      <c r="AU636" s="152" t="s">
        <v>83</v>
      </c>
      <c r="AV636" s="12" t="s">
        <v>85</v>
      </c>
      <c r="AW636" s="12" t="s">
        <v>37</v>
      </c>
      <c r="AX636" s="12" t="s">
        <v>76</v>
      </c>
      <c r="AY636" s="152" t="s">
        <v>218</v>
      </c>
    </row>
    <row r="637" spans="2:51" s="12" customFormat="1" ht="11.25">
      <c r="B637" s="151"/>
      <c r="D637" s="140" t="s">
        <v>229</v>
      </c>
      <c r="E637" s="152" t="s">
        <v>19</v>
      </c>
      <c r="F637" s="153" t="s">
        <v>2869</v>
      </c>
      <c r="H637" s="154">
        <v>1.74</v>
      </c>
      <c r="I637" s="155"/>
      <c r="L637" s="151"/>
      <c r="M637" s="156"/>
      <c r="T637" s="157"/>
      <c r="AT637" s="152" t="s">
        <v>229</v>
      </c>
      <c r="AU637" s="152" t="s">
        <v>83</v>
      </c>
      <c r="AV637" s="12" t="s">
        <v>85</v>
      </c>
      <c r="AW637" s="12" t="s">
        <v>37</v>
      </c>
      <c r="AX637" s="12" t="s">
        <v>76</v>
      </c>
      <c r="AY637" s="152" t="s">
        <v>218</v>
      </c>
    </row>
    <row r="638" spans="2:51" s="12" customFormat="1" ht="11.25">
      <c r="B638" s="151"/>
      <c r="D638" s="140" t="s">
        <v>229</v>
      </c>
      <c r="E638" s="152" t="s">
        <v>19</v>
      </c>
      <c r="F638" s="153" t="s">
        <v>2870</v>
      </c>
      <c r="H638" s="154">
        <v>3.3</v>
      </c>
      <c r="I638" s="155"/>
      <c r="L638" s="151"/>
      <c r="M638" s="156"/>
      <c r="T638" s="157"/>
      <c r="AT638" s="152" t="s">
        <v>229</v>
      </c>
      <c r="AU638" s="152" t="s">
        <v>83</v>
      </c>
      <c r="AV638" s="12" t="s">
        <v>85</v>
      </c>
      <c r="AW638" s="12" t="s">
        <v>37</v>
      </c>
      <c r="AX638" s="12" t="s">
        <v>76</v>
      </c>
      <c r="AY638" s="152" t="s">
        <v>218</v>
      </c>
    </row>
    <row r="639" spans="2:51" s="12" customFormat="1" ht="11.25">
      <c r="B639" s="151"/>
      <c r="D639" s="140" t="s">
        <v>229</v>
      </c>
      <c r="E639" s="152" t="s">
        <v>19</v>
      </c>
      <c r="F639" s="153" t="s">
        <v>2871</v>
      </c>
      <c r="H639" s="154">
        <v>16.100000000000001</v>
      </c>
      <c r="I639" s="155"/>
      <c r="L639" s="151"/>
      <c r="M639" s="156"/>
      <c r="T639" s="157"/>
      <c r="AT639" s="152" t="s">
        <v>229</v>
      </c>
      <c r="AU639" s="152" t="s">
        <v>83</v>
      </c>
      <c r="AV639" s="12" t="s">
        <v>85</v>
      </c>
      <c r="AW639" s="12" t="s">
        <v>37</v>
      </c>
      <c r="AX639" s="12" t="s">
        <v>76</v>
      </c>
      <c r="AY639" s="152" t="s">
        <v>218</v>
      </c>
    </row>
    <row r="640" spans="2:51" s="12" customFormat="1" ht="11.25">
      <c r="B640" s="151"/>
      <c r="D640" s="140" t="s">
        <v>229</v>
      </c>
      <c r="E640" s="152" t="s">
        <v>19</v>
      </c>
      <c r="F640" s="153" t="s">
        <v>2872</v>
      </c>
      <c r="H640" s="154">
        <v>1.9</v>
      </c>
      <c r="I640" s="155"/>
      <c r="L640" s="151"/>
      <c r="M640" s="156"/>
      <c r="T640" s="157"/>
      <c r="AT640" s="152" t="s">
        <v>229</v>
      </c>
      <c r="AU640" s="152" t="s">
        <v>83</v>
      </c>
      <c r="AV640" s="12" t="s">
        <v>85</v>
      </c>
      <c r="AW640" s="12" t="s">
        <v>37</v>
      </c>
      <c r="AX640" s="12" t="s">
        <v>76</v>
      </c>
      <c r="AY640" s="152" t="s">
        <v>218</v>
      </c>
    </row>
    <row r="641" spans="2:51" s="12" customFormat="1" ht="11.25">
      <c r="B641" s="151"/>
      <c r="D641" s="140" t="s">
        <v>229</v>
      </c>
      <c r="E641" s="152" t="s">
        <v>19</v>
      </c>
      <c r="F641" s="153" t="s">
        <v>2873</v>
      </c>
      <c r="H641" s="154">
        <v>8.1999999999999993</v>
      </c>
      <c r="I641" s="155"/>
      <c r="L641" s="151"/>
      <c r="M641" s="156"/>
      <c r="T641" s="157"/>
      <c r="AT641" s="152" t="s">
        <v>229</v>
      </c>
      <c r="AU641" s="152" t="s">
        <v>83</v>
      </c>
      <c r="AV641" s="12" t="s">
        <v>85</v>
      </c>
      <c r="AW641" s="12" t="s">
        <v>37</v>
      </c>
      <c r="AX641" s="12" t="s">
        <v>76</v>
      </c>
      <c r="AY641" s="152" t="s">
        <v>218</v>
      </c>
    </row>
    <row r="642" spans="2:51" s="12" customFormat="1" ht="11.25">
      <c r="B642" s="151"/>
      <c r="D642" s="140" t="s">
        <v>229</v>
      </c>
      <c r="E642" s="152" t="s">
        <v>19</v>
      </c>
      <c r="F642" s="153" t="s">
        <v>2874</v>
      </c>
      <c r="H642" s="154">
        <v>5</v>
      </c>
      <c r="I642" s="155"/>
      <c r="L642" s="151"/>
      <c r="M642" s="156"/>
      <c r="T642" s="157"/>
      <c r="AT642" s="152" t="s">
        <v>229</v>
      </c>
      <c r="AU642" s="152" t="s">
        <v>83</v>
      </c>
      <c r="AV642" s="12" t="s">
        <v>85</v>
      </c>
      <c r="AW642" s="12" t="s">
        <v>37</v>
      </c>
      <c r="AX642" s="12" t="s">
        <v>76</v>
      </c>
      <c r="AY642" s="152" t="s">
        <v>218</v>
      </c>
    </row>
    <row r="643" spans="2:51" s="12" customFormat="1" ht="11.25">
      <c r="B643" s="151"/>
      <c r="D643" s="140" t="s">
        <v>229</v>
      </c>
      <c r="E643" s="152" t="s">
        <v>19</v>
      </c>
      <c r="F643" s="153" t="s">
        <v>2875</v>
      </c>
      <c r="H643" s="154">
        <v>3.9</v>
      </c>
      <c r="I643" s="155"/>
      <c r="L643" s="151"/>
      <c r="M643" s="156"/>
      <c r="T643" s="157"/>
      <c r="AT643" s="152" t="s">
        <v>229</v>
      </c>
      <c r="AU643" s="152" t="s">
        <v>83</v>
      </c>
      <c r="AV643" s="12" t="s">
        <v>85</v>
      </c>
      <c r="AW643" s="12" t="s">
        <v>37</v>
      </c>
      <c r="AX643" s="12" t="s">
        <v>76</v>
      </c>
      <c r="AY643" s="152" t="s">
        <v>218</v>
      </c>
    </row>
    <row r="644" spans="2:51" s="12" customFormat="1" ht="11.25">
      <c r="B644" s="151"/>
      <c r="D644" s="140" t="s">
        <v>229</v>
      </c>
      <c r="E644" s="152" t="s">
        <v>19</v>
      </c>
      <c r="F644" s="153" t="s">
        <v>2876</v>
      </c>
      <c r="H644" s="154">
        <v>2.7</v>
      </c>
      <c r="I644" s="155"/>
      <c r="L644" s="151"/>
      <c r="M644" s="156"/>
      <c r="T644" s="157"/>
      <c r="AT644" s="152" t="s">
        <v>229</v>
      </c>
      <c r="AU644" s="152" t="s">
        <v>83</v>
      </c>
      <c r="AV644" s="12" t="s">
        <v>85</v>
      </c>
      <c r="AW644" s="12" t="s">
        <v>37</v>
      </c>
      <c r="AX644" s="12" t="s">
        <v>76</v>
      </c>
      <c r="AY644" s="152" t="s">
        <v>218</v>
      </c>
    </row>
    <row r="645" spans="2:51" s="12" customFormat="1" ht="11.25">
      <c r="B645" s="151"/>
      <c r="D645" s="140" t="s">
        <v>229</v>
      </c>
      <c r="E645" s="152" t="s">
        <v>19</v>
      </c>
      <c r="F645" s="153" t="s">
        <v>2877</v>
      </c>
      <c r="H645" s="154">
        <v>6.9</v>
      </c>
      <c r="I645" s="155"/>
      <c r="L645" s="151"/>
      <c r="M645" s="156"/>
      <c r="T645" s="157"/>
      <c r="AT645" s="152" t="s">
        <v>229</v>
      </c>
      <c r="AU645" s="152" t="s">
        <v>83</v>
      </c>
      <c r="AV645" s="12" t="s">
        <v>85</v>
      </c>
      <c r="AW645" s="12" t="s">
        <v>37</v>
      </c>
      <c r="AX645" s="12" t="s">
        <v>76</v>
      </c>
      <c r="AY645" s="152" t="s">
        <v>218</v>
      </c>
    </row>
    <row r="646" spans="2:51" s="12" customFormat="1" ht="11.25">
      <c r="B646" s="151"/>
      <c r="D646" s="140" t="s">
        <v>229</v>
      </c>
      <c r="E646" s="152" t="s">
        <v>19</v>
      </c>
      <c r="F646" s="153" t="s">
        <v>2878</v>
      </c>
      <c r="H646" s="154">
        <v>16.399999999999999</v>
      </c>
      <c r="I646" s="155"/>
      <c r="L646" s="151"/>
      <c r="M646" s="156"/>
      <c r="T646" s="157"/>
      <c r="AT646" s="152" t="s">
        <v>229</v>
      </c>
      <c r="AU646" s="152" t="s">
        <v>83</v>
      </c>
      <c r="AV646" s="12" t="s">
        <v>85</v>
      </c>
      <c r="AW646" s="12" t="s">
        <v>37</v>
      </c>
      <c r="AX646" s="12" t="s">
        <v>76</v>
      </c>
      <c r="AY646" s="152" t="s">
        <v>218</v>
      </c>
    </row>
    <row r="647" spans="2:51" s="12" customFormat="1" ht="11.25">
      <c r="B647" s="151"/>
      <c r="D647" s="140" t="s">
        <v>229</v>
      </c>
      <c r="E647" s="152" t="s">
        <v>19</v>
      </c>
      <c r="F647" s="153" t="s">
        <v>2879</v>
      </c>
      <c r="H647" s="154">
        <v>2</v>
      </c>
      <c r="I647" s="155"/>
      <c r="L647" s="151"/>
      <c r="M647" s="156"/>
      <c r="T647" s="157"/>
      <c r="AT647" s="152" t="s">
        <v>229</v>
      </c>
      <c r="AU647" s="152" t="s">
        <v>83</v>
      </c>
      <c r="AV647" s="12" t="s">
        <v>85</v>
      </c>
      <c r="AW647" s="12" t="s">
        <v>37</v>
      </c>
      <c r="AX647" s="12" t="s">
        <v>76</v>
      </c>
      <c r="AY647" s="152" t="s">
        <v>218</v>
      </c>
    </row>
    <row r="648" spans="2:51" s="12" customFormat="1" ht="11.25">
      <c r="B648" s="151"/>
      <c r="D648" s="140" t="s">
        <v>229</v>
      </c>
      <c r="E648" s="152" t="s">
        <v>19</v>
      </c>
      <c r="F648" s="153" t="s">
        <v>2880</v>
      </c>
      <c r="H648" s="154">
        <v>6</v>
      </c>
      <c r="I648" s="155"/>
      <c r="L648" s="151"/>
      <c r="M648" s="156"/>
      <c r="T648" s="157"/>
      <c r="AT648" s="152" t="s">
        <v>229</v>
      </c>
      <c r="AU648" s="152" t="s">
        <v>83</v>
      </c>
      <c r="AV648" s="12" t="s">
        <v>85</v>
      </c>
      <c r="AW648" s="12" t="s">
        <v>37</v>
      </c>
      <c r="AX648" s="12" t="s">
        <v>76</v>
      </c>
      <c r="AY648" s="152" t="s">
        <v>218</v>
      </c>
    </row>
    <row r="649" spans="2:51" s="12" customFormat="1" ht="11.25">
      <c r="B649" s="151"/>
      <c r="D649" s="140" t="s">
        <v>229</v>
      </c>
      <c r="E649" s="152" t="s">
        <v>19</v>
      </c>
      <c r="F649" s="153" t="s">
        <v>2881</v>
      </c>
      <c r="H649" s="154">
        <v>2.9</v>
      </c>
      <c r="I649" s="155"/>
      <c r="L649" s="151"/>
      <c r="M649" s="156"/>
      <c r="T649" s="157"/>
      <c r="AT649" s="152" t="s">
        <v>229</v>
      </c>
      <c r="AU649" s="152" t="s">
        <v>83</v>
      </c>
      <c r="AV649" s="12" t="s">
        <v>85</v>
      </c>
      <c r="AW649" s="12" t="s">
        <v>37</v>
      </c>
      <c r="AX649" s="12" t="s">
        <v>76</v>
      </c>
      <c r="AY649" s="152" t="s">
        <v>218</v>
      </c>
    </row>
    <row r="650" spans="2:51" s="12" customFormat="1" ht="11.25">
      <c r="B650" s="151"/>
      <c r="D650" s="140" t="s">
        <v>229</v>
      </c>
      <c r="E650" s="152" t="s">
        <v>19</v>
      </c>
      <c r="F650" s="153" t="s">
        <v>2882</v>
      </c>
      <c r="H650" s="154">
        <v>19</v>
      </c>
      <c r="I650" s="155"/>
      <c r="L650" s="151"/>
      <c r="M650" s="156"/>
      <c r="T650" s="157"/>
      <c r="AT650" s="152" t="s">
        <v>229</v>
      </c>
      <c r="AU650" s="152" t="s">
        <v>83</v>
      </c>
      <c r="AV650" s="12" t="s">
        <v>85</v>
      </c>
      <c r="AW650" s="12" t="s">
        <v>37</v>
      </c>
      <c r="AX650" s="12" t="s">
        <v>76</v>
      </c>
      <c r="AY650" s="152" t="s">
        <v>218</v>
      </c>
    </row>
    <row r="651" spans="2:51" s="12" customFormat="1" ht="11.25">
      <c r="B651" s="151"/>
      <c r="D651" s="140" t="s">
        <v>229</v>
      </c>
      <c r="E651" s="152" t="s">
        <v>19</v>
      </c>
      <c r="F651" s="153" t="s">
        <v>2883</v>
      </c>
      <c r="H651" s="154">
        <v>5.8</v>
      </c>
      <c r="I651" s="155"/>
      <c r="L651" s="151"/>
      <c r="M651" s="156"/>
      <c r="T651" s="157"/>
      <c r="AT651" s="152" t="s">
        <v>229</v>
      </c>
      <c r="AU651" s="152" t="s">
        <v>83</v>
      </c>
      <c r="AV651" s="12" t="s">
        <v>85</v>
      </c>
      <c r="AW651" s="12" t="s">
        <v>37</v>
      </c>
      <c r="AX651" s="12" t="s">
        <v>76</v>
      </c>
      <c r="AY651" s="152" t="s">
        <v>218</v>
      </c>
    </row>
    <row r="652" spans="2:51" s="12" customFormat="1" ht="11.25">
      <c r="B652" s="151"/>
      <c r="D652" s="140" t="s">
        <v>229</v>
      </c>
      <c r="E652" s="152" t="s">
        <v>19</v>
      </c>
      <c r="F652" s="153" t="s">
        <v>2884</v>
      </c>
      <c r="H652" s="154">
        <v>5.3</v>
      </c>
      <c r="I652" s="155"/>
      <c r="L652" s="151"/>
      <c r="M652" s="156"/>
      <c r="T652" s="157"/>
      <c r="AT652" s="152" t="s">
        <v>229</v>
      </c>
      <c r="AU652" s="152" t="s">
        <v>83</v>
      </c>
      <c r="AV652" s="12" t="s">
        <v>85</v>
      </c>
      <c r="AW652" s="12" t="s">
        <v>37</v>
      </c>
      <c r="AX652" s="12" t="s">
        <v>76</v>
      </c>
      <c r="AY652" s="152" t="s">
        <v>218</v>
      </c>
    </row>
    <row r="653" spans="2:51" s="12" customFormat="1" ht="11.25">
      <c r="B653" s="151"/>
      <c r="D653" s="140" t="s">
        <v>229</v>
      </c>
      <c r="E653" s="152" t="s">
        <v>19</v>
      </c>
      <c r="F653" s="153" t="s">
        <v>2885</v>
      </c>
      <c r="H653" s="154">
        <v>4.5</v>
      </c>
      <c r="I653" s="155"/>
      <c r="L653" s="151"/>
      <c r="M653" s="156"/>
      <c r="T653" s="157"/>
      <c r="AT653" s="152" t="s">
        <v>229</v>
      </c>
      <c r="AU653" s="152" t="s">
        <v>83</v>
      </c>
      <c r="AV653" s="12" t="s">
        <v>85</v>
      </c>
      <c r="AW653" s="12" t="s">
        <v>37</v>
      </c>
      <c r="AX653" s="12" t="s">
        <v>76</v>
      </c>
      <c r="AY653" s="152" t="s">
        <v>218</v>
      </c>
    </row>
    <row r="654" spans="2:51" s="12" customFormat="1" ht="11.25">
      <c r="B654" s="151"/>
      <c r="D654" s="140" t="s">
        <v>229</v>
      </c>
      <c r="E654" s="152" t="s">
        <v>19</v>
      </c>
      <c r="F654" s="153" t="s">
        <v>2886</v>
      </c>
      <c r="H654" s="154">
        <v>4.5</v>
      </c>
      <c r="I654" s="155"/>
      <c r="L654" s="151"/>
      <c r="M654" s="156"/>
      <c r="T654" s="157"/>
      <c r="AT654" s="152" t="s">
        <v>229</v>
      </c>
      <c r="AU654" s="152" t="s">
        <v>83</v>
      </c>
      <c r="AV654" s="12" t="s">
        <v>85</v>
      </c>
      <c r="AW654" s="12" t="s">
        <v>37</v>
      </c>
      <c r="AX654" s="12" t="s">
        <v>76</v>
      </c>
      <c r="AY654" s="152" t="s">
        <v>218</v>
      </c>
    </row>
    <row r="655" spans="2:51" s="12" customFormat="1" ht="11.25">
      <c r="B655" s="151"/>
      <c r="D655" s="140" t="s">
        <v>229</v>
      </c>
      <c r="E655" s="152" t="s">
        <v>19</v>
      </c>
      <c r="F655" s="153" t="s">
        <v>2887</v>
      </c>
      <c r="H655" s="154">
        <v>4</v>
      </c>
      <c r="I655" s="155"/>
      <c r="L655" s="151"/>
      <c r="M655" s="156"/>
      <c r="T655" s="157"/>
      <c r="AT655" s="152" t="s">
        <v>229</v>
      </c>
      <c r="AU655" s="152" t="s">
        <v>83</v>
      </c>
      <c r="AV655" s="12" t="s">
        <v>85</v>
      </c>
      <c r="AW655" s="12" t="s">
        <v>37</v>
      </c>
      <c r="AX655" s="12" t="s">
        <v>76</v>
      </c>
      <c r="AY655" s="152" t="s">
        <v>218</v>
      </c>
    </row>
    <row r="656" spans="2:51" s="12" customFormat="1" ht="11.25">
      <c r="B656" s="151"/>
      <c r="D656" s="140" t="s">
        <v>229</v>
      </c>
      <c r="E656" s="152" t="s">
        <v>19</v>
      </c>
      <c r="F656" s="153" t="s">
        <v>2888</v>
      </c>
      <c r="H656" s="154">
        <v>4.5999999999999996</v>
      </c>
      <c r="I656" s="155"/>
      <c r="L656" s="151"/>
      <c r="M656" s="156"/>
      <c r="T656" s="157"/>
      <c r="AT656" s="152" t="s">
        <v>229</v>
      </c>
      <c r="AU656" s="152" t="s">
        <v>83</v>
      </c>
      <c r="AV656" s="12" t="s">
        <v>85</v>
      </c>
      <c r="AW656" s="12" t="s">
        <v>37</v>
      </c>
      <c r="AX656" s="12" t="s">
        <v>76</v>
      </c>
      <c r="AY656" s="152" t="s">
        <v>218</v>
      </c>
    </row>
    <row r="657" spans="2:51" s="12" customFormat="1" ht="11.25">
      <c r="B657" s="151"/>
      <c r="D657" s="140" t="s">
        <v>229</v>
      </c>
      <c r="E657" s="152" t="s">
        <v>19</v>
      </c>
      <c r="F657" s="153" t="s">
        <v>2889</v>
      </c>
      <c r="H657" s="154">
        <v>3.7</v>
      </c>
      <c r="I657" s="155"/>
      <c r="L657" s="151"/>
      <c r="M657" s="156"/>
      <c r="T657" s="157"/>
      <c r="AT657" s="152" t="s">
        <v>229</v>
      </c>
      <c r="AU657" s="152" t="s">
        <v>83</v>
      </c>
      <c r="AV657" s="12" t="s">
        <v>85</v>
      </c>
      <c r="AW657" s="12" t="s">
        <v>37</v>
      </c>
      <c r="AX657" s="12" t="s">
        <v>76</v>
      </c>
      <c r="AY657" s="152" t="s">
        <v>218</v>
      </c>
    </row>
    <row r="658" spans="2:51" s="12" customFormat="1" ht="11.25">
      <c r="B658" s="151"/>
      <c r="D658" s="140" t="s">
        <v>229</v>
      </c>
      <c r="E658" s="152" t="s">
        <v>19</v>
      </c>
      <c r="F658" s="153" t="s">
        <v>2890</v>
      </c>
      <c r="H658" s="154">
        <v>14.7</v>
      </c>
      <c r="I658" s="155"/>
      <c r="L658" s="151"/>
      <c r="M658" s="156"/>
      <c r="T658" s="157"/>
      <c r="AT658" s="152" t="s">
        <v>229</v>
      </c>
      <c r="AU658" s="152" t="s">
        <v>83</v>
      </c>
      <c r="AV658" s="12" t="s">
        <v>85</v>
      </c>
      <c r="AW658" s="12" t="s">
        <v>37</v>
      </c>
      <c r="AX658" s="12" t="s">
        <v>76</v>
      </c>
      <c r="AY658" s="152" t="s">
        <v>218</v>
      </c>
    </row>
    <row r="659" spans="2:51" s="12" customFormat="1" ht="11.25">
      <c r="B659" s="151"/>
      <c r="D659" s="140" t="s">
        <v>229</v>
      </c>
      <c r="E659" s="152" t="s">
        <v>19</v>
      </c>
      <c r="F659" s="153" t="s">
        <v>2891</v>
      </c>
      <c r="H659" s="154">
        <v>0.5</v>
      </c>
      <c r="I659" s="155"/>
      <c r="L659" s="151"/>
      <c r="M659" s="156"/>
      <c r="T659" s="157"/>
      <c r="AT659" s="152" t="s">
        <v>229</v>
      </c>
      <c r="AU659" s="152" t="s">
        <v>83</v>
      </c>
      <c r="AV659" s="12" t="s">
        <v>85</v>
      </c>
      <c r="AW659" s="12" t="s">
        <v>37</v>
      </c>
      <c r="AX659" s="12" t="s">
        <v>76</v>
      </c>
      <c r="AY659" s="152" t="s">
        <v>218</v>
      </c>
    </row>
    <row r="660" spans="2:51" s="12" customFormat="1" ht="11.25">
      <c r="B660" s="151"/>
      <c r="D660" s="140" t="s">
        <v>229</v>
      </c>
      <c r="E660" s="152" t="s">
        <v>19</v>
      </c>
      <c r="F660" s="153" t="s">
        <v>2892</v>
      </c>
      <c r="H660" s="154">
        <v>9.3000000000000007</v>
      </c>
      <c r="I660" s="155"/>
      <c r="L660" s="151"/>
      <c r="M660" s="156"/>
      <c r="T660" s="157"/>
      <c r="AT660" s="152" t="s">
        <v>229</v>
      </c>
      <c r="AU660" s="152" t="s">
        <v>83</v>
      </c>
      <c r="AV660" s="12" t="s">
        <v>85</v>
      </c>
      <c r="AW660" s="12" t="s">
        <v>37</v>
      </c>
      <c r="AX660" s="12" t="s">
        <v>76</v>
      </c>
      <c r="AY660" s="152" t="s">
        <v>218</v>
      </c>
    </row>
    <row r="661" spans="2:51" s="12" customFormat="1" ht="11.25">
      <c r="B661" s="151"/>
      <c r="D661" s="140" t="s">
        <v>229</v>
      </c>
      <c r="E661" s="152" t="s">
        <v>19</v>
      </c>
      <c r="F661" s="153" t="s">
        <v>2893</v>
      </c>
      <c r="H661" s="154">
        <v>2.7</v>
      </c>
      <c r="I661" s="155"/>
      <c r="L661" s="151"/>
      <c r="M661" s="156"/>
      <c r="T661" s="157"/>
      <c r="AT661" s="152" t="s">
        <v>229</v>
      </c>
      <c r="AU661" s="152" t="s">
        <v>83</v>
      </c>
      <c r="AV661" s="12" t="s">
        <v>85</v>
      </c>
      <c r="AW661" s="12" t="s">
        <v>37</v>
      </c>
      <c r="AX661" s="12" t="s">
        <v>76</v>
      </c>
      <c r="AY661" s="152" t="s">
        <v>218</v>
      </c>
    </row>
    <row r="662" spans="2:51" s="12" customFormat="1" ht="11.25">
      <c r="B662" s="151"/>
      <c r="D662" s="140" t="s">
        <v>229</v>
      </c>
      <c r="E662" s="152" t="s">
        <v>19</v>
      </c>
      <c r="F662" s="153" t="s">
        <v>2894</v>
      </c>
      <c r="H662" s="154">
        <v>2.7</v>
      </c>
      <c r="I662" s="155"/>
      <c r="L662" s="151"/>
      <c r="M662" s="156"/>
      <c r="T662" s="157"/>
      <c r="AT662" s="152" t="s">
        <v>229</v>
      </c>
      <c r="AU662" s="152" t="s">
        <v>83</v>
      </c>
      <c r="AV662" s="12" t="s">
        <v>85</v>
      </c>
      <c r="AW662" s="12" t="s">
        <v>37</v>
      </c>
      <c r="AX662" s="12" t="s">
        <v>76</v>
      </c>
      <c r="AY662" s="152" t="s">
        <v>218</v>
      </c>
    </row>
    <row r="663" spans="2:51" s="12" customFormat="1" ht="11.25">
      <c r="B663" s="151"/>
      <c r="D663" s="140" t="s">
        <v>229</v>
      </c>
      <c r="E663" s="152" t="s">
        <v>19</v>
      </c>
      <c r="F663" s="153" t="s">
        <v>2895</v>
      </c>
      <c r="H663" s="154">
        <v>3.8</v>
      </c>
      <c r="I663" s="155"/>
      <c r="L663" s="151"/>
      <c r="M663" s="156"/>
      <c r="T663" s="157"/>
      <c r="AT663" s="152" t="s">
        <v>229</v>
      </c>
      <c r="AU663" s="152" t="s">
        <v>83</v>
      </c>
      <c r="AV663" s="12" t="s">
        <v>85</v>
      </c>
      <c r="AW663" s="12" t="s">
        <v>37</v>
      </c>
      <c r="AX663" s="12" t="s">
        <v>76</v>
      </c>
      <c r="AY663" s="152" t="s">
        <v>218</v>
      </c>
    </row>
    <row r="664" spans="2:51" s="12" customFormat="1" ht="11.25">
      <c r="B664" s="151"/>
      <c r="D664" s="140" t="s">
        <v>229</v>
      </c>
      <c r="E664" s="152" t="s">
        <v>19</v>
      </c>
      <c r="F664" s="153" t="s">
        <v>2896</v>
      </c>
      <c r="H664" s="154">
        <v>1.1000000000000001</v>
      </c>
      <c r="I664" s="155"/>
      <c r="L664" s="151"/>
      <c r="M664" s="156"/>
      <c r="T664" s="157"/>
      <c r="AT664" s="152" t="s">
        <v>229</v>
      </c>
      <c r="AU664" s="152" t="s">
        <v>83</v>
      </c>
      <c r="AV664" s="12" t="s">
        <v>85</v>
      </c>
      <c r="AW664" s="12" t="s">
        <v>37</v>
      </c>
      <c r="AX664" s="12" t="s">
        <v>76</v>
      </c>
      <c r="AY664" s="152" t="s">
        <v>218</v>
      </c>
    </row>
    <row r="665" spans="2:51" s="12" customFormat="1" ht="11.25">
      <c r="B665" s="151"/>
      <c r="D665" s="140" t="s">
        <v>229</v>
      </c>
      <c r="E665" s="152" t="s">
        <v>19</v>
      </c>
      <c r="F665" s="153" t="s">
        <v>2897</v>
      </c>
      <c r="H665" s="154">
        <v>3.3</v>
      </c>
      <c r="I665" s="155"/>
      <c r="L665" s="151"/>
      <c r="M665" s="156"/>
      <c r="T665" s="157"/>
      <c r="AT665" s="152" t="s">
        <v>229</v>
      </c>
      <c r="AU665" s="152" t="s">
        <v>83</v>
      </c>
      <c r="AV665" s="12" t="s">
        <v>85</v>
      </c>
      <c r="AW665" s="12" t="s">
        <v>37</v>
      </c>
      <c r="AX665" s="12" t="s">
        <v>76</v>
      </c>
      <c r="AY665" s="152" t="s">
        <v>218</v>
      </c>
    </row>
    <row r="666" spans="2:51" s="12" customFormat="1" ht="11.25">
      <c r="B666" s="151"/>
      <c r="D666" s="140" t="s">
        <v>229</v>
      </c>
      <c r="E666" s="152" t="s">
        <v>19</v>
      </c>
      <c r="F666" s="153" t="s">
        <v>2898</v>
      </c>
      <c r="H666" s="154">
        <v>0.5</v>
      </c>
      <c r="I666" s="155"/>
      <c r="L666" s="151"/>
      <c r="M666" s="156"/>
      <c r="T666" s="157"/>
      <c r="AT666" s="152" t="s">
        <v>229</v>
      </c>
      <c r="AU666" s="152" t="s">
        <v>83</v>
      </c>
      <c r="AV666" s="12" t="s">
        <v>85</v>
      </c>
      <c r="AW666" s="12" t="s">
        <v>37</v>
      </c>
      <c r="AX666" s="12" t="s">
        <v>76</v>
      </c>
      <c r="AY666" s="152" t="s">
        <v>218</v>
      </c>
    </row>
    <row r="667" spans="2:51" s="12" customFormat="1" ht="11.25">
      <c r="B667" s="151"/>
      <c r="D667" s="140" t="s">
        <v>229</v>
      </c>
      <c r="E667" s="152" t="s">
        <v>19</v>
      </c>
      <c r="F667" s="153" t="s">
        <v>2899</v>
      </c>
      <c r="H667" s="154">
        <v>0.9</v>
      </c>
      <c r="I667" s="155"/>
      <c r="L667" s="151"/>
      <c r="M667" s="156"/>
      <c r="T667" s="157"/>
      <c r="AT667" s="152" t="s">
        <v>229</v>
      </c>
      <c r="AU667" s="152" t="s">
        <v>83</v>
      </c>
      <c r="AV667" s="12" t="s">
        <v>85</v>
      </c>
      <c r="AW667" s="12" t="s">
        <v>37</v>
      </c>
      <c r="AX667" s="12" t="s">
        <v>76</v>
      </c>
      <c r="AY667" s="152" t="s">
        <v>218</v>
      </c>
    </row>
    <row r="668" spans="2:51" s="12" customFormat="1" ht="11.25">
      <c r="B668" s="151"/>
      <c r="D668" s="140" t="s">
        <v>229</v>
      </c>
      <c r="E668" s="152" t="s">
        <v>19</v>
      </c>
      <c r="F668" s="153" t="s">
        <v>2900</v>
      </c>
      <c r="H668" s="154">
        <v>7</v>
      </c>
      <c r="I668" s="155"/>
      <c r="L668" s="151"/>
      <c r="M668" s="156"/>
      <c r="T668" s="157"/>
      <c r="AT668" s="152" t="s">
        <v>229</v>
      </c>
      <c r="AU668" s="152" t="s">
        <v>83</v>
      </c>
      <c r="AV668" s="12" t="s">
        <v>85</v>
      </c>
      <c r="AW668" s="12" t="s">
        <v>37</v>
      </c>
      <c r="AX668" s="12" t="s">
        <v>76</v>
      </c>
      <c r="AY668" s="152" t="s">
        <v>218</v>
      </c>
    </row>
    <row r="669" spans="2:51" s="12" customFormat="1" ht="11.25">
      <c r="B669" s="151"/>
      <c r="D669" s="140" t="s">
        <v>229</v>
      </c>
      <c r="E669" s="152" t="s">
        <v>19</v>
      </c>
      <c r="F669" s="153" t="s">
        <v>2901</v>
      </c>
      <c r="H669" s="154">
        <v>11.3</v>
      </c>
      <c r="I669" s="155"/>
      <c r="L669" s="151"/>
      <c r="M669" s="156"/>
      <c r="T669" s="157"/>
      <c r="AT669" s="152" t="s">
        <v>229</v>
      </c>
      <c r="AU669" s="152" t="s">
        <v>83</v>
      </c>
      <c r="AV669" s="12" t="s">
        <v>85</v>
      </c>
      <c r="AW669" s="12" t="s">
        <v>37</v>
      </c>
      <c r="AX669" s="12" t="s">
        <v>76</v>
      </c>
      <c r="AY669" s="152" t="s">
        <v>218</v>
      </c>
    </row>
    <row r="670" spans="2:51" s="12" customFormat="1" ht="11.25">
      <c r="B670" s="151"/>
      <c r="D670" s="140" t="s">
        <v>229</v>
      </c>
      <c r="E670" s="152" t="s">
        <v>19</v>
      </c>
      <c r="F670" s="153" t="s">
        <v>2902</v>
      </c>
      <c r="H670" s="154">
        <v>43.3</v>
      </c>
      <c r="I670" s="155"/>
      <c r="L670" s="151"/>
      <c r="M670" s="156"/>
      <c r="T670" s="157"/>
      <c r="AT670" s="152" t="s">
        <v>229</v>
      </c>
      <c r="AU670" s="152" t="s">
        <v>83</v>
      </c>
      <c r="AV670" s="12" t="s">
        <v>85</v>
      </c>
      <c r="AW670" s="12" t="s">
        <v>37</v>
      </c>
      <c r="AX670" s="12" t="s">
        <v>76</v>
      </c>
      <c r="AY670" s="152" t="s">
        <v>218</v>
      </c>
    </row>
    <row r="671" spans="2:51" s="12" customFormat="1" ht="11.25">
      <c r="B671" s="151"/>
      <c r="D671" s="140" t="s">
        <v>229</v>
      </c>
      <c r="E671" s="152" t="s">
        <v>19</v>
      </c>
      <c r="F671" s="153" t="s">
        <v>2903</v>
      </c>
      <c r="H671" s="154">
        <v>0.5</v>
      </c>
      <c r="I671" s="155"/>
      <c r="L671" s="151"/>
      <c r="M671" s="156"/>
      <c r="T671" s="157"/>
      <c r="AT671" s="152" t="s">
        <v>229</v>
      </c>
      <c r="AU671" s="152" t="s">
        <v>83</v>
      </c>
      <c r="AV671" s="12" t="s">
        <v>85</v>
      </c>
      <c r="AW671" s="12" t="s">
        <v>37</v>
      </c>
      <c r="AX671" s="12" t="s">
        <v>76</v>
      </c>
      <c r="AY671" s="152" t="s">
        <v>218</v>
      </c>
    </row>
    <row r="672" spans="2:51" s="12" customFormat="1" ht="11.25">
      <c r="B672" s="151"/>
      <c r="D672" s="140" t="s">
        <v>229</v>
      </c>
      <c r="E672" s="152" t="s">
        <v>19</v>
      </c>
      <c r="F672" s="153" t="s">
        <v>2904</v>
      </c>
      <c r="H672" s="154">
        <v>2.2000000000000002</v>
      </c>
      <c r="I672" s="155"/>
      <c r="L672" s="151"/>
      <c r="M672" s="156"/>
      <c r="T672" s="157"/>
      <c r="AT672" s="152" t="s">
        <v>229</v>
      </c>
      <c r="AU672" s="152" t="s">
        <v>83</v>
      </c>
      <c r="AV672" s="12" t="s">
        <v>85</v>
      </c>
      <c r="AW672" s="12" t="s">
        <v>37</v>
      </c>
      <c r="AX672" s="12" t="s">
        <v>76</v>
      </c>
      <c r="AY672" s="152" t="s">
        <v>218</v>
      </c>
    </row>
    <row r="673" spans="2:65" s="12" customFormat="1" ht="11.25">
      <c r="B673" s="151"/>
      <c r="D673" s="140" t="s">
        <v>229</v>
      </c>
      <c r="E673" s="152" t="s">
        <v>19</v>
      </c>
      <c r="F673" s="153" t="s">
        <v>2905</v>
      </c>
      <c r="H673" s="154">
        <v>2.2999999999999998</v>
      </c>
      <c r="I673" s="155"/>
      <c r="L673" s="151"/>
      <c r="M673" s="156"/>
      <c r="T673" s="157"/>
      <c r="AT673" s="152" t="s">
        <v>229</v>
      </c>
      <c r="AU673" s="152" t="s">
        <v>83</v>
      </c>
      <c r="AV673" s="12" t="s">
        <v>85</v>
      </c>
      <c r="AW673" s="12" t="s">
        <v>37</v>
      </c>
      <c r="AX673" s="12" t="s">
        <v>76</v>
      </c>
      <c r="AY673" s="152" t="s">
        <v>218</v>
      </c>
    </row>
    <row r="674" spans="2:65" s="12" customFormat="1" ht="11.25">
      <c r="B674" s="151"/>
      <c r="D674" s="140" t="s">
        <v>229</v>
      </c>
      <c r="E674" s="152" t="s">
        <v>19</v>
      </c>
      <c r="F674" s="153" t="s">
        <v>2906</v>
      </c>
      <c r="H674" s="154">
        <v>1.9</v>
      </c>
      <c r="I674" s="155"/>
      <c r="L674" s="151"/>
      <c r="M674" s="156"/>
      <c r="T674" s="157"/>
      <c r="AT674" s="152" t="s">
        <v>229</v>
      </c>
      <c r="AU674" s="152" t="s">
        <v>83</v>
      </c>
      <c r="AV674" s="12" t="s">
        <v>85</v>
      </c>
      <c r="AW674" s="12" t="s">
        <v>37</v>
      </c>
      <c r="AX674" s="12" t="s">
        <v>76</v>
      </c>
      <c r="AY674" s="152" t="s">
        <v>218</v>
      </c>
    </row>
    <row r="675" spans="2:65" s="12" customFormat="1" ht="11.25">
      <c r="B675" s="151"/>
      <c r="D675" s="140" t="s">
        <v>229</v>
      </c>
      <c r="E675" s="152" t="s">
        <v>19</v>
      </c>
      <c r="F675" s="153" t="s">
        <v>2907</v>
      </c>
      <c r="H675" s="154">
        <v>4.5</v>
      </c>
      <c r="I675" s="155"/>
      <c r="L675" s="151"/>
      <c r="M675" s="156"/>
      <c r="T675" s="157"/>
      <c r="AT675" s="152" t="s">
        <v>229</v>
      </c>
      <c r="AU675" s="152" t="s">
        <v>83</v>
      </c>
      <c r="AV675" s="12" t="s">
        <v>85</v>
      </c>
      <c r="AW675" s="12" t="s">
        <v>37</v>
      </c>
      <c r="AX675" s="12" t="s">
        <v>76</v>
      </c>
      <c r="AY675" s="152" t="s">
        <v>218</v>
      </c>
    </row>
    <row r="676" spans="2:65" s="12" customFormat="1" ht="11.25">
      <c r="B676" s="151"/>
      <c r="D676" s="140" t="s">
        <v>229</v>
      </c>
      <c r="E676" s="152" t="s">
        <v>19</v>
      </c>
      <c r="F676" s="153" t="s">
        <v>1976</v>
      </c>
      <c r="H676" s="154">
        <v>5</v>
      </c>
      <c r="I676" s="155"/>
      <c r="L676" s="151"/>
      <c r="M676" s="156"/>
      <c r="T676" s="157"/>
      <c r="AT676" s="152" t="s">
        <v>229</v>
      </c>
      <c r="AU676" s="152" t="s">
        <v>83</v>
      </c>
      <c r="AV676" s="12" t="s">
        <v>85</v>
      </c>
      <c r="AW676" s="12" t="s">
        <v>37</v>
      </c>
      <c r="AX676" s="12" t="s">
        <v>76</v>
      </c>
      <c r="AY676" s="152" t="s">
        <v>218</v>
      </c>
    </row>
    <row r="677" spans="2:65" s="13" customFormat="1" ht="11.25">
      <c r="B677" s="158"/>
      <c r="D677" s="140" t="s">
        <v>229</v>
      </c>
      <c r="E677" s="159" t="s">
        <v>1708</v>
      </c>
      <c r="F677" s="160" t="s">
        <v>234</v>
      </c>
      <c r="H677" s="161">
        <v>305.34300000000002</v>
      </c>
      <c r="I677" s="162"/>
      <c r="L677" s="158"/>
      <c r="M677" s="163"/>
      <c r="T677" s="164"/>
      <c r="AT677" s="159" t="s">
        <v>229</v>
      </c>
      <c r="AU677" s="159" t="s">
        <v>83</v>
      </c>
      <c r="AV677" s="13" t="s">
        <v>223</v>
      </c>
      <c r="AW677" s="13" t="s">
        <v>37</v>
      </c>
      <c r="AX677" s="13" t="s">
        <v>83</v>
      </c>
      <c r="AY677" s="159" t="s">
        <v>218</v>
      </c>
    </row>
    <row r="678" spans="2:65" s="1" customFormat="1" ht="16.5" customHeight="1">
      <c r="B678" s="33"/>
      <c r="C678" s="127" t="s">
        <v>8</v>
      </c>
      <c r="D678" s="127" t="s">
        <v>219</v>
      </c>
      <c r="E678" s="128" t="s">
        <v>2908</v>
      </c>
      <c r="F678" s="129" t="s">
        <v>1990</v>
      </c>
      <c r="G678" s="130" t="s">
        <v>180</v>
      </c>
      <c r="H678" s="131">
        <v>305.34300000000002</v>
      </c>
      <c r="I678" s="132"/>
      <c r="J678" s="133">
        <f>ROUND(I678*H678,2)</f>
        <v>0</v>
      </c>
      <c r="K678" s="129" t="s">
        <v>19</v>
      </c>
      <c r="L678" s="33"/>
      <c r="M678" s="134" t="s">
        <v>19</v>
      </c>
      <c r="N678" s="135" t="s">
        <v>47</v>
      </c>
      <c r="P678" s="136">
        <f>O678*H678</f>
        <v>0</v>
      </c>
      <c r="Q678" s="136">
        <v>0</v>
      </c>
      <c r="R678" s="136">
        <f>Q678*H678</f>
        <v>0</v>
      </c>
      <c r="S678" s="136">
        <v>0</v>
      </c>
      <c r="T678" s="137">
        <f>S678*H678</f>
        <v>0</v>
      </c>
      <c r="AR678" s="138" t="s">
        <v>223</v>
      </c>
      <c r="AT678" s="138" t="s">
        <v>219</v>
      </c>
      <c r="AU678" s="138" t="s">
        <v>83</v>
      </c>
      <c r="AY678" s="18" t="s">
        <v>218</v>
      </c>
      <c r="BE678" s="139">
        <f>IF(N678="základní",J678,0)</f>
        <v>0</v>
      </c>
      <c r="BF678" s="139">
        <f>IF(N678="snížená",J678,0)</f>
        <v>0</v>
      </c>
      <c r="BG678" s="139">
        <f>IF(N678="zákl. přenesená",J678,0)</f>
        <v>0</v>
      </c>
      <c r="BH678" s="139">
        <f>IF(N678="sníž. přenesená",J678,0)</f>
        <v>0</v>
      </c>
      <c r="BI678" s="139">
        <f>IF(N678="nulová",J678,0)</f>
        <v>0</v>
      </c>
      <c r="BJ678" s="18" t="s">
        <v>83</v>
      </c>
      <c r="BK678" s="139">
        <f>ROUND(I678*H678,2)</f>
        <v>0</v>
      </c>
      <c r="BL678" s="18" t="s">
        <v>223</v>
      </c>
      <c r="BM678" s="138" t="s">
        <v>2909</v>
      </c>
    </row>
    <row r="679" spans="2:65" s="1" customFormat="1" ht="11.25">
      <c r="B679" s="33"/>
      <c r="D679" s="140" t="s">
        <v>225</v>
      </c>
      <c r="F679" s="141" t="s">
        <v>1990</v>
      </c>
      <c r="I679" s="142"/>
      <c r="L679" s="33"/>
      <c r="M679" s="143"/>
      <c r="T679" s="54"/>
      <c r="AT679" s="18" t="s">
        <v>225</v>
      </c>
      <c r="AU679" s="18" t="s">
        <v>83</v>
      </c>
    </row>
    <row r="680" spans="2:65" s="1" customFormat="1" ht="19.5">
      <c r="B680" s="33"/>
      <c r="D680" s="140" t="s">
        <v>227</v>
      </c>
      <c r="F680" s="144" t="s">
        <v>1830</v>
      </c>
      <c r="I680" s="142"/>
      <c r="L680" s="33"/>
      <c r="M680" s="143"/>
      <c r="T680" s="54"/>
      <c r="AT680" s="18" t="s">
        <v>227</v>
      </c>
      <c r="AU680" s="18" t="s">
        <v>83</v>
      </c>
    </row>
    <row r="681" spans="2:65" s="12" customFormat="1" ht="11.25">
      <c r="B681" s="151"/>
      <c r="D681" s="140" t="s">
        <v>229</v>
      </c>
      <c r="E681" s="152" t="s">
        <v>19</v>
      </c>
      <c r="F681" s="153" t="s">
        <v>1708</v>
      </c>
      <c r="H681" s="154">
        <v>305.34300000000002</v>
      </c>
      <c r="I681" s="155"/>
      <c r="L681" s="151"/>
      <c r="M681" s="156"/>
      <c r="T681" s="157"/>
      <c r="AT681" s="152" t="s">
        <v>229</v>
      </c>
      <c r="AU681" s="152" t="s">
        <v>83</v>
      </c>
      <c r="AV681" s="12" t="s">
        <v>85</v>
      </c>
      <c r="AW681" s="12" t="s">
        <v>37</v>
      </c>
      <c r="AX681" s="12" t="s">
        <v>83</v>
      </c>
      <c r="AY681" s="152" t="s">
        <v>218</v>
      </c>
    </row>
    <row r="682" spans="2:65" s="1" customFormat="1" ht="16.5" customHeight="1">
      <c r="B682" s="33"/>
      <c r="C682" s="127" t="s">
        <v>336</v>
      </c>
      <c r="D682" s="127" t="s">
        <v>219</v>
      </c>
      <c r="E682" s="128" t="s">
        <v>2910</v>
      </c>
      <c r="F682" s="129" t="s">
        <v>1993</v>
      </c>
      <c r="G682" s="130" t="s">
        <v>323</v>
      </c>
      <c r="H682" s="131">
        <v>431.38799999999998</v>
      </c>
      <c r="I682" s="132"/>
      <c r="J682" s="133">
        <f>ROUND(I682*H682,2)</f>
        <v>0</v>
      </c>
      <c r="K682" s="129" t="s">
        <v>19</v>
      </c>
      <c r="L682" s="33"/>
      <c r="M682" s="134" t="s">
        <v>19</v>
      </c>
      <c r="N682" s="135" t="s">
        <v>47</v>
      </c>
      <c r="P682" s="136">
        <f>O682*H682</f>
        <v>0</v>
      </c>
      <c r="Q682" s="136">
        <v>0</v>
      </c>
      <c r="R682" s="136">
        <f>Q682*H682</f>
        <v>0</v>
      </c>
      <c r="S682" s="136">
        <v>0</v>
      </c>
      <c r="T682" s="137">
        <f>S682*H682</f>
        <v>0</v>
      </c>
      <c r="AR682" s="138" t="s">
        <v>223</v>
      </c>
      <c r="AT682" s="138" t="s">
        <v>219</v>
      </c>
      <c r="AU682" s="138" t="s">
        <v>83</v>
      </c>
      <c r="AY682" s="18" t="s">
        <v>218</v>
      </c>
      <c r="BE682" s="139">
        <f>IF(N682="základní",J682,0)</f>
        <v>0</v>
      </c>
      <c r="BF682" s="139">
        <f>IF(N682="snížená",J682,0)</f>
        <v>0</v>
      </c>
      <c r="BG682" s="139">
        <f>IF(N682="zákl. přenesená",J682,0)</f>
        <v>0</v>
      </c>
      <c r="BH682" s="139">
        <f>IF(N682="sníž. přenesená",J682,0)</f>
        <v>0</v>
      </c>
      <c r="BI682" s="139">
        <f>IF(N682="nulová",J682,0)</f>
        <v>0</v>
      </c>
      <c r="BJ682" s="18" t="s">
        <v>83</v>
      </c>
      <c r="BK682" s="139">
        <f>ROUND(I682*H682,2)</f>
        <v>0</v>
      </c>
      <c r="BL682" s="18" t="s">
        <v>223</v>
      </c>
      <c r="BM682" s="138" t="s">
        <v>2911</v>
      </c>
    </row>
    <row r="683" spans="2:65" s="1" customFormat="1" ht="19.5">
      <c r="B683" s="33"/>
      <c r="D683" s="140" t="s">
        <v>225</v>
      </c>
      <c r="F683" s="141" t="s">
        <v>1995</v>
      </c>
      <c r="I683" s="142"/>
      <c r="L683" s="33"/>
      <c r="M683" s="143"/>
      <c r="T683" s="54"/>
      <c r="AT683" s="18" t="s">
        <v>225</v>
      </c>
      <c r="AU683" s="18" t="s">
        <v>83</v>
      </c>
    </row>
    <row r="684" spans="2:65" s="1" customFormat="1" ht="19.5">
      <c r="B684" s="33"/>
      <c r="D684" s="140" t="s">
        <v>227</v>
      </c>
      <c r="F684" s="144" t="s">
        <v>1996</v>
      </c>
      <c r="I684" s="142"/>
      <c r="L684" s="33"/>
      <c r="M684" s="143"/>
      <c r="T684" s="54"/>
      <c r="AT684" s="18" t="s">
        <v>227</v>
      </c>
      <c r="AU684" s="18" t="s">
        <v>83</v>
      </c>
    </row>
    <row r="685" spans="2:65" s="12" customFormat="1" ht="11.25">
      <c r="B685" s="151"/>
      <c r="D685" s="140" t="s">
        <v>229</v>
      </c>
      <c r="E685" s="152" t="s">
        <v>19</v>
      </c>
      <c r="F685" s="153" t="s">
        <v>2912</v>
      </c>
      <c r="H685" s="154">
        <v>431.38799999999998</v>
      </c>
      <c r="I685" s="155"/>
      <c r="L685" s="151"/>
      <c r="M685" s="156"/>
      <c r="T685" s="157"/>
      <c r="AT685" s="152" t="s">
        <v>229</v>
      </c>
      <c r="AU685" s="152" t="s">
        <v>83</v>
      </c>
      <c r="AV685" s="12" t="s">
        <v>85</v>
      </c>
      <c r="AW685" s="12" t="s">
        <v>37</v>
      </c>
      <c r="AX685" s="12" t="s">
        <v>83</v>
      </c>
      <c r="AY685" s="152" t="s">
        <v>218</v>
      </c>
    </row>
    <row r="686" spans="2:65" s="1" customFormat="1" ht="16.5" customHeight="1">
      <c r="B686" s="33"/>
      <c r="C686" s="127" t="s">
        <v>351</v>
      </c>
      <c r="D686" s="127" t="s">
        <v>219</v>
      </c>
      <c r="E686" s="128" t="s">
        <v>2913</v>
      </c>
      <c r="F686" s="129" t="s">
        <v>2914</v>
      </c>
      <c r="G686" s="130" t="s">
        <v>222</v>
      </c>
      <c r="H686" s="131">
        <v>41</v>
      </c>
      <c r="I686" s="132"/>
      <c r="J686" s="133">
        <f>ROUND(I686*H686,2)</f>
        <v>0</v>
      </c>
      <c r="K686" s="129" t="s">
        <v>19</v>
      </c>
      <c r="L686" s="33"/>
      <c r="M686" s="134" t="s">
        <v>19</v>
      </c>
      <c r="N686" s="135" t="s">
        <v>47</v>
      </c>
      <c r="P686" s="136">
        <f>O686*H686</f>
        <v>0</v>
      </c>
      <c r="Q686" s="136">
        <v>0</v>
      </c>
      <c r="R686" s="136">
        <f>Q686*H686</f>
        <v>0</v>
      </c>
      <c r="S686" s="136">
        <v>0</v>
      </c>
      <c r="T686" s="137">
        <f>S686*H686</f>
        <v>0</v>
      </c>
      <c r="AR686" s="138" t="s">
        <v>223</v>
      </c>
      <c r="AT686" s="138" t="s">
        <v>219</v>
      </c>
      <c r="AU686" s="138" t="s">
        <v>83</v>
      </c>
      <c r="AY686" s="18" t="s">
        <v>218</v>
      </c>
      <c r="BE686" s="139">
        <f>IF(N686="základní",J686,0)</f>
        <v>0</v>
      </c>
      <c r="BF686" s="139">
        <f>IF(N686="snížená",J686,0)</f>
        <v>0</v>
      </c>
      <c r="BG686" s="139">
        <f>IF(N686="zákl. přenesená",J686,0)</f>
        <v>0</v>
      </c>
      <c r="BH686" s="139">
        <f>IF(N686="sníž. přenesená",J686,0)</f>
        <v>0</v>
      </c>
      <c r="BI686" s="139">
        <f>IF(N686="nulová",J686,0)</f>
        <v>0</v>
      </c>
      <c r="BJ686" s="18" t="s">
        <v>83</v>
      </c>
      <c r="BK686" s="139">
        <f>ROUND(I686*H686,2)</f>
        <v>0</v>
      </c>
      <c r="BL686" s="18" t="s">
        <v>223</v>
      </c>
      <c r="BM686" s="138" t="s">
        <v>2915</v>
      </c>
    </row>
    <row r="687" spans="2:65" s="1" customFormat="1" ht="11.25">
      <c r="B687" s="33"/>
      <c r="D687" s="140" t="s">
        <v>225</v>
      </c>
      <c r="F687" s="141" t="s">
        <v>2001</v>
      </c>
      <c r="I687" s="142"/>
      <c r="L687" s="33"/>
      <c r="M687" s="143"/>
      <c r="T687" s="54"/>
      <c r="AT687" s="18" t="s">
        <v>225</v>
      </c>
      <c r="AU687" s="18" t="s">
        <v>83</v>
      </c>
    </row>
    <row r="688" spans="2:65" s="1" customFormat="1" ht="19.5">
      <c r="B688" s="33"/>
      <c r="D688" s="140" t="s">
        <v>227</v>
      </c>
      <c r="F688" s="144" t="s">
        <v>2002</v>
      </c>
      <c r="I688" s="142"/>
      <c r="L688" s="33"/>
      <c r="M688" s="143"/>
      <c r="T688" s="54"/>
      <c r="AT688" s="18" t="s">
        <v>227</v>
      </c>
      <c r="AU688" s="18" t="s">
        <v>83</v>
      </c>
    </row>
    <row r="689" spans="2:65" s="11" customFormat="1" ht="11.25">
      <c r="B689" s="145"/>
      <c r="D689" s="140" t="s">
        <v>229</v>
      </c>
      <c r="E689" s="146" t="s">
        <v>19</v>
      </c>
      <c r="F689" s="147" t="s">
        <v>230</v>
      </c>
      <c r="H689" s="146" t="s">
        <v>19</v>
      </c>
      <c r="I689" s="148"/>
      <c r="L689" s="145"/>
      <c r="M689" s="149"/>
      <c r="T689" s="150"/>
      <c r="AT689" s="146" t="s">
        <v>229</v>
      </c>
      <c r="AU689" s="146" t="s">
        <v>83</v>
      </c>
      <c r="AV689" s="11" t="s">
        <v>83</v>
      </c>
      <c r="AW689" s="11" t="s">
        <v>37</v>
      </c>
      <c r="AX689" s="11" t="s">
        <v>76</v>
      </c>
      <c r="AY689" s="146" t="s">
        <v>218</v>
      </c>
    </row>
    <row r="690" spans="2:65" s="12" customFormat="1" ht="11.25">
      <c r="B690" s="151"/>
      <c r="D690" s="140" t="s">
        <v>229</v>
      </c>
      <c r="E690" s="152" t="s">
        <v>19</v>
      </c>
      <c r="F690" s="153" t="s">
        <v>2916</v>
      </c>
      <c r="H690" s="154">
        <v>21.1</v>
      </c>
      <c r="I690" s="155"/>
      <c r="L690" s="151"/>
      <c r="M690" s="156"/>
      <c r="T690" s="157"/>
      <c r="AT690" s="152" t="s">
        <v>229</v>
      </c>
      <c r="AU690" s="152" t="s">
        <v>83</v>
      </c>
      <c r="AV690" s="12" t="s">
        <v>85</v>
      </c>
      <c r="AW690" s="12" t="s">
        <v>37</v>
      </c>
      <c r="AX690" s="12" t="s">
        <v>76</v>
      </c>
      <c r="AY690" s="152" t="s">
        <v>218</v>
      </c>
    </row>
    <row r="691" spans="2:65" s="12" customFormat="1" ht="11.25">
      <c r="B691" s="151"/>
      <c r="D691" s="140" t="s">
        <v>229</v>
      </c>
      <c r="E691" s="152" t="s">
        <v>19</v>
      </c>
      <c r="F691" s="153" t="s">
        <v>2917</v>
      </c>
      <c r="H691" s="154">
        <v>19.899999999999999</v>
      </c>
      <c r="I691" s="155"/>
      <c r="L691" s="151"/>
      <c r="M691" s="156"/>
      <c r="T691" s="157"/>
      <c r="AT691" s="152" t="s">
        <v>229</v>
      </c>
      <c r="AU691" s="152" t="s">
        <v>83</v>
      </c>
      <c r="AV691" s="12" t="s">
        <v>85</v>
      </c>
      <c r="AW691" s="12" t="s">
        <v>37</v>
      </c>
      <c r="AX691" s="12" t="s">
        <v>76</v>
      </c>
      <c r="AY691" s="152" t="s">
        <v>218</v>
      </c>
    </row>
    <row r="692" spans="2:65" s="13" customFormat="1" ht="11.25">
      <c r="B692" s="158"/>
      <c r="D692" s="140" t="s">
        <v>229</v>
      </c>
      <c r="E692" s="159" t="s">
        <v>19</v>
      </c>
      <c r="F692" s="160" t="s">
        <v>234</v>
      </c>
      <c r="H692" s="161">
        <v>41</v>
      </c>
      <c r="I692" s="162"/>
      <c r="L692" s="158"/>
      <c r="M692" s="163"/>
      <c r="T692" s="164"/>
      <c r="AT692" s="159" t="s">
        <v>229</v>
      </c>
      <c r="AU692" s="159" t="s">
        <v>83</v>
      </c>
      <c r="AV692" s="13" t="s">
        <v>223</v>
      </c>
      <c r="AW692" s="13" t="s">
        <v>37</v>
      </c>
      <c r="AX692" s="13" t="s">
        <v>83</v>
      </c>
      <c r="AY692" s="159" t="s">
        <v>218</v>
      </c>
    </row>
    <row r="693" spans="2:65" s="1" customFormat="1" ht="16.5" customHeight="1">
      <c r="B693" s="33"/>
      <c r="C693" s="127" t="s">
        <v>373</v>
      </c>
      <c r="D693" s="127" t="s">
        <v>219</v>
      </c>
      <c r="E693" s="128" t="s">
        <v>2918</v>
      </c>
      <c r="F693" s="129" t="s">
        <v>2005</v>
      </c>
      <c r="G693" s="130" t="s">
        <v>222</v>
      </c>
      <c r="H693" s="131">
        <v>393.7</v>
      </c>
      <c r="I693" s="132"/>
      <c r="J693" s="133">
        <f>ROUND(I693*H693,2)</f>
        <v>0</v>
      </c>
      <c r="K693" s="129" t="s">
        <v>19</v>
      </c>
      <c r="L693" s="33"/>
      <c r="M693" s="134" t="s">
        <v>19</v>
      </c>
      <c r="N693" s="135" t="s">
        <v>47</v>
      </c>
      <c r="P693" s="136">
        <f>O693*H693</f>
        <v>0</v>
      </c>
      <c r="Q693" s="136">
        <v>0</v>
      </c>
      <c r="R693" s="136">
        <f>Q693*H693</f>
        <v>0</v>
      </c>
      <c r="S693" s="136">
        <v>0</v>
      </c>
      <c r="T693" s="137">
        <f>S693*H693</f>
        <v>0</v>
      </c>
      <c r="AR693" s="138" t="s">
        <v>223</v>
      </c>
      <c r="AT693" s="138" t="s">
        <v>219</v>
      </c>
      <c r="AU693" s="138" t="s">
        <v>83</v>
      </c>
      <c r="AY693" s="18" t="s">
        <v>218</v>
      </c>
      <c r="BE693" s="139">
        <f>IF(N693="základní",J693,0)</f>
        <v>0</v>
      </c>
      <c r="BF693" s="139">
        <f>IF(N693="snížená",J693,0)</f>
        <v>0</v>
      </c>
      <c r="BG693" s="139">
        <f>IF(N693="zákl. přenesená",J693,0)</f>
        <v>0</v>
      </c>
      <c r="BH693" s="139">
        <f>IF(N693="sníž. přenesená",J693,0)</f>
        <v>0</v>
      </c>
      <c r="BI693" s="139">
        <f>IF(N693="nulová",J693,0)</f>
        <v>0</v>
      </c>
      <c r="BJ693" s="18" t="s">
        <v>83</v>
      </c>
      <c r="BK693" s="139">
        <f>ROUND(I693*H693,2)</f>
        <v>0</v>
      </c>
      <c r="BL693" s="18" t="s">
        <v>223</v>
      </c>
      <c r="BM693" s="138" t="s">
        <v>2919</v>
      </c>
    </row>
    <row r="694" spans="2:65" s="1" customFormat="1" ht="11.25">
      <c r="B694" s="33"/>
      <c r="D694" s="140" t="s">
        <v>225</v>
      </c>
      <c r="F694" s="141" t="s">
        <v>2007</v>
      </c>
      <c r="I694" s="142"/>
      <c r="L694" s="33"/>
      <c r="M694" s="143"/>
      <c r="T694" s="54"/>
      <c r="AT694" s="18" t="s">
        <v>225</v>
      </c>
      <c r="AU694" s="18" t="s">
        <v>83</v>
      </c>
    </row>
    <row r="695" spans="2:65" s="1" customFormat="1" ht="29.25">
      <c r="B695" s="33"/>
      <c r="D695" s="140" t="s">
        <v>227</v>
      </c>
      <c r="F695" s="144" t="s">
        <v>2008</v>
      </c>
      <c r="I695" s="142"/>
      <c r="L695" s="33"/>
      <c r="M695" s="143"/>
      <c r="T695" s="54"/>
      <c r="AT695" s="18" t="s">
        <v>227</v>
      </c>
      <c r="AU695" s="18" t="s">
        <v>83</v>
      </c>
    </row>
    <row r="696" spans="2:65" s="11" customFormat="1" ht="11.25">
      <c r="B696" s="145"/>
      <c r="D696" s="140" t="s">
        <v>229</v>
      </c>
      <c r="E696" s="146" t="s">
        <v>19</v>
      </c>
      <c r="F696" s="147" t="s">
        <v>230</v>
      </c>
      <c r="H696" s="146" t="s">
        <v>19</v>
      </c>
      <c r="I696" s="148"/>
      <c r="L696" s="145"/>
      <c r="M696" s="149"/>
      <c r="T696" s="150"/>
      <c r="AT696" s="146" t="s">
        <v>229</v>
      </c>
      <c r="AU696" s="146" t="s">
        <v>83</v>
      </c>
      <c r="AV696" s="11" t="s">
        <v>83</v>
      </c>
      <c r="AW696" s="11" t="s">
        <v>37</v>
      </c>
      <c r="AX696" s="11" t="s">
        <v>76</v>
      </c>
      <c r="AY696" s="146" t="s">
        <v>218</v>
      </c>
    </row>
    <row r="697" spans="2:65" s="12" customFormat="1" ht="11.25">
      <c r="B697" s="151"/>
      <c r="D697" s="140" t="s">
        <v>229</v>
      </c>
      <c r="E697" s="152" t="s">
        <v>19</v>
      </c>
      <c r="F697" s="153" t="s">
        <v>2920</v>
      </c>
      <c r="H697" s="154">
        <v>393.7</v>
      </c>
      <c r="I697" s="155"/>
      <c r="L697" s="151"/>
      <c r="M697" s="156"/>
      <c r="T697" s="157"/>
      <c r="AT697" s="152" t="s">
        <v>229</v>
      </c>
      <c r="AU697" s="152" t="s">
        <v>83</v>
      </c>
      <c r="AV697" s="12" t="s">
        <v>85</v>
      </c>
      <c r="AW697" s="12" t="s">
        <v>37</v>
      </c>
      <c r="AX697" s="12" t="s">
        <v>83</v>
      </c>
      <c r="AY697" s="152" t="s">
        <v>218</v>
      </c>
    </row>
    <row r="698" spans="2:65" s="1" customFormat="1" ht="16.5" customHeight="1">
      <c r="B698" s="33"/>
      <c r="C698" s="127" t="s">
        <v>380</v>
      </c>
      <c r="D698" s="127" t="s">
        <v>219</v>
      </c>
      <c r="E698" s="128" t="s">
        <v>2921</v>
      </c>
      <c r="F698" s="129" t="s">
        <v>2011</v>
      </c>
      <c r="G698" s="130" t="s">
        <v>222</v>
      </c>
      <c r="H698" s="131">
        <v>841.83</v>
      </c>
      <c r="I698" s="132"/>
      <c r="J698" s="133">
        <f>ROUND(I698*H698,2)</f>
        <v>0</v>
      </c>
      <c r="K698" s="129" t="s">
        <v>19</v>
      </c>
      <c r="L698" s="33"/>
      <c r="M698" s="134" t="s">
        <v>19</v>
      </c>
      <c r="N698" s="135" t="s">
        <v>47</v>
      </c>
      <c r="P698" s="136">
        <f>O698*H698</f>
        <v>0</v>
      </c>
      <c r="Q698" s="136">
        <v>0</v>
      </c>
      <c r="R698" s="136">
        <f>Q698*H698</f>
        <v>0</v>
      </c>
      <c r="S698" s="136">
        <v>0</v>
      </c>
      <c r="T698" s="137">
        <f>S698*H698</f>
        <v>0</v>
      </c>
      <c r="AR698" s="138" t="s">
        <v>223</v>
      </c>
      <c r="AT698" s="138" t="s">
        <v>219</v>
      </c>
      <c r="AU698" s="138" t="s">
        <v>83</v>
      </c>
      <c r="AY698" s="18" t="s">
        <v>218</v>
      </c>
      <c r="BE698" s="139">
        <f>IF(N698="základní",J698,0)</f>
        <v>0</v>
      </c>
      <c r="BF698" s="139">
        <f>IF(N698="snížená",J698,0)</f>
        <v>0</v>
      </c>
      <c r="BG698" s="139">
        <f>IF(N698="zákl. přenesená",J698,0)</f>
        <v>0</v>
      </c>
      <c r="BH698" s="139">
        <f>IF(N698="sníž. přenesená",J698,0)</f>
        <v>0</v>
      </c>
      <c r="BI698" s="139">
        <f>IF(N698="nulová",J698,0)</f>
        <v>0</v>
      </c>
      <c r="BJ698" s="18" t="s">
        <v>83</v>
      </c>
      <c r="BK698" s="139">
        <f>ROUND(I698*H698,2)</f>
        <v>0</v>
      </c>
      <c r="BL698" s="18" t="s">
        <v>223</v>
      </c>
      <c r="BM698" s="138" t="s">
        <v>2922</v>
      </c>
    </row>
    <row r="699" spans="2:65" s="1" customFormat="1" ht="11.25">
      <c r="B699" s="33"/>
      <c r="D699" s="140" t="s">
        <v>225</v>
      </c>
      <c r="F699" s="141" t="s">
        <v>2011</v>
      </c>
      <c r="I699" s="142"/>
      <c r="L699" s="33"/>
      <c r="M699" s="143"/>
      <c r="T699" s="54"/>
      <c r="AT699" s="18" t="s">
        <v>225</v>
      </c>
      <c r="AU699" s="18" t="s">
        <v>83</v>
      </c>
    </row>
    <row r="700" spans="2:65" s="1" customFormat="1" ht="29.25">
      <c r="B700" s="33"/>
      <c r="D700" s="140" t="s">
        <v>227</v>
      </c>
      <c r="F700" s="144" t="s">
        <v>2008</v>
      </c>
      <c r="I700" s="142"/>
      <c r="L700" s="33"/>
      <c r="M700" s="143"/>
      <c r="T700" s="54"/>
      <c r="AT700" s="18" t="s">
        <v>227</v>
      </c>
      <c r="AU700" s="18" t="s">
        <v>83</v>
      </c>
    </row>
    <row r="701" spans="2:65" s="11" customFormat="1" ht="11.25">
      <c r="B701" s="145"/>
      <c r="D701" s="140" t="s">
        <v>229</v>
      </c>
      <c r="E701" s="146" t="s">
        <v>19</v>
      </c>
      <c r="F701" s="147" t="s">
        <v>230</v>
      </c>
      <c r="H701" s="146" t="s">
        <v>19</v>
      </c>
      <c r="I701" s="148"/>
      <c r="L701" s="145"/>
      <c r="M701" s="149"/>
      <c r="T701" s="150"/>
      <c r="AT701" s="146" t="s">
        <v>229</v>
      </c>
      <c r="AU701" s="146" t="s">
        <v>83</v>
      </c>
      <c r="AV701" s="11" t="s">
        <v>83</v>
      </c>
      <c r="AW701" s="11" t="s">
        <v>37</v>
      </c>
      <c r="AX701" s="11" t="s">
        <v>76</v>
      </c>
      <c r="AY701" s="146" t="s">
        <v>218</v>
      </c>
    </row>
    <row r="702" spans="2:65" s="12" customFormat="1" ht="11.25">
      <c r="B702" s="151"/>
      <c r="D702" s="140" t="s">
        <v>229</v>
      </c>
      <c r="E702" s="152" t="s">
        <v>19</v>
      </c>
      <c r="F702" s="153" t="s">
        <v>2923</v>
      </c>
      <c r="H702" s="154">
        <v>841.83</v>
      </c>
      <c r="I702" s="155"/>
      <c r="L702" s="151"/>
      <c r="M702" s="156"/>
      <c r="T702" s="157"/>
      <c r="AT702" s="152" t="s">
        <v>229</v>
      </c>
      <c r="AU702" s="152" t="s">
        <v>83</v>
      </c>
      <c r="AV702" s="12" t="s">
        <v>85</v>
      </c>
      <c r="AW702" s="12" t="s">
        <v>37</v>
      </c>
      <c r="AX702" s="12" t="s">
        <v>83</v>
      </c>
      <c r="AY702" s="152" t="s">
        <v>218</v>
      </c>
    </row>
    <row r="703" spans="2:65" s="1" customFormat="1" ht="16.5" customHeight="1">
      <c r="B703" s="33"/>
      <c r="C703" s="127" t="s">
        <v>387</v>
      </c>
      <c r="D703" s="127" t="s">
        <v>219</v>
      </c>
      <c r="E703" s="128" t="s">
        <v>2924</v>
      </c>
      <c r="F703" s="129" t="s">
        <v>2015</v>
      </c>
      <c r="G703" s="130" t="s">
        <v>222</v>
      </c>
      <c r="H703" s="131">
        <v>43.93</v>
      </c>
      <c r="I703" s="132"/>
      <c r="J703" s="133">
        <f>ROUND(I703*H703,2)</f>
        <v>0</v>
      </c>
      <c r="K703" s="129" t="s">
        <v>19</v>
      </c>
      <c r="L703" s="33"/>
      <c r="M703" s="134" t="s">
        <v>19</v>
      </c>
      <c r="N703" s="135" t="s">
        <v>47</v>
      </c>
      <c r="P703" s="136">
        <f>O703*H703</f>
        <v>0</v>
      </c>
      <c r="Q703" s="136">
        <v>0</v>
      </c>
      <c r="R703" s="136">
        <f>Q703*H703</f>
        <v>0</v>
      </c>
      <c r="S703" s="136">
        <v>0</v>
      </c>
      <c r="T703" s="137">
        <f>S703*H703</f>
        <v>0</v>
      </c>
      <c r="AR703" s="138" t="s">
        <v>223</v>
      </c>
      <c r="AT703" s="138" t="s">
        <v>219</v>
      </c>
      <c r="AU703" s="138" t="s">
        <v>83</v>
      </c>
      <c r="AY703" s="18" t="s">
        <v>218</v>
      </c>
      <c r="BE703" s="139">
        <f>IF(N703="základní",J703,0)</f>
        <v>0</v>
      </c>
      <c r="BF703" s="139">
        <f>IF(N703="snížená",J703,0)</f>
        <v>0</v>
      </c>
      <c r="BG703" s="139">
        <f>IF(N703="zákl. přenesená",J703,0)</f>
        <v>0</v>
      </c>
      <c r="BH703" s="139">
        <f>IF(N703="sníž. přenesená",J703,0)</f>
        <v>0</v>
      </c>
      <c r="BI703" s="139">
        <f>IF(N703="nulová",J703,0)</f>
        <v>0</v>
      </c>
      <c r="BJ703" s="18" t="s">
        <v>83</v>
      </c>
      <c r="BK703" s="139">
        <f>ROUND(I703*H703,2)</f>
        <v>0</v>
      </c>
      <c r="BL703" s="18" t="s">
        <v>223</v>
      </c>
      <c r="BM703" s="138" t="s">
        <v>2925</v>
      </c>
    </row>
    <row r="704" spans="2:65" s="1" customFormat="1" ht="11.25">
      <c r="B704" s="33"/>
      <c r="D704" s="140" t="s">
        <v>225</v>
      </c>
      <c r="F704" s="141" t="s">
        <v>2017</v>
      </c>
      <c r="I704" s="142"/>
      <c r="L704" s="33"/>
      <c r="M704" s="143"/>
      <c r="T704" s="54"/>
      <c r="AT704" s="18" t="s">
        <v>225</v>
      </c>
      <c r="AU704" s="18" t="s">
        <v>83</v>
      </c>
    </row>
    <row r="705" spans="2:65" s="1" customFormat="1" ht="29.25">
      <c r="B705" s="33"/>
      <c r="D705" s="140" t="s">
        <v>227</v>
      </c>
      <c r="F705" s="144" t="s">
        <v>2018</v>
      </c>
      <c r="I705" s="142"/>
      <c r="L705" s="33"/>
      <c r="M705" s="143"/>
      <c r="T705" s="54"/>
      <c r="AT705" s="18" t="s">
        <v>227</v>
      </c>
      <c r="AU705" s="18" t="s">
        <v>83</v>
      </c>
    </row>
    <row r="706" spans="2:65" s="11" customFormat="1" ht="11.25">
      <c r="B706" s="145"/>
      <c r="D706" s="140" t="s">
        <v>229</v>
      </c>
      <c r="E706" s="146" t="s">
        <v>19</v>
      </c>
      <c r="F706" s="147" t="s">
        <v>230</v>
      </c>
      <c r="H706" s="146" t="s">
        <v>19</v>
      </c>
      <c r="I706" s="148"/>
      <c r="L706" s="145"/>
      <c r="M706" s="149"/>
      <c r="T706" s="150"/>
      <c r="AT706" s="146" t="s">
        <v>229</v>
      </c>
      <c r="AU706" s="146" t="s">
        <v>83</v>
      </c>
      <c r="AV706" s="11" t="s">
        <v>83</v>
      </c>
      <c r="AW706" s="11" t="s">
        <v>37</v>
      </c>
      <c r="AX706" s="11" t="s">
        <v>76</v>
      </c>
      <c r="AY706" s="146" t="s">
        <v>218</v>
      </c>
    </row>
    <row r="707" spans="2:65" s="12" customFormat="1" ht="11.25">
      <c r="B707" s="151"/>
      <c r="D707" s="140" t="s">
        <v>229</v>
      </c>
      <c r="E707" s="152" t="s">
        <v>19</v>
      </c>
      <c r="F707" s="153" t="s">
        <v>2926</v>
      </c>
      <c r="H707" s="154">
        <v>43.93</v>
      </c>
      <c r="I707" s="155"/>
      <c r="L707" s="151"/>
      <c r="M707" s="156"/>
      <c r="T707" s="157"/>
      <c r="AT707" s="152" t="s">
        <v>229</v>
      </c>
      <c r="AU707" s="152" t="s">
        <v>83</v>
      </c>
      <c r="AV707" s="12" t="s">
        <v>85</v>
      </c>
      <c r="AW707" s="12" t="s">
        <v>37</v>
      </c>
      <c r="AX707" s="12" t="s">
        <v>83</v>
      </c>
      <c r="AY707" s="152" t="s">
        <v>218</v>
      </c>
    </row>
    <row r="708" spans="2:65" s="1" customFormat="1" ht="16.5" customHeight="1">
      <c r="B708" s="33"/>
      <c r="C708" s="127" t="s">
        <v>7</v>
      </c>
      <c r="D708" s="127" t="s">
        <v>219</v>
      </c>
      <c r="E708" s="128" t="s">
        <v>2927</v>
      </c>
      <c r="F708" s="129" t="s">
        <v>2021</v>
      </c>
      <c r="G708" s="130" t="s">
        <v>222</v>
      </c>
      <c r="H708" s="131">
        <v>9.64</v>
      </c>
      <c r="I708" s="132"/>
      <c r="J708" s="133">
        <f>ROUND(I708*H708,2)</f>
        <v>0</v>
      </c>
      <c r="K708" s="129" t="s">
        <v>19</v>
      </c>
      <c r="L708" s="33"/>
      <c r="M708" s="134" t="s">
        <v>19</v>
      </c>
      <c r="N708" s="135" t="s">
        <v>47</v>
      </c>
      <c r="P708" s="136">
        <f>O708*H708</f>
        <v>0</v>
      </c>
      <c r="Q708" s="136">
        <v>0</v>
      </c>
      <c r="R708" s="136">
        <f>Q708*H708</f>
        <v>0</v>
      </c>
      <c r="S708" s="136">
        <v>0</v>
      </c>
      <c r="T708" s="137">
        <f>S708*H708</f>
        <v>0</v>
      </c>
      <c r="AR708" s="138" t="s">
        <v>223</v>
      </c>
      <c r="AT708" s="138" t="s">
        <v>219</v>
      </c>
      <c r="AU708" s="138" t="s">
        <v>83</v>
      </c>
      <c r="AY708" s="18" t="s">
        <v>218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8" t="s">
        <v>83</v>
      </c>
      <c r="BK708" s="139">
        <f>ROUND(I708*H708,2)</f>
        <v>0</v>
      </c>
      <c r="BL708" s="18" t="s">
        <v>223</v>
      </c>
      <c r="BM708" s="138" t="s">
        <v>2928</v>
      </c>
    </row>
    <row r="709" spans="2:65" s="1" customFormat="1" ht="11.25">
      <c r="B709" s="33"/>
      <c r="D709" s="140" t="s">
        <v>225</v>
      </c>
      <c r="F709" s="141" t="s">
        <v>2023</v>
      </c>
      <c r="I709" s="142"/>
      <c r="L709" s="33"/>
      <c r="M709" s="143"/>
      <c r="T709" s="54"/>
      <c r="AT709" s="18" t="s">
        <v>225</v>
      </c>
      <c r="AU709" s="18" t="s">
        <v>83</v>
      </c>
    </row>
    <row r="710" spans="2:65" s="1" customFormat="1" ht="29.25">
      <c r="B710" s="33"/>
      <c r="D710" s="140" t="s">
        <v>227</v>
      </c>
      <c r="F710" s="144" t="s">
        <v>2018</v>
      </c>
      <c r="I710" s="142"/>
      <c r="L710" s="33"/>
      <c r="M710" s="143"/>
      <c r="T710" s="54"/>
      <c r="AT710" s="18" t="s">
        <v>227</v>
      </c>
      <c r="AU710" s="18" t="s">
        <v>83</v>
      </c>
    </row>
    <row r="711" spans="2:65" s="11" customFormat="1" ht="11.25">
      <c r="B711" s="145"/>
      <c r="D711" s="140" t="s">
        <v>229</v>
      </c>
      <c r="E711" s="146" t="s">
        <v>19</v>
      </c>
      <c r="F711" s="147" t="s">
        <v>230</v>
      </c>
      <c r="H711" s="146" t="s">
        <v>19</v>
      </c>
      <c r="I711" s="148"/>
      <c r="L711" s="145"/>
      <c r="M711" s="149"/>
      <c r="T711" s="150"/>
      <c r="AT711" s="146" t="s">
        <v>229</v>
      </c>
      <c r="AU711" s="146" t="s">
        <v>83</v>
      </c>
      <c r="AV711" s="11" t="s">
        <v>83</v>
      </c>
      <c r="AW711" s="11" t="s">
        <v>37</v>
      </c>
      <c r="AX711" s="11" t="s">
        <v>76</v>
      </c>
      <c r="AY711" s="146" t="s">
        <v>218</v>
      </c>
    </row>
    <row r="712" spans="2:65" s="12" customFormat="1" ht="11.25">
      <c r="B712" s="151"/>
      <c r="D712" s="140" t="s">
        <v>229</v>
      </c>
      <c r="E712" s="152" t="s">
        <v>19</v>
      </c>
      <c r="F712" s="153" t="s">
        <v>2929</v>
      </c>
      <c r="H712" s="154">
        <v>9.64</v>
      </c>
      <c r="I712" s="155"/>
      <c r="L712" s="151"/>
      <c r="M712" s="156"/>
      <c r="T712" s="157"/>
      <c r="AT712" s="152" t="s">
        <v>229</v>
      </c>
      <c r="AU712" s="152" t="s">
        <v>83</v>
      </c>
      <c r="AV712" s="12" t="s">
        <v>85</v>
      </c>
      <c r="AW712" s="12" t="s">
        <v>37</v>
      </c>
      <c r="AX712" s="12" t="s">
        <v>83</v>
      </c>
      <c r="AY712" s="152" t="s">
        <v>218</v>
      </c>
    </row>
    <row r="713" spans="2:65" s="1" customFormat="1" ht="16.5" customHeight="1">
      <c r="B713" s="33"/>
      <c r="C713" s="127" t="s">
        <v>401</v>
      </c>
      <c r="D713" s="127" t="s">
        <v>219</v>
      </c>
      <c r="E713" s="128" t="s">
        <v>2930</v>
      </c>
      <c r="F713" s="129" t="s">
        <v>2040</v>
      </c>
      <c r="G713" s="130" t="s">
        <v>222</v>
      </c>
      <c r="H713" s="131">
        <v>133.41999999999999</v>
      </c>
      <c r="I713" s="132"/>
      <c r="J713" s="133">
        <f>ROUND(I713*H713,2)</f>
        <v>0</v>
      </c>
      <c r="K713" s="129" t="s">
        <v>19</v>
      </c>
      <c r="L713" s="33"/>
      <c r="M713" s="134" t="s">
        <v>19</v>
      </c>
      <c r="N713" s="135" t="s">
        <v>47</v>
      </c>
      <c r="P713" s="136">
        <f>O713*H713</f>
        <v>0</v>
      </c>
      <c r="Q713" s="136">
        <v>0</v>
      </c>
      <c r="R713" s="136">
        <f>Q713*H713</f>
        <v>0</v>
      </c>
      <c r="S713" s="136">
        <v>0</v>
      </c>
      <c r="T713" s="137">
        <f>S713*H713</f>
        <v>0</v>
      </c>
      <c r="AR713" s="138" t="s">
        <v>223</v>
      </c>
      <c r="AT713" s="138" t="s">
        <v>219</v>
      </c>
      <c r="AU713" s="138" t="s">
        <v>83</v>
      </c>
      <c r="AY713" s="18" t="s">
        <v>218</v>
      </c>
      <c r="BE713" s="139">
        <f>IF(N713="základní",J713,0)</f>
        <v>0</v>
      </c>
      <c r="BF713" s="139">
        <f>IF(N713="snížená",J713,0)</f>
        <v>0</v>
      </c>
      <c r="BG713" s="139">
        <f>IF(N713="zákl. přenesená",J713,0)</f>
        <v>0</v>
      </c>
      <c r="BH713" s="139">
        <f>IF(N713="sníž. přenesená",J713,0)</f>
        <v>0</v>
      </c>
      <c r="BI713" s="139">
        <f>IF(N713="nulová",J713,0)</f>
        <v>0</v>
      </c>
      <c r="BJ713" s="18" t="s">
        <v>83</v>
      </c>
      <c r="BK713" s="139">
        <f>ROUND(I713*H713,2)</f>
        <v>0</v>
      </c>
      <c r="BL713" s="18" t="s">
        <v>223</v>
      </c>
      <c r="BM713" s="138" t="s">
        <v>2931</v>
      </c>
    </row>
    <row r="714" spans="2:65" s="1" customFormat="1" ht="11.25">
      <c r="B714" s="33"/>
      <c r="D714" s="140" t="s">
        <v>225</v>
      </c>
      <c r="F714" s="141" t="s">
        <v>2042</v>
      </c>
      <c r="I714" s="142"/>
      <c r="L714" s="33"/>
      <c r="M714" s="143"/>
      <c r="T714" s="54"/>
      <c r="AT714" s="18" t="s">
        <v>225</v>
      </c>
      <c r="AU714" s="18" t="s">
        <v>83</v>
      </c>
    </row>
    <row r="715" spans="2:65" s="1" customFormat="1" ht="29.25">
      <c r="B715" s="33"/>
      <c r="D715" s="140" t="s">
        <v>227</v>
      </c>
      <c r="F715" s="144" t="s">
        <v>2043</v>
      </c>
      <c r="I715" s="142"/>
      <c r="L715" s="33"/>
      <c r="M715" s="143"/>
      <c r="T715" s="54"/>
      <c r="AT715" s="18" t="s">
        <v>227</v>
      </c>
      <c r="AU715" s="18" t="s">
        <v>83</v>
      </c>
    </row>
    <row r="716" spans="2:65" s="11" customFormat="1" ht="11.25">
      <c r="B716" s="145"/>
      <c r="D716" s="140" t="s">
        <v>229</v>
      </c>
      <c r="E716" s="146" t="s">
        <v>19</v>
      </c>
      <c r="F716" s="147" t="s">
        <v>230</v>
      </c>
      <c r="H716" s="146" t="s">
        <v>19</v>
      </c>
      <c r="I716" s="148"/>
      <c r="L716" s="145"/>
      <c r="M716" s="149"/>
      <c r="T716" s="150"/>
      <c r="AT716" s="146" t="s">
        <v>229</v>
      </c>
      <c r="AU716" s="146" t="s">
        <v>83</v>
      </c>
      <c r="AV716" s="11" t="s">
        <v>83</v>
      </c>
      <c r="AW716" s="11" t="s">
        <v>37</v>
      </c>
      <c r="AX716" s="11" t="s">
        <v>76</v>
      </c>
      <c r="AY716" s="146" t="s">
        <v>218</v>
      </c>
    </row>
    <row r="717" spans="2:65" s="12" customFormat="1" ht="11.25">
      <c r="B717" s="151"/>
      <c r="D717" s="140" t="s">
        <v>229</v>
      </c>
      <c r="E717" s="152" t="s">
        <v>19</v>
      </c>
      <c r="F717" s="153" t="s">
        <v>2932</v>
      </c>
      <c r="H717" s="154">
        <v>133.41999999999999</v>
      </c>
      <c r="I717" s="155"/>
      <c r="L717" s="151"/>
      <c r="M717" s="156"/>
      <c r="T717" s="157"/>
      <c r="AT717" s="152" t="s">
        <v>229</v>
      </c>
      <c r="AU717" s="152" t="s">
        <v>83</v>
      </c>
      <c r="AV717" s="12" t="s">
        <v>85</v>
      </c>
      <c r="AW717" s="12" t="s">
        <v>37</v>
      </c>
      <c r="AX717" s="12" t="s">
        <v>83</v>
      </c>
      <c r="AY717" s="152" t="s">
        <v>218</v>
      </c>
    </row>
    <row r="718" spans="2:65" s="1" customFormat="1" ht="16.5" customHeight="1">
      <c r="B718" s="33"/>
      <c r="C718" s="127" t="s">
        <v>406</v>
      </c>
      <c r="D718" s="127" t="s">
        <v>219</v>
      </c>
      <c r="E718" s="128" t="s">
        <v>2933</v>
      </c>
      <c r="F718" s="129" t="s">
        <v>2026</v>
      </c>
      <c r="G718" s="130" t="s">
        <v>180</v>
      </c>
      <c r="H718" s="131">
        <v>451.84</v>
      </c>
      <c r="I718" s="132"/>
      <c r="J718" s="133">
        <f>ROUND(I718*H718,2)</f>
        <v>0</v>
      </c>
      <c r="K718" s="129" t="s">
        <v>19</v>
      </c>
      <c r="L718" s="33"/>
      <c r="M718" s="134" t="s">
        <v>19</v>
      </c>
      <c r="N718" s="135" t="s">
        <v>47</v>
      </c>
      <c r="P718" s="136">
        <f>O718*H718</f>
        <v>0</v>
      </c>
      <c r="Q718" s="136">
        <v>0</v>
      </c>
      <c r="R718" s="136">
        <f>Q718*H718</f>
        <v>0</v>
      </c>
      <c r="S718" s="136">
        <v>0</v>
      </c>
      <c r="T718" s="137">
        <f>S718*H718</f>
        <v>0</v>
      </c>
      <c r="AR718" s="138" t="s">
        <v>223</v>
      </c>
      <c r="AT718" s="138" t="s">
        <v>219</v>
      </c>
      <c r="AU718" s="138" t="s">
        <v>83</v>
      </c>
      <c r="AY718" s="18" t="s">
        <v>218</v>
      </c>
      <c r="BE718" s="139">
        <f>IF(N718="základní",J718,0)</f>
        <v>0</v>
      </c>
      <c r="BF718" s="139">
        <f>IF(N718="snížená",J718,0)</f>
        <v>0</v>
      </c>
      <c r="BG718" s="139">
        <f>IF(N718="zákl. přenesená",J718,0)</f>
        <v>0</v>
      </c>
      <c r="BH718" s="139">
        <f>IF(N718="sníž. přenesená",J718,0)</f>
        <v>0</v>
      </c>
      <c r="BI718" s="139">
        <f>IF(N718="nulová",J718,0)</f>
        <v>0</v>
      </c>
      <c r="BJ718" s="18" t="s">
        <v>83</v>
      </c>
      <c r="BK718" s="139">
        <f>ROUND(I718*H718,2)</f>
        <v>0</v>
      </c>
      <c r="BL718" s="18" t="s">
        <v>223</v>
      </c>
      <c r="BM718" s="138" t="s">
        <v>2934</v>
      </c>
    </row>
    <row r="719" spans="2:65" s="1" customFormat="1" ht="29.25">
      <c r="B719" s="33"/>
      <c r="D719" s="140" t="s">
        <v>225</v>
      </c>
      <c r="F719" s="141" t="s">
        <v>2028</v>
      </c>
      <c r="I719" s="142"/>
      <c r="L719" s="33"/>
      <c r="M719" s="143"/>
      <c r="T719" s="54"/>
      <c r="AT719" s="18" t="s">
        <v>225</v>
      </c>
      <c r="AU719" s="18" t="s">
        <v>83</v>
      </c>
    </row>
    <row r="720" spans="2:65" s="1" customFormat="1" ht="19.5">
      <c r="B720" s="33"/>
      <c r="D720" s="140" t="s">
        <v>227</v>
      </c>
      <c r="F720" s="144" t="s">
        <v>2029</v>
      </c>
      <c r="I720" s="142"/>
      <c r="L720" s="33"/>
      <c r="M720" s="143"/>
      <c r="T720" s="54"/>
      <c r="AT720" s="18" t="s">
        <v>227</v>
      </c>
      <c r="AU720" s="18" t="s">
        <v>83</v>
      </c>
    </row>
    <row r="721" spans="2:65" s="11" customFormat="1" ht="11.25">
      <c r="B721" s="145"/>
      <c r="D721" s="140" t="s">
        <v>229</v>
      </c>
      <c r="E721" s="146" t="s">
        <v>19</v>
      </c>
      <c r="F721" s="147" t="s">
        <v>230</v>
      </c>
      <c r="H721" s="146" t="s">
        <v>19</v>
      </c>
      <c r="I721" s="148"/>
      <c r="L721" s="145"/>
      <c r="M721" s="149"/>
      <c r="T721" s="150"/>
      <c r="AT721" s="146" t="s">
        <v>229</v>
      </c>
      <c r="AU721" s="146" t="s">
        <v>83</v>
      </c>
      <c r="AV721" s="11" t="s">
        <v>83</v>
      </c>
      <c r="AW721" s="11" t="s">
        <v>37</v>
      </c>
      <c r="AX721" s="11" t="s">
        <v>76</v>
      </c>
      <c r="AY721" s="146" t="s">
        <v>218</v>
      </c>
    </row>
    <row r="722" spans="2:65" s="12" customFormat="1" ht="11.25">
      <c r="B722" s="151"/>
      <c r="D722" s="140" t="s">
        <v>229</v>
      </c>
      <c r="E722" s="152" t="s">
        <v>19</v>
      </c>
      <c r="F722" s="153" t="s">
        <v>2935</v>
      </c>
      <c r="H722" s="154">
        <v>46.92</v>
      </c>
      <c r="I722" s="155"/>
      <c r="L722" s="151"/>
      <c r="M722" s="156"/>
      <c r="T722" s="157"/>
      <c r="AT722" s="152" t="s">
        <v>229</v>
      </c>
      <c r="AU722" s="152" t="s">
        <v>83</v>
      </c>
      <c r="AV722" s="12" t="s">
        <v>85</v>
      </c>
      <c r="AW722" s="12" t="s">
        <v>37</v>
      </c>
      <c r="AX722" s="12" t="s">
        <v>76</v>
      </c>
      <c r="AY722" s="152" t="s">
        <v>218</v>
      </c>
    </row>
    <row r="723" spans="2:65" s="12" customFormat="1" ht="11.25">
      <c r="B723" s="151"/>
      <c r="D723" s="140" t="s">
        <v>229</v>
      </c>
      <c r="E723" s="152" t="s">
        <v>19</v>
      </c>
      <c r="F723" s="153" t="s">
        <v>2936</v>
      </c>
      <c r="H723" s="154">
        <v>2.78</v>
      </c>
      <c r="I723" s="155"/>
      <c r="L723" s="151"/>
      <c r="M723" s="156"/>
      <c r="T723" s="157"/>
      <c r="AT723" s="152" t="s">
        <v>229</v>
      </c>
      <c r="AU723" s="152" t="s">
        <v>83</v>
      </c>
      <c r="AV723" s="12" t="s">
        <v>85</v>
      </c>
      <c r="AW723" s="12" t="s">
        <v>37</v>
      </c>
      <c r="AX723" s="12" t="s">
        <v>76</v>
      </c>
      <c r="AY723" s="152" t="s">
        <v>218</v>
      </c>
    </row>
    <row r="724" spans="2:65" s="12" customFormat="1" ht="11.25">
      <c r="B724" s="151"/>
      <c r="D724" s="140" t="s">
        <v>229</v>
      </c>
      <c r="E724" s="152" t="s">
        <v>19</v>
      </c>
      <c r="F724" s="153" t="s">
        <v>2937</v>
      </c>
      <c r="H724" s="154">
        <v>0.64</v>
      </c>
      <c r="I724" s="155"/>
      <c r="L724" s="151"/>
      <c r="M724" s="156"/>
      <c r="T724" s="157"/>
      <c r="AT724" s="152" t="s">
        <v>229</v>
      </c>
      <c r="AU724" s="152" t="s">
        <v>83</v>
      </c>
      <c r="AV724" s="12" t="s">
        <v>85</v>
      </c>
      <c r="AW724" s="12" t="s">
        <v>37</v>
      </c>
      <c r="AX724" s="12" t="s">
        <v>76</v>
      </c>
      <c r="AY724" s="152" t="s">
        <v>218</v>
      </c>
    </row>
    <row r="725" spans="2:65" s="12" customFormat="1" ht="11.25">
      <c r="B725" s="151"/>
      <c r="D725" s="140" t="s">
        <v>229</v>
      </c>
      <c r="E725" s="152" t="s">
        <v>19</v>
      </c>
      <c r="F725" s="153" t="s">
        <v>2938</v>
      </c>
      <c r="H725" s="154">
        <v>401.5</v>
      </c>
      <c r="I725" s="155"/>
      <c r="L725" s="151"/>
      <c r="M725" s="156"/>
      <c r="T725" s="157"/>
      <c r="AT725" s="152" t="s">
        <v>229</v>
      </c>
      <c r="AU725" s="152" t="s">
        <v>83</v>
      </c>
      <c r="AV725" s="12" t="s">
        <v>85</v>
      </c>
      <c r="AW725" s="12" t="s">
        <v>37</v>
      </c>
      <c r="AX725" s="12" t="s">
        <v>76</v>
      </c>
      <c r="AY725" s="152" t="s">
        <v>218</v>
      </c>
    </row>
    <row r="726" spans="2:65" s="13" customFormat="1" ht="11.25">
      <c r="B726" s="158"/>
      <c r="D726" s="140" t="s">
        <v>229</v>
      </c>
      <c r="E726" s="159" t="s">
        <v>19</v>
      </c>
      <c r="F726" s="160" t="s">
        <v>234</v>
      </c>
      <c r="H726" s="161">
        <v>451.84</v>
      </c>
      <c r="I726" s="162"/>
      <c r="L726" s="158"/>
      <c r="M726" s="163"/>
      <c r="T726" s="164"/>
      <c r="AT726" s="159" t="s">
        <v>229</v>
      </c>
      <c r="AU726" s="159" t="s">
        <v>83</v>
      </c>
      <c r="AV726" s="13" t="s">
        <v>223</v>
      </c>
      <c r="AW726" s="13" t="s">
        <v>37</v>
      </c>
      <c r="AX726" s="13" t="s">
        <v>83</v>
      </c>
      <c r="AY726" s="159" t="s">
        <v>218</v>
      </c>
    </row>
    <row r="727" spans="2:65" s="1" customFormat="1" ht="16.5" customHeight="1">
      <c r="B727" s="33"/>
      <c r="C727" s="127" t="s">
        <v>412</v>
      </c>
      <c r="D727" s="127" t="s">
        <v>219</v>
      </c>
      <c r="E727" s="128" t="s">
        <v>2939</v>
      </c>
      <c r="F727" s="129" t="s">
        <v>2033</v>
      </c>
      <c r="G727" s="130" t="s">
        <v>222</v>
      </c>
      <c r="H727" s="131">
        <v>141.96</v>
      </c>
      <c r="I727" s="132"/>
      <c r="J727" s="133">
        <f>ROUND(I727*H727,2)</f>
        <v>0</v>
      </c>
      <c r="K727" s="129" t="s">
        <v>19</v>
      </c>
      <c r="L727" s="33"/>
      <c r="M727" s="134" t="s">
        <v>19</v>
      </c>
      <c r="N727" s="135" t="s">
        <v>47</v>
      </c>
      <c r="P727" s="136">
        <f>O727*H727</f>
        <v>0</v>
      </c>
      <c r="Q727" s="136">
        <v>0</v>
      </c>
      <c r="R727" s="136">
        <f>Q727*H727</f>
        <v>0</v>
      </c>
      <c r="S727" s="136">
        <v>0</v>
      </c>
      <c r="T727" s="137">
        <f>S727*H727</f>
        <v>0</v>
      </c>
      <c r="AR727" s="138" t="s">
        <v>223</v>
      </c>
      <c r="AT727" s="138" t="s">
        <v>219</v>
      </c>
      <c r="AU727" s="138" t="s">
        <v>83</v>
      </c>
      <c r="AY727" s="18" t="s">
        <v>218</v>
      </c>
      <c r="BE727" s="139">
        <f>IF(N727="základní",J727,0)</f>
        <v>0</v>
      </c>
      <c r="BF727" s="139">
        <f>IF(N727="snížená",J727,0)</f>
        <v>0</v>
      </c>
      <c r="BG727" s="139">
        <f>IF(N727="zákl. přenesená",J727,0)</f>
        <v>0</v>
      </c>
      <c r="BH727" s="139">
        <f>IF(N727="sníž. přenesená",J727,0)</f>
        <v>0</v>
      </c>
      <c r="BI727" s="139">
        <f>IF(N727="nulová",J727,0)</f>
        <v>0</v>
      </c>
      <c r="BJ727" s="18" t="s">
        <v>83</v>
      </c>
      <c r="BK727" s="139">
        <f>ROUND(I727*H727,2)</f>
        <v>0</v>
      </c>
      <c r="BL727" s="18" t="s">
        <v>223</v>
      </c>
      <c r="BM727" s="138" t="s">
        <v>2940</v>
      </c>
    </row>
    <row r="728" spans="2:65" s="1" customFormat="1" ht="39">
      <c r="B728" s="33"/>
      <c r="D728" s="140" t="s">
        <v>225</v>
      </c>
      <c r="F728" s="141" t="s">
        <v>2035</v>
      </c>
      <c r="I728" s="142"/>
      <c r="L728" s="33"/>
      <c r="M728" s="143"/>
      <c r="T728" s="54"/>
      <c r="AT728" s="18" t="s">
        <v>225</v>
      </c>
      <c r="AU728" s="18" t="s">
        <v>83</v>
      </c>
    </row>
    <row r="729" spans="2:65" s="1" customFormat="1" ht="19.5">
      <c r="B729" s="33"/>
      <c r="D729" s="140" t="s">
        <v>227</v>
      </c>
      <c r="F729" s="144" t="s">
        <v>2036</v>
      </c>
      <c r="I729" s="142"/>
      <c r="L729" s="33"/>
      <c r="M729" s="143"/>
      <c r="T729" s="54"/>
      <c r="AT729" s="18" t="s">
        <v>227</v>
      </c>
      <c r="AU729" s="18" t="s">
        <v>83</v>
      </c>
    </row>
    <row r="730" spans="2:65" s="11" customFormat="1" ht="11.25">
      <c r="B730" s="145"/>
      <c r="D730" s="140" t="s">
        <v>229</v>
      </c>
      <c r="E730" s="146" t="s">
        <v>19</v>
      </c>
      <c r="F730" s="147" t="s">
        <v>230</v>
      </c>
      <c r="H730" s="146" t="s">
        <v>19</v>
      </c>
      <c r="I730" s="148"/>
      <c r="L730" s="145"/>
      <c r="M730" s="149"/>
      <c r="T730" s="150"/>
      <c r="AT730" s="146" t="s">
        <v>229</v>
      </c>
      <c r="AU730" s="146" t="s">
        <v>83</v>
      </c>
      <c r="AV730" s="11" t="s">
        <v>83</v>
      </c>
      <c r="AW730" s="11" t="s">
        <v>37</v>
      </c>
      <c r="AX730" s="11" t="s">
        <v>76</v>
      </c>
      <c r="AY730" s="146" t="s">
        <v>218</v>
      </c>
    </row>
    <row r="731" spans="2:65" s="12" customFormat="1" ht="11.25">
      <c r="B731" s="151"/>
      <c r="D731" s="140" t="s">
        <v>229</v>
      </c>
      <c r="E731" s="152" t="s">
        <v>19</v>
      </c>
      <c r="F731" s="153" t="s">
        <v>2941</v>
      </c>
      <c r="H731" s="154">
        <v>60.2</v>
      </c>
      <c r="I731" s="155"/>
      <c r="L731" s="151"/>
      <c r="M731" s="156"/>
      <c r="T731" s="157"/>
      <c r="AT731" s="152" t="s">
        <v>229</v>
      </c>
      <c r="AU731" s="152" t="s">
        <v>83</v>
      </c>
      <c r="AV731" s="12" t="s">
        <v>85</v>
      </c>
      <c r="AW731" s="12" t="s">
        <v>37</v>
      </c>
      <c r="AX731" s="12" t="s">
        <v>76</v>
      </c>
      <c r="AY731" s="152" t="s">
        <v>218</v>
      </c>
    </row>
    <row r="732" spans="2:65" s="12" customFormat="1" ht="11.25">
      <c r="B732" s="151"/>
      <c r="D732" s="140" t="s">
        <v>229</v>
      </c>
      <c r="E732" s="152" t="s">
        <v>19</v>
      </c>
      <c r="F732" s="153" t="s">
        <v>2942</v>
      </c>
      <c r="H732" s="154">
        <v>9.76</v>
      </c>
      <c r="I732" s="155"/>
      <c r="L732" s="151"/>
      <c r="M732" s="156"/>
      <c r="T732" s="157"/>
      <c r="AT732" s="152" t="s">
        <v>229</v>
      </c>
      <c r="AU732" s="152" t="s">
        <v>83</v>
      </c>
      <c r="AV732" s="12" t="s">
        <v>85</v>
      </c>
      <c r="AW732" s="12" t="s">
        <v>37</v>
      </c>
      <c r="AX732" s="12" t="s">
        <v>76</v>
      </c>
      <c r="AY732" s="152" t="s">
        <v>218</v>
      </c>
    </row>
    <row r="733" spans="2:65" s="12" customFormat="1" ht="11.25">
      <c r="B733" s="151"/>
      <c r="D733" s="140" t="s">
        <v>229</v>
      </c>
      <c r="E733" s="152" t="s">
        <v>19</v>
      </c>
      <c r="F733" s="153" t="s">
        <v>2943</v>
      </c>
      <c r="H733" s="154">
        <v>2.4</v>
      </c>
      <c r="I733" s="155"/>
      <c r="L733" s="151"/>
      <c r="M733" s="156"/>
      <c r="T733" s="157"/>
      <c r="AT733" s="152" t="s">
        <v>229</v>
      </c>
      <c r="AU733" s="152" t="s">
        <v>83</v>
      </c>
      <c r="AV733" s="12" t="s">
        <v>85</v>
      </c>
      <c r="AW733" s="12" t="s">
        <v>37</v>
      </c>
      <c r="AX733" s="12" t="s">
        <v>76</v>
      </c>
      <c r="AY733" s="152" t="s">
        <v>218</v>
      </c>
    </row>
    <row r="734" spans="2:65" s="12" customFormat="1" ht="11.25">
      <c r="B734" s="151"/>
      <c r="D734" s="140" t="s">
        <v>229</v>
      </c>
      <c r="E734" s="152" t="s">
        <v>19</v>
      </c>
      <c r="F734" s="153" t="s">
        <v>2944</v>
      </c>
      <c r="H734" s="154">
        <v>69.599999999999994</v>
      </c>
      <c r="I734" s="155"/>
      <c r="L734" s="151"/>
      <c r="M734" s="156"/>
      <c r="T734" s="157"/>
      <c r="AT734" s="152" t="s">
        <v>229</v>
      </c>
      <c r="AU734" s="152" t="s">
        <v>83</v>
      </c>
      <c r="AV734" s="12" t="s">
        <v>85</v>
      </c>
      <c r="AW734" s="12" t="s">
        <v>37</v>
      </c>
      <c r="AX734" s="12" t="s">
        <v>76</v>
      </c>
      <c r="AY734" s="152" t="s">
        <v>218</v>
      </c>
    </row>
    <row r="735" spans="2:65" s="13" customFormat="1" ht="11.25">
      <c r="B735" s="158"/>
      <c r="D735" s="140" t="s">
        <v>229</v>
      </c>
      <c r="E735" s="159" t="s">
        <v>19</v>
      </c>
      <c r="F735" s="160" t="s">
        <v>234</v>
      </c>
      <c r="H735" s="161">
        <v>141.96</v>
      </c>
      <c r="I735" s="162"/>
      <c r="L735" s="158"/>
      <c r="M735" s="163"/>
      <c r="T735" s="164"/>
      <c r="AT735" s="159" t="s">
        <v>229</v>
      </c>
      <c r="AU735" s="159" t="s">
        <v>83</v>
      </c>
      <c r="AV735" s="13" t="s">
        <v>223</v>
      </c>
      <c r="AW735" s="13" t="s">
        <v>37</v>
      </c>
      <c r="AX735" s="13" t="s">
        <v>83</v>
      </c>
      <c r="AY735" s="159" t="s">
        <v>218</v>
      </c>
    </row>
    <row r="736" spans="2:65" s="1" customFormat="1" ht="16.5" customHeight="1">
      <c r="B736" s="33"/>
      <c r="C736" s="127" t="s">
        <v>420</v>
      </c>
      <c r="D736" s="127" t="s">
        <v>219</v>
      </c>
      <c r="E736" s="128" t="s">
        <v>2945</v>
      </c>
      <c r="F736" s="129" t="s">
        <v>2946</v>
      </c>
      <c r="G736" s="130" t="s">
        <v>167</v>
      </c>
      <c r="H736" s="131">
        <v>1.26</v>
      </c>
      <c r="I736" s="132"/>
      <c r="J736" s="133">
        <f>ROUND(I736*H736,2)</f>
        <v>0</v>
      </c>
      <c r="K736" s="129" t="s">
        <v>19</v>
      </c>
      <c r="L736" s="33"/>
      <c r="M736" s="134" t="s">
        <v>19</v>
      </c>
      <c r="N736" s="135" t="s">
        <v>47</v>
      </c>
      <c r="P736" s="136">
        <f>O736*H736</f>
        <v>0</v>
      </c>
      <c r="Q736" s="136">
        <v>0</v>
      </c>
      <c r="R736" s="136">
        <f>Q736*H736</f>
        <v>0</v>
      </c>
      <c r="S736" s="136">
        <v>0</v>
      </c>
      <c r="T736" s="137">
        <f>S736*H736</f>
        <v>0</v>
      </c>
      <c r="AR736" s="138" t="s">
        <v>223</v>
      </c>
      <c r="AT736" s="138" t="s">
        <v>219</v>
      </c>
      <c r="AU736" s="138" t="s">
        <v>83</v>
      </c>
      <c r="AY736" s="18" t="s">
        <v>218</v>
      </c>
      <c r="BE736" s="139">
        <f>IF(N736="základní",J736,0)</f>
        <v>0</v>
      </c>
      <c r="BF736" s="139">
        <f>IF(N736="snížená",J736,0)</f>
        <v>0</v>
      </c>
      <c r="BG736" s="139">
        <f>IF(N736="zákl. přenesená",J736,0)</f>
        <v>0</v>
      </c>
      <c r="BH736" s="139">
        <f>IF(N736="sníž. přenesená",J736,0)</f>
        <v>0</v>
      </c>
      <c r="BI736" s="139">
        <f>IF(N736="nulová",J736,0)</f>
        <v>0</v>
      </c>
      <c r="BJ736" s="18" t="s">
        <v>83</v>
      </c>
      <c r="BK736" s="139">
        <f>ROUND(I736*H736,2)</f>
        <v>0</v>
      </c>
      <c r="BL736" s="18" t="s">
        <v>223</v>
      </c>
      <c r="BM736" s="138" t="s">
        <v>2947</v>
      </c>
    </row>
    <row r="737" spans="2:65" s="1" customFormat="1" ht="11.25">
      <c r="B737" s="33"/>
      <c r="D737" s="140" t="s">
        <v>225</v>
      </c>
      <c r="F737" s="141" t="s">
        <v>2946</v>
      </c>
      <c r="I737" s="142"/>
      <c r="L737" s="33"/>
      <c r="M737" s="143"/>
      <c r="T737" s="54"/>
      <c r="AT737" s="18" t="s">
        <v>225</v>
      </c>
      <c r="AU737" s="18" t="s">
        <v>83</v>
      </c>
    </row>
    <row r="738" spans="2:65" s="1" customFormat="1" ht="19.5">
      <c r="B738" s="33"/>
      <c r="D738" s="140" t="s">
        <v>227</v>
      </c>
      <c r="F738" s="144" t="s">
        <v>2948</v>
      </c>
      <c r="I738" s="142"/>
      <c r="L738" s="33"/>
      <c r="M738" s="143"/>
      <c r="T738" s="54"/>
      <c r="AT738" s="18" t="s">
        <v>227</v>
      </c>
      <c r="AU738" s="18" t="s">
        <v>83</v>
      </c>
    </row>
    <row r="739" spans="2:65" s="11" customFormat="1" ht="11.25">
      <c r="B739" s="145"/>
      <c r="D739" s="140" t="s">
        <v>229</v>
      </c>
      <c r="E739" s="146" t="s">
        <v>19</v>
      </c>
      <c r="F739" s="147" t="s">
        <v>230</v>
      </c>
      <c r="H739" s="146" t="s">
        <v>19</v>
      </c>
      <c r="I739" s="148"/>
      <c r="L739" s="145"/>
      <c r="M739" s="149"/>
      <c r="T739" s="150"/>
      <c r="AT739" s="146" t="s">
        <v>229</v>
      </c>
      <c r="AU739" s="146" t="s">
        <v>83</v>
      </c>
      <c r="AV739" s="11" t="s">
        <v>83</v>
      </c>
      <c r="AW739" s="11" t="s">
        <v>37</v>
      </c>
      <c r="AX739" s="11" t="s">
        <v>76</v>
      </c>
      <c r="AY739" s="146" t="s">
        <v>218</v>
      </c>
    </row>
    <row r="740" spans="2:65" s="12" customFormat="1" ht="11.25">
      <c r="B740" s="151"/>
      <c r="D740" s="140" t="s">
        <v>229</v>
      </c>
      <c r="E740" s="152" t="s">
        <v>19</v>
      </c>
      <c r="F740" s="153" t="s">
        <v>2949</v>
      </c>
      <c r="H740" s="154">
        <v>1.26</v>
      </c>
      <c r="I740" s="155"/>
      <c r="L740" s="151"/>
      <c r="M740" s="156"/>
      <c r="T740" s="157"/>
      <c r="AT740" s="152" t="s">
        <v>229</v>
      </c>
      <c r="AU740" s="152" t="s">
        <v>83</v>
      </c>
      <c r="AV740" s="12" t="s">
        <v>85</v>
      </c>
      <c r="AW740" s="12" t="s">
        <v>37</v>
      </c>
      <c r="AX740" s="12" t="s">
        <v>83</v>
      </c>
      <c r="AY740" s="152" t="s">
        <v>218</v>
      </c>
    </row>
    <row r="741" spans="2:65" s="1" customFormat="1" ht="16.5" customHeight="1">
      <c r="B741" s="33"/>
      <c r="C741" s="127" t="s">
        <v>428</v>
      </c>
      <c r="D741" s="127" t="s">
        <v>219</v>
      </c>
      <c r="E741" s="128" t="s">
        <v>2950</v>
      </c>
      <c r="F741" s="129" t="s">
        <v>2951</v>
      </c>
      <c r="G741" s="130" t="s">
        <v>376</v>
      </c>
      <c r="H741" s="131">
        <v>6</v>
      </c>
      <c r="I741" s="132"/>
      <c r="J741" s="133">
        <f>ROUND(I741*H741,2)</f>
        <v>0</v>
      </c>
      <c r="K741" s="129" t="s">
        <v>19</v>
      </c>
      <c r="L741" s="33"/>
      <c r="M741" s="134" t="s">
        <v>19</v>
      </c>
      <c r="N741" s="135" t="s">
        <v>47</v>
      </c>
      <c r="P741" s="136">
        <f>O741*H741</f>
        <v>0</v>
      </c>
      <c r="Q741" s="136">
        <v>0</v>
      </c>
      <c r="R741" s="136">
        <f>Q741*H741</f>
        <v>0</v>
      </c>
      <c r="S741" s="136">
        <v>0</v>
      </c>
      <c r="T741" s="137">
        <f>S741*H741</f>
        <v>0</v>
      </c>
      <c r="AR741" s="138" t="s">
        <v>223</v>
      </c>
      <c r="AT741" s="138" t="s">
        <v>219</v>
      </c>
      <c r="AU741" s="138" t="s">
        <v>83</v>
      </c>
      <c r="AY741" s="18" t="s">
        <v>218</v>
      </c>
      <c r="BE741" s="139">
        <f>IF(N741="základní",J741,0)</f>
        <v>0</v>
      </c>
      <c r="BF741" s="139">
        <f>IF(N741="snížená",J741,0)</f>
        <v>0</v>
      </c>
      <c r="BG741" s="139">
        <f>IF(N741="zákl. přenesená",J741,0)</f>
        <v>0</v>
      </c>
      <c r="BH741" s="139">
        <f>IF(N741="sníž. přenesená",J741,0)</f>
        <v>0</v>
      </c>
      <c r="BI741" s="139">
        <f>IF(N741="nulová",J741,0)</f>
        <v>0</v>
      </c>
      <c r="BJ741" s="18" t="s">
        <v>83</v>
      </c>
      <c r="BK741" s="139">
        <f>ROUND(I741*H741,2)</f>
        <v>0</v>
      </c>
      <c r="BL741" s="18" t="s">
        <v>223</v>
      </c>
      <c r="BM741" s="138" t="s">
        <v>2952</v>
      </c>
    </row>
    <row r="742" spans="2:65" s="1" customFormat="1" ht="11.25">
      <c r="B742" s="33"/>
      <c r="D742" s="140" t="s">
        <v>225</v>
      </c>
      <c r="F742" s="141" t="s">
        <v>2951</v>
      </c>
      <c r="I742" s="142"/>
      <c r="L742" s="33"/>
      <c r="M742" s="143"/>
      <c r="T742" s="54"/>
      <c r="AT742" s="18" t="s">
        <v>225</v>
      </c>
      <c r="AU742" s="18" t="s">
        <v>83</v>
      </c>
    </row>
    <row r="743" spans="2:65" s="1" customFormat="1" ht="19.5">
      <c r="B743" s="33"/>
      <c r="D743" s="140" t="s">
        <v>227</v>
      </c>
      <c r="F743" s="144" t="s">
        <v>2953</v>
      </c>
      <c r="I743" s="142"/>
      <c r="L743" s="33"/>
      <c r="M743" s="143"/>
      <c r="T743" s="54"/>
      <c r="AT743" s="18" t="s">
        <v>227</v>
      </c>
      <c r="AU743" s="18" t="s">
        <v>83</v>
      </c>
    </row>
    <row r="744" spans="2:65" s="12" customFormat="1" ht="11.25">
      <c r="B744" s="151"/>
      <c r="D744" s="140" t="s">
        <v>229</v>
      </c>
      <c r="E744" s="152" t="s">
        <v>19</v>
      </c>
      <c r="F744" s="153" t="s">
        <v>2954</v>
      </c>
      <c r="H744" s="154">
        <v>6</v>
      </c>
      <c r="I744" s="155"/>
      <c r="L744" s="151"/>
      <c r="M744" s="156"/>
      <c r="T744" s="157"/>
      <c r="AT744" s="152" t="s">
        <v>229</v>
      </c>
      <c r="AU744" s="152" t="s">
        <v>83</v>
      </c>
      <c r="AV744" s="12" t="s">
        <v>85</v>
      </c>
      <c r="AW744" s="12" t="s">
        <v>37</v>
      </c>
      <c r="AX744" s="12" t="s">
        <v>83</v>
      </c>
      <c r="AY744" s="152" t="s">
        <v>218</v>
      </c>
    </row>
    <row r="745" spans="2:65" s="1" customFormat="1" ht="16.5" customHeight="1">
      <c r="B745" s="33"/>
      <c r="C745" s="127" t="s">
        <v>437</v>
      </c>
      <c r="D745" s="127" t="s">
        <v>219</v>
      </c>
      <c r="E745" s="128" t="s">
        <v>2955</v>
      </c>
      <c r="F745" s="129" t="s">
        <v>2956</v>
      </c>
      <c r="G745" s="130" t="s">
        <v>180</v>
      </c>
      <c r="H745" s="131">
        <v>8.6</v>
      </c>
      <c r="I745" s="132"/>
      <c r="J745" s="133">
        <f>ROUND(I745*H745,2)</f>
        <v>0</v>
      </c>
      <c r="K745" s="129" t="s">
        <v>19</v>
      </c>
      <c r="L745" s="33"/>
      <c r="M745" s="134" t="s">
        <v>19</v>
      </c>
      <c r="N745" s="135" t="s">
        <v>47</v>
      </c>
      <c r="P745" s="136">
        <f>O745*H745</f>
        <v>0</v>
      </c>
      <c r="Q745" s="136">
        <v>0</v>
      </c>
      <c r="R745" s="136">
        <f>Q745*H745</f>
        <v>0</v>
      </c>
      <c r="S745" s="136">
        <v>0</v>
      </c>
      <c r="T745" s="137">
        <f>S745*H745</f>
        <v>0</v>
      </c>
      <c r="AR745" s="138" t="s">
        <v>223</v>
      </c>
      <c r="AT745" s="138" t="s">
        <v>219</v>
      </c>
      <c r="AU745" s="138" t="s">
        <v>83</v>
      </c>
      <c r="AY745" s="18" t="s">
        <v>218</v>
      </c>
      <c r="BE745" s="139">
        <f>IF(N745="základní",J745,0)</f>
        <v>0</v>
      </c>
      <c r="BF745" s="139">
        <f>IF(N745="snížená",J745,0)</f>
        <v>0</v>
      </c>
      <c r="BG745" s="139">
        <f>IF(N745="zákl. přenesená",J745,0)</f>
        <v>0</v>
      </c>
      <c r="BH745" s="139">
        <f>IF(N745="sníž. přenesená",J745,0)</f>
        <v>0</v>
      </c>
      <c r="BI745" s="139">
        <f>IF(N745="nulová",J745,0)</f>
        <v>0</v>
      </c>
      <c r="BJ745" s="18" t="s">
        <v>83</v>
      </c>
      <c r="BK745" s="139">
        <f>ROUND(I745*H745,2)</f>
        <v>0</v>
      </c>
      <c r="BL745" s="18" t="s">
        <v>223</v>
      </c>
      <c r="BM745" s="138" t="s">
        <v>2957</v>
      </c>
    </row>
    <row r="746" spans="2:65" s="1" customFormat="1" ht="11.25">
      <c r="B746" s="33"/>
      <c r="D746" s="140" t="s">
        <v>225</v>
      </c>
      <c r="F746" s="141" t="s">
        <v>2956</v>
      </c>
      <c r="I746" s="142"/>
      <c r="L746" s="33"/>
      <c r="M746" s="143"/>
      <c r="T746" s="54"/>
      <c r="AT746" s="18" t="s">
        <v>225</v>
      </c>
      <c r="AU746" s="18" t="s">
        <v>83</v>
      </c>
    </row>
    <row r="747" spans="2:65" s="1" customFormat="1" ht="16.5" customHeight="1">
      <c r="B747" s="33"/>
      <c r="C747" s="127" t="s">
        <v>444</v>
      </c>
      <c r="D747" s="127" t="s">
        <v>219</v>
      </c>
      <c r="E747" s="128" t="s">
        <v>2958</v>
      </c>
      <c r="F747" s="129" t="s">
        <v>2959</v>
      </c>
      <c r="G747" s="130" t="s">
        <v>180</v>
      </c>
      <c r="H747" s="131">
        <v>2.2999999999999998</v>
      </c>
      <c r="I747" s="132"/>
      <c r="J747" s="133">
        <f>ROUND(I747*H747,2)</f>
        <v>0</v>
      </c>
      <c r="K747" s="129" t="s">
        <v>19</v>
      </c>
      <c r="L747" s="33"/>
      <c r="M747" s="134" t="s">
        <v>19</v>
      </c>
      <c r="N747" s="135" t="s">
        <v>47</v>
      </c>
      <c r="P747" s="136">
        <f>O747*H747</f>
        <v>0</v>
      </c>
      <c r="Q747" s="136">
        <v>0</v>
      </c>
      <c r="R747" s="136">
        <f>Q747*H747</f>
        <v>0</v>
      </c>
      <c r="S747" s="136">
        <v>0</v>
      </c>
      <c r="T747" s="137">
        <f>S747*H747</f>
        <v>0</v>
      </c>
      <c r="AR747" s="138" t="s">
        <v>223</v>
      </c>
      <c r="AT747" s="138" t="s">
        <v>219</v>
      </c>
      <c r="AU747" s="138" t="s">
        <v>83</v>
      </c>
      <c r="AY747" s="18" t="s">
        <v>218</v>
      </c>
      <c r="BE747" s="139">
        <f>IF(N747="základní",J747,0)</f>
        <v>0</v>
      </c>
      <c r="BF747" s="139">
        <f>IF(N747="snížená",J747,0)</f>
        <v>0</v>
      </c>
      <c r="BG747" s="139">
        <f>IF(N747="zákl. přenesená",J747,0)</f>
        <v>0</v>
      </c>
      <c r="BH747" s="139">
        <f>IF(N747="sníž. přenesená",J747,0)</f>
        <v>0</v>
      </c>
      <c r="BI747" s="139">
        <f>IF(N747="nulová",J747,0)</f>
        <v>0</v>
      </c>
      <c r="BJ747" s="18" t="s">
        <v>83</v>
      </c>
      <c r="BK747" s="139">
        <f>ROUND(I747*H747,2)</f>
        <v>0</v>
      </c>
      <c r="BL747" s="18" t="s">
        <v>223</v>
      </c>
      <c r="BM747" s="138" t="s">
        <v>2960</v>
      </c>
    </row>
    <row r="748" spans="2:65" s="1" customFormat="1" ht="11.25">
      <c r="B748" s="33"/>
      <c r="D748" s="140" t="s">
        <v>225</v>
      </c>
      <c r="F748" s="141" t="s">
        <v>2959</v>
      </c>
      <c r="I748" s="142"/>
      <c r="L748" s="33"/>
      <c r="M748" s="143"/>
      <c r="T748" s="54"/>
      <c r="AT748" s="18" t="s">
        <v>225</v>
      </c>
      <c r="AU748" s="18" t="s">
        <v>83</v>
      </c>
    </row>
    <row r="749" spans="2:65" s="10" customFormat="1" ht="25.9" customHeight="1">
      <c r="B749" s="117"/>
      <c r="D749" s="118" t="s">
        <v>75</v>
      </c>
      <c r="E749" s="119" t="s">
        <v>2961</v>
      </c>
      <c r="F749" s="119" t="s">
        <v>2089</v>
      </c>
      <c r="I749" s="120"/>
      <c r="J749" s="121">
        <f>BK749</f>
        <v>0</v>
      </c>
      <c r="L749" s="117"/>
      <c r="M749" s="122"/>
      <c r="P749" s="123">
        <f>SUM(P750:P767)</f>
        <v>0</v>
      </c>
      <c r="R749" s="123">
        <f>SUM(R750:R767)</f>
        <v>0</v>
      </c>
      <c r="T749" s="124">
        <f>SUM(T750:T767)</f>
        <v>0</v>
      </c>
      <c r="AR749" s="118" t="s">
        <v>83</v>
      </c>
      <c r="AT749" s="125" t="s">
        <v>75</v>
      </c>
      <c r="AU749" s="125" t="s">
        <v>76</v>
      </c>
      <c r="AY749" s="118" t="s">
        <v>218</v>
      </c>
      <c r="BK749" s="126">
        <f>SUM(BK750:BK767)</f>
        <v>0</v>
      </c>
    </row>
    <row r="750" spans="2:65" s="1" customFormat="1" ht="16.5" customHeight="1">
      <c r="B750" s="33"/>
      <c r="C750" s="127" t="s">
        <v>450</v>
      </c>
      <c r="D750" s="127" t="s">
        <v>219</v>
      </c>
      <c r="E750" s="128" t="s">
        <v>2962</v>
      </c>
      <c r="F750" s="129" t="s">
        <v>2104</v>
      </c>
      <c r="G750" s="130" t="s">
        <v>167</v>
      </c>
      <c r="H750" s="131">
        <v>15.08</v>
      </c>
      <c r="I750" s="132"/>
      <c r="J750" s="133">
        <f>ROUND(I750*H750,2)</f>
        <v>0</v>
      </c>
      <c r="K750" s="129" t="s">
        <v>19</v>
      </c>
      <c r="L750" s="33"/>
      <c r="M750" s="134" t="s">
        <v>19</v>
      </c>
      <c r="N750" s="135" t="s">
        <v>47</v>
      </c>
      <c r="P750" s="136">
        <f>O750*H750</f>
        <v>0</v>
      </c>
      <c r="Q750" s="136">
        <v>0</v>
      </c>
      <c r="R750" s="136">
        <f>Q750*H750</f>
        <v>0</v>
      </c>
      <c r="S750" s="136">
        <v>0</v>
      </c>
      <c r="T750" s="137">
        <f>S750*H750</f>
        <v>0</v>
      </c>
      <c r="AR750" s="138" t="s">
        <v>223</v>
      </c>
      <c r="AT750" s="138" t="s">
        <v>219</v>
      </c>
      <c r="AU750" s="138" t="s">
        <v>83</v>
      </c>
      <c r="AY750" s="18" t="s">
        <v>218</v>
      </c>
      <c r="BE750" s="139">
        <f>IF(N750="základní",J750,0)</f>
        <v>0</v>
      </c>
      <c r="BF750" s="139">
        <f>IF(N750="snížená",J750,0)</f>
        <v>0</v>
      </c>
      <c r="BG750" s="139">
        <f>IF(N750="zákl. přenesená",J750,0)</f>
        <v>0</v>
      </c>
      <c r="BH750" s="139">
        <f>IF(N750="sníž. přenesená",J750,0)</f>
        <v>0</v>
      </c>
      <c r="BI750" s="139">
        <f>IF(N750="nulová",J750,0)</f>
        <v>0</v>
      </c>
      <c r="BJ750" s="18" t="s">
        <v>83</v>
      </c>
      <c r="BK750" s="139">
        <f>ROUND(I750*H750,2)</f>
        <v>0</v>
      </c>
      <c r="BL750" s="18" t="s">
        <v>223</v>
      </c>
      <c r="BM750" s="138" t="s">
        <v>2963</v>
      </c>
    </row>
    <row r="751" spans="2:65" s="1" customFormat="1" ht="11.25">
      <c r="B751" s="33"/>
      <c r="D751" s="140" t="s">
        <v>225</v>
      </c>
      <c r="F751" s="141" t="s">
        <v>2104</v>
      </c>
      <c r="I751" s="142"/>
      <c r="L751" s="33"/>
      <c r="M751" s="143"/>
      <c r="T751" s="54"/>
      <c r="AT751" s="18" t="s">
        <v>225</v>
      </c>
      <c r="AU751" s="18" t="s">
        <v>83</v>
      </c>
    </row>
    <row r="752" spans="2:65" s="1" customFormat="1" ht="19.5">
      <c r="B752" s="33"/>
      <c r="D752" s="140" t="s">
        <v>227</v>
      </c>
      <c r="F752" s="144" t="s">
        <v>2106</v>
      </c>
      <c r="I752" s="142"/>
      <c r="L752" s="33"/>
      <c r="M752" s="143"/>
      <c r="T752" s="54"/>
      <c r="AT752" s="18" t="s">
        <v>227</v>
      </c>
      <c r="AU752" s="18" t="s">
        <v>83</v>
      </c>
    </row>
    <row r="753" spans="2:65" s="11" customFormat="1" ht="11.25">
      <c r="B753" s="145"/>
      <c r="D753" s="140" t="s">
        <v>229</v>
      </c>
      <c r="E753" s="146" t="s">
        <v>19</v>
      </c>
      <c r="F753" s="147" t="s">
        <v>230</v>
      </c>
      <c r="H753" s="146" t="s">
        <v>19</v>
      </c>
      <c r="I753" s="148"/>
      <c r="L753" s="145"/>
      <c r="M753" s="149"/>
      <c r="T753" s="150"/>
      <c r="AT753" s="146" t="s">
        <v>229</v>
      </c>
      <c r="AU753" s="146" t="s">
        <v>83</v>
      </c>
      <c r="AV753" s="11" t="s">
        <v>83</v>
      </c>
      <c r="AW753" s="11" t="s">
        <v>37</v>
      </c>
      <c r="AX753" s="11" t="s">
        <v>76</v>
      </c>
      <c r="AY753" s="146" t="s">
        <v>218</v>
      </c>
    </row>
    <row r="754" spans="2:65" s="12" customFormat="1" ht="11.25">
      <c r="B754" s="151"/>
      <c r="D754" s="140" t="s">
        <v>229</v>
      </c>
      <c r="E754" s="152" t="s">
        <v>19</v>
      </c>
      <c r="F754" s="153" t="s">
        <v>2964</v>
      </c>
      <c r="H754" s="154">
        <v>15.08</v>
      </c>
      <c r="I754" s="155"/>
      <c r="L754" s="151"/>
      <c r="M754" s="156"/>
      <c r="T754" s="157"/>
      <c r="AT754" s="152" t="s">
        <v>229</v>
      </c>
      <c r="AU754" s="152" t="s">
        <v>83</v>
      </c>
      <c r="AV754" s="12" t="s">
        <v>85</v>
      </c>
      <c r="AW754" s="12" t="s">
        <v>37</v>
      </c>
      <c r="AX754" s="12" t="s">
        <v>83</v>
      </c>
      <c r="AY754" s="152" t="s">
        <v>218</v>
      </c>
    </row>
    <row r="755" spans="2:65" s="1" customFormat="1" ht="16.5" customHeight="1">
      <c r="B755" s="33"/>
      <c r="C755" s="127" t="s">
        <v>459</v>
      </c>
      <c r="D755" s="127" t="s">
        <v>219</v>
      </c>
      <c r="E755" s="128" t="s">
        <v>2965</v>
      </c>
      <c r="F755" s="129" t="s">
        <v>2109</v>
      </c>
      <c r="G755" s="130" t="s">
        <v>167</v>
      </c>
      <c r="H755" s="131">
        <v>2.82</v>
      </c>
      <c r="I755" s="132"/>
      <c r="J755" s="133">
        <f>ROUND(I755*H755,2)</f>
        <v>0</v>
      </c>
      <c r="K755" s="129" t="s">
        <v>19</v>
      </c>
      <c r="L755" s="33"/>
      <c r="M755" s="134" t="s">
        <v>19</v>
      </c>
      <c r="N755" s="135" t="s">
        <v>47</v>
      </c>
      <c r="P755" s="136">
        <f>O755*H755</f>
        <v>0</v>
      </c>
      <c r="Q755" s="136">
        <v>0</v>
      </c>
      <c r="R755" s="136">
        <f>Q755*H755</f>
        <v>0</v>
      </c>
      <c r="S755" s="136">
        <v>0</v>
      </c>
      <c r="T755" s="137">
        <f>S755*H755</f>
        <v>0</v>
      </c>
      <c r="AR755" s="138" t="s">
        <v>223</v>
      </c>
      <c r="AT755" s="138" t="s">
        <v>219</v>
      </c>
      <c r="AU755" s="138" t="s">
        <v>83</v>
      </c>
      <c r="AY755" s="18" t="s">
        <v>218</v>
      </c>
      <c r="BE755" s="139">
        <f>IF(N755="základní",J755,0)</f>
        <v>0</v>
      </c>
      <c r="BF755" s="139">
        <f>IF(N755="snížená",J755,0)</f>
        <v>0</v>
      </c>
      <c r="BG755" s="139">
        <f>IF(N755="zákl. přenesená",J755,0)</f>
        <v>0</v>
      </c>
      <c r="BH755" s="139">
        <f>IF(N755="sníž. přenesená",J755,0)</f>
        <v>0</v>
      </c>
      <c r="BI755" s="139">
        <f>IF(N755="nulová",J755,0)</f>
        <v>0</v>
      </c>
      <c r="BJ755" s="18" t="s">
        <v>83</v>
      </c>
      <c r="BK755" s="139">
        <f>ROUND(I755*H755,2)</f>
        <v>0</v>
      </c>
      <c r="BL755" s="18" t="s">
        <v>223</v>
      </c>
      <c r="BM755" s="138" t="s">
        <v>2966</v>
      </c>
    </row>
    <row r="756" spans="2:65" s="1" customFormat="1" ht="11.25">
      <c r="B756" s="33"/>
      <c r="D756" s="140" t="s">
        <v>225</v>
      </c>
      <c r="F756" s="141" t="s">
        <v>2109</v>
      </c>
      <c r="I756" s="142"/>
      <c r="L756" s="33"/>
      <c r="M756" s="143"/>
      <c r="T756" s="54"/>
      <c r="AT756" s="18" t="s">
        <v>225</v>
      </c>
      <c r="AU756" s="18" t="s">
        <v>83</v>
      </c>
    </row>
    <row r="757" spans="2:65" s="1" customFormat="1" ht="19.5">
      <c r="B757" s="33"/>
      <c r="D757" s="140" t="s">
        <v>227</v>
      </c>
      <c r="F757" s="144" t="s">
        <v>2111</v>
      </c>
      <c r="I757" s="142"/>
      <c r="L757" s="33"/>
      <c r="M757" s="143"/>
      <c r="T757" s="54"/>
      <c r="AT757" s="18" t="s">
        <v>227</v>
      </c>
      <c r="AU757" s="18" t="s">
        <v>83</v>
      </c>
    </row>
    <row r="758" spans="2:65" s="11" customFormat="1" ht="11.25">
      <c r="B758" s="145"/>
      <c r="D758" s="140" t="s">
        <v>229</v>
      </c>
      <c r="E758" s="146" t="s">
        <v>19</v>
      </c>
      <c r="F758" s="147" t="s">
        <v>230</v>
      </c>
      <c r="H758" s="146" t="s">
        <v>19</v>
      </c>
      <c r="I758" s="148"/>
      <c r="L758" s="145"/>
      <c r="M758" s="149"/>
      <c r="T758" s="150"/>
      <c r="AT758" s="146" t="s">
        <v>229</v>
      </c>
      <c r="AU758" s="146" t="s">
        <v>83</v>
      </c>
      <c r="AV758" s="11" t="s">
        <v>83</v>
      </c>
      <c r="AW758" s="11" t="s">
        <v>37</v>
      </c>
      <c r="AX758" s="11" t="s">
        <v>76</v>
      </c>
      <c r="AY758" s="146" t="s">
        <v>218</v>
      </c>
    </row>
    <row r="759" spans="2:65" s="12" customFormat="1" ht="11.25">
      <c r="B759" s="151"/>
      <c r="D759" s="140" t="s">
        <v>229</v>
      </c>
      <c r="E759" s="152" t="s">
        <v>19</v>
      </c>
      <c r="F759" s="153" t="s">
        <v>2967</v>
      </c>
      <c r="H759" s="154">
        <v>1.62</v>
      </c>
      <c r="I759" s="155"/>
      <c r="L759" s="151"/>
      <c r="M759" s="156"/>
      <c r="T759" s="157"/>
      <c r="AT759" s="152" t="s">
        <v>229</v>
      </c>
      <c r="AU759" s="152" t="s">
        <v>83</v>
      </c>
      <c r="AV759" s="12" t="s">
        <v>85</v>
      </c>
      <c r="AW759" s="12" t="s">
        <v>37</v>
      </c>
      <c r="AX759" s="12" t="s">
        <v>76</v>
      </c>
      <c r="AY759" s="152" t="s">
        <v>218</v>
      </c>
    </row>
    <row r="760" spans="2:65" s="12" customFormat="1" ht="11.25">
      <c r="B760" s="151"/>
      <c r="D760" s="140" t="s">
        <v>229</v>
      </c>
      <c r="E760" s="152" t="s">
        <v>19</v>
      </c>
      <c r="F760" s="153" t="s">
        <v>2968</v>
      </c>
      <c r="H760" s="154">
        <v>1.2</v>
      </c>
      <c r="I760" s="155"/>
      <c r="L760" s="151"/>
      <c r="M760" s="156"/>
      <c r="T760" s="157"/>
      <c r="AT760" s="152" t="s">
        <v>229</v>
      </c>
      <c r="AU760" s="152" t="s">
        <v>83</v>
      </c>
      <c r="AV760" s="12" t="s">
        <v>85</v>
      </c>
      <c r="AW760" s="12" t="s">
        <v>37</v>
      </c>
      <c r="AX760" s="12" t="s">
        <v>76</v>
      </c>
      <c r="AY760" s="152" t="s">
        <v>218</v>
      </c>
    </row>
    <row r="761" spans="2:65" s="13" customFormat="1" ht="11.25">
      <c r="B761" s="158"/>
      <c r="D761" s="140" t="s">
        <v>229</v>
      </c>
      <c r="E761" s="159" t="s">
        <v>19</v>
      </c>
      <c r="F761" s="160" t="s">
        <v>234</v>
      </c>
      <c r="H761" s="161">
        <v>2.82</v>
      </c>
      <c r="I761" s="162"/>
      <c r="L761" s="158"/>
      <c r="M761" s="163"/>
      <c r="T761" s="164"/>
      <c r="AT761" s="159" t="s">
        <v>229</v>
      </c>
      <c r="AU761" s="159" t="s">
        <v>83</v>
      </c>
      <c r="AV761" s="13" t="s">
        <v>223</v>
      </c>
      <c r="AW761" s="13" t="s">
        <v>37</v>
      </c>
      <c r="AX761" s="13" t="s">
        <v>83</v>
      </c>
      <c r="AY761" s="159" t="s">
        <v>218</v>
      </c>
    </row>
    <row r="762" spans="2:65" s="1" customFormat="1" ht="16.5" customHeight="1">
      <c r="B762" s="33"/>
      <c r="C762" s="127" t="s">
        <v>465</v>
      </c>
      <c r="D762" s="127" t="s">
        <v>219</v>
      </c>
      <c r="E762" s="128" t="s">
        <v>2969</v>
      </c>
      <c r="F762" s="129" t="s">
        <v>2115</v>
      </c>
      <c r="G762" s="130" t="s">
        <v>167</v>
      </c>
      <c r="H762" s="131">
        <v>7.54</v>
      </c>
      <c r="I762" s="132"/>
      <c r="J762" s="133">
        <f>ROUND(I762*H762,2)</f>
        <v>0</v>
      </c>
      <c r="K762" s="129" t="s">
        <v>19</v>
      </c>
      <c r="L762" s="33"/>
      <c r="M762" s="134" t="s">
        <v>19</v>
      </c>
      <c r="N762" s="135" t="s">
        <v>47</v>
      </c>
      <c r="P762" s="136">
        <f>O762*H762</f>
        <v>0</v>
      </c>
      <c r="Q762" s="136">
        <v>0</v>
      </c>
      <c r="R762" s="136">
        <f>Q762*H762</f>
        <v>0</v>
      </c>
      <c r="S762" s="136">
        <v>0</v>
      </c>
      <c r="T762" s="137">
        <f>S762*H762</f>
        <v>0</v>
      </c>
      <c r="AR762" s="138" t="s">
        <v>223</v>
      </c>
      <c r="AT762" s="138" t="s">
        <v>219</v>
      </c>
      <c r="AU762" s="138" t="s">
        <v>83</v>
      </c>
      <c r="AY762" s="18" t="s">
        <v>218</v>
      </c>
      <c r="BE762" s="139">
        <f>IF(N762="základní",J762,0)</f>
        <v>0</v>
      </c>
      <c r="BF762" s="139">
        <f>IF(N762="snížená",J762,0)</f>
        <v>0</v>
      </c>
      <c r="BG762" s="139">
        <f>IF(N762="zákl. přenesená",J762,0)</f>
        <v>0</v>
      </c>
      <c r="BH762" s="139">
        <f>IF(N762="sníž. přenesená",J762,0)</f>
        <v>0</v>
      </c>
      <c r="BI762" s="139">
        <f>IF(N762="nulová",J762,0)</f>
        <v>0</v>
      </c>
      <c r="BJ762" s="18" t="s">
        <v>83</v>
      </c>
      <c r="BK762" s="139">
        <f>ROUND(I762*H762,2)</f>
        <v>0</v>
      </c>
      <c r="BL762" s="18" t="s">
        <v>223</v>
      </c>
      <c r="BM762" s="138" t="s">
        <v>2970</v>
      </c>
    </row>
    <row r="763" spans="2:65" s="1" customFormat="1" ht="19.5">
      <c r="B763" s="33"/>
      <c r="D763" s="140" t="s">
        <v>225</v>
      </c>
      <c r="F763" s="141" t="s">
        <v>2117</v>
      </c>
      <c r="I763" s="142"/>
      <c r="L763" s="33"/>
      <c r="M763" s="143"/>
      <c r="T763" s="54"/>
      <c r="AT763" s="18" t="s">
        <v>225</v>
      </c>
      <c r="AU763" s="18" t="s">
        <v>83</v>
      </c>
    </row>
    <row r="764" spans="2:65" s="1" customFormat="1" ht="19.5">
      <c r="B764" s="33"/>
      <c r="D764" s="140" t="s">
        <v>227</v>
      </c>
      <c r="F764" s="144" t="s">
        <v>2118</v>
      </c>
      <c r="I764" s="142"/>
      <c r="L764" s="33"/>
      <c r="M764" s="143"/>
      <c r="T764" s="54"/>
      <c r="AT764" s="18" t="s">
        <v>227</v>
      </c>
      <c r="AU764" s="18" t="s">
        <v>83</v>
      </c>
    </row>
    <row r="765" spans="2:65" s="11" customFormat="1" ht="11.25">
      <c r="B765" s="145"/>
      <c r="D765" s="140" t="s">
        <v>229</v>
      </c>
      <c r="E765" s="146" t="s">
        <v>19</v>
      </c>
      <c r="F765" s="147" t="s">
        <v>230</v>
      </c>
      <c r="H765" s="146" t="s">
        <v>19</v>
      </c>
      <c r="I765" s="148"/>
      <c r="L765" s="145"/>
      <c r="M765" s="149"/>
      <c r="T765" s="150"/>
      <c r="AT765" s="146" t="s">
        <v>229</v>
      </c>
      <c r="AU765" s="146" t="s">
        <v>83</v>
      </c>
      <c r="AV765" s="11" t="s">
        <v>83</v>
      </c>
      <c r="AW765" s="11" t="s">
        <v>37</v>
      </c>
      <c r="AX765" s="11" t="s">
        <v>76</v>
      </c>
      <c r="AY765" s="146" t="s">
        <v>218</v>
      </c>
    </row>
    <row r="766" spans="2:65" s="12" customFormat="1" ht="11.25">
      <c r="B766" s="151"/>
      <c r="D766" s="140" t="s">
        <v>229</v>
      </c>
      <c r="E766" s="152" t="s">
        <v>19</v>
      </c>
      <c r="F766" s="153" t="s">
        <v>2971</v>
      </c>
      <c r="H766" s="154">
        <v>7.54</v>
      </c>
      <c r="I766" s="155"/>
      <c r="L766" s="151"/>
      <c r="M766" s="156"/>
      <c r="T766" s="157"/>
      <c r="AT766" s="152" t="s">
        <v>229</v>
      </c>
      <c r="AU766" s="152" t="s">
        <v>83</v>
      </c>
      <c r="AV766" s="12" t="s">
        <v>85</v>
      </c>
      <c r="AW766" s="12" t="s">
        <v>37</v>
      </c>
      <c r="AX766" s="12" t="s">
        <v>83</v>
      </c>
      <c r="AY766" s="152" t="s">
        <v>218</v>
      </c>
    </row>
    <row r="767" spans="2:65" s="10" customFormat="1" ht="22.9" customHeight="1">
      <c r="B767" s="117"/>
      <c r="D767" s="118" t="s">
        <v>75</v>
      </c>
      <c r="E767" s="189" t="s">
        <v>2972</v>
      </c>
      <c r="F767" s="189" t="s">
        <v>2973</v>
      </c>
      <c r="I767" s="120"/>
      <c r="J767" s="190">
        <f>BK767</f>
        <v>0</v>
      </c>
      <c r="L767" s="117"/>
      <c r="M767" s="122"/>
      <c r="P767" s="123">
        <v>0</v>
      </c>
      <c r="R767" s="123">
        <v>0</v>
      </c>
      <c r="T767" s="124">
        <v>0</v>
      </c>
      <c r="AR767" s="118" t="s">
        <v>83</v>
      </c>
      <c r="AT767" s="125" t="s">
        <v>75</v>
      </c>
      <c r="AU767" s="125" t="s">
        <v>83</v>
      </c>
      <c r="AY767" s="118" t="s">
        <v>218</v>
      </c>
      <c r="BK767" s="126">
        <v>0</v>
      </c>
    </row>
    <row r="768" spans="2:65" s="10" customFormat="1" ht="25.9" customHeight="1">
      <c r="B768" s="117"/>
      <c r="D768" s="118" t="s">
        <v>75</v>
      </c>
      <c r="E768" s="119" t="s">
        <v>2974</v>
      </c>
      <c r="F768" s="119" t="s">
        <v>1729</v>
      </c>
      <c r="I768" s="120"/>
      <c r="J768" s="121">
        <f>BK768</f>
        <v>0</v>
      </c>
      <c r="L768" s="117"/>
      <c r="M768" s="122"/>
      <c r="P768" s="123">
        <f>SUM(P769:P794)</f>
        <v>0</v>
      </c>
      <c r="R768" s="123">
        <f>SUM(R769:R794)</f>
        <v>0</v>
      </c>
      <c r="T768" s="124">
        <f>SUM(T769:T794)</f>
        <v>0</v>
      </c>
      <c r="AR768" s="118" t="s">
        <v>83</v>
      </c>
      <c r="AT768" s="125" t="s">
        <v>75</v>
      </c>
      <c r="AU768" s="125" t="s">
        <v>76</v>
      </c>
      <c r="AY768" s="118" t="s">
        <v>218</v>
      </c>
      <c r="BK768" s="126">
        <f>SUM(BK769:BK794)</f>
        <v>0</v>
      </c>
    </row>
    <row r="769" spans="2:65" s="1" customFormat="1" ht="16.5" customHeight="1">
      <c r="B769" s="33"/>
      <c r="C769" s="127" t="s">
        <v>473</v>
      </c>
      <c r="D769" s="127" t="s">
        <v>219</v>
      </c>
      <c r="E769" s="128" t="s">
        <v>2975</v>
      </c>
      <c r="F769" s="129" t="s">
        <v>2976</v>
      </c>
      <c r="G769" s="130" t="s">
        <v>180</v>
      </c>
      <c r="H769" s="131">
        <v>251.13</v>
      </c>
      <c r="I769" s="132"/>
      <c r="J769" s="133">
        <f>ROUND(I769*H769,2)</f>
        <v>0</v>
      </c>
      <c r="K769" s="129" t="s">
        <v>19</v>
      </c>
      <c r="L769" s="33"/>
      <c r="M769" s="134" t="s">
        <v>19</v>
      </c>
      <c r="N769" s="135" t="s">
        <v>47</v>
      </c>
      <c r="P769" s="136">
        <f>O769*H769</f>
        <v>0</v>
      </c>
      <c r="Q769" s="136">
        <v>0</v>
      </c>
      <c r="R769" s="136">
        <f>Q769*H769</f>
        <v>0</v>
      </c>
      <c r="S769" s="136">
        <v>0</v>
      </c>
      <c r="T769" s="137">
        <f>S769*H769</f>
        <v>0</v>
      </c>
      <c r="AR769" s="138" t="s">
        <v>223</v>
      </c>
      <c r="AT769" s="138" t="s">
        <v>219</v>
      </c>
      <c r="AU769" s="138" t="s">
        <v>83</v>
      </c>
      <c r="AY769" s="18" t="s">
        <v>218</v>
      </c>
      <c r="BE769" s="139">
        <f>IF(N769="základní",J769,0)</f>
        <v>0</v>
      </c>
      <c r="BF769" s="139">
        <f>IF(N769="snížená",J769,0)</f>
        <v>0</v>
      </c>
      <c r="BG769" s="139">
        <f>IF(N769="zákl. přenesená",J769,0)</f>
        <v>0</v>
      </c>
      <c r="BH769" s="139">
        <f>IF(N769="sníž. přenesená",J769,0)</f>
        <v>0</v>
      </c>
      <c r="BI769" s="139">
        <f>IF(N769="nulová",J769,0)</f>
        <v>0</v>
      </c>
      <c r="BJ769" s="18" t="s">
        <v>83</v>
      </c>
      <c r="BK769" s="139">
        <f>ROUND(I769*H769,2)</f>
        <v>0</v>
      </c>
      <c r="BL769" s="18" t="s">
        <v>223</v>
      </c>
      <c r="BM769" s="138" t="s">
        <v>2977</v>
      </c>
    </row>
    <row r="770" spans="2:65" s="1" customFormat="1" ht="39">
      <c r="B770" s="33"/>
      <c r="D770" s="140" t="s">
        <v>225</v>
      </c>
      <c r="F770" s="141" t="s">
        <v>2978</v>
      </c>
      <c r="I770" s="142"/>
      <c r="L770" s="33"/>
      <c r="M770" s="143"/>
      <c r="T770" s="54"/>
      <c r="AT770" s="18" t="s">
        <v>225</v>
      </c>
      <c r="AU770" s="18" t="s">
        <v>83</v>
      </c>
    </row>
    <row r="771" spans="2:65" s="11" customFormat="1" ht="11.25">
      <c r="B771" s="145"/>
      <c r="D771" s="140" t="s">
        <v>229</v>
      </c>
      <c r="E771" s="146" t="s">
        <v>19</v>
      </c>
      <c r="F771" s="147" t="s">
        <v>230</v>
      </c>
      <c r="H771" s="146" t="s">
        <v>19</v>
      </c>
      <c r="I771" s="148"/>
      <c r="L771" s="145"/>
      <c r="M771" s="149"/>
      <c r="T771" s="150"/>
      <c r="AT771" s="146" t="s">
        <v>229</v>
      </c>
      <c r="AU771" s="146" t="s">
        <v>83</v>
      </c>
      <c r="AV771" s="11" t="s">
        <v>83</v>
      </c>
      <c r="AW771" s="11" t="s">
        <v>37</v>
      </c>
      <c r="AX771" s="11" t="s">
        <v>76</v>
      </c>
      <c r="AY771" s="146" t="s">
        <v>218</v>
      </c>
    </row>
    <row r="772" spans="2:65" s="12" customFormat="1" ht="11.25">
      <c r="B772" s="151"/>
      <c r="D772" s="140" t="s">
        <v>229</v>
      </c>
      <c r="E772" s="152" t="s">
        <v>19</v>
      </c>
      <c r="F772" s="153" t="s">
        <v>2979</v>
      </c>
      <c r="H772" s="154">
        <v>232.33</v>
      </c>
      <c r="I772" s="155"/>
      <c r="L772" s="151"/>
      <c r="M772" s="156"/>
      <c r="T772" s="157"/>
      <c r="AT772" s="152" t="s">
        <v>229</v>
      </c>
      <c r="AU772" s="152" t="s">
        <v>83</v>
      </c>
      <c r="AV772" s="12" t="s">
        <v>85</v>
      </c>
      <c r="AW772" s="12" t="s">
        <v>37</v>
      </c>
      <c r="AX772" s="12" t="s">
        <v>76</v>
      </c>
      <c r="AY772" s="152" t="s">
        <v>218</v>
      </c>
    </row>
    <row r="773" spans="2:65" s="12" customFormat="1" ht="11.25">
      <c r="B773" s="151"/>
      <c r="D773" s="140" t="s">
        <v>229</v>
      </c>
      <c r="E773" s="152" t="s">
        <v>19</v>
      </c>
      <c r="F773" s="153" t="s">
        <v>2980</v>
      </c>
      <c r="H773" s="154">
        <v>18.8</v>
      </c>
      <c r="I773" s="155"/>
      <c r="L773" s="151"/>
      <c r="M773" s="156"/>
      <c r="T773" s="157"/>
      <c r="AT773" s="152" t="s">
        <v>229</v>
      </c>
      <c r="AU773" s="152" t="s">
        <v>83</v>
      </c>
      <c r="AV773" s="12" t="s">
        <v>85</v>
      </c>
      <c r="AW773" s="12" t="s">
        <v>37</v>
      </c>
      <c r="AX773" s="12" t="s">
        <v>76</v>
      </c>
      <c r="AY773" s="152" t="s">
        <v>218</v>
      </c>
    </row>
    <row r="774" spans="2:65" s="13" customFormat="1" ht="11.25">
      <c r="B774" s="158"/>
      <c r="D774" s="140" t="s">
        <v>229</v>
      </c>
      <c r="E774" s="159" t="s">
        <v>19</v>
      </c>
      <c r="F774" s="160" t="s">
        <v>234</v>
      </c>
      <c r="H774" s="161">
        <v>251.13</v>
      </c>
      <c r="I774" s="162"/>
      <c r="L774" s="158"/>
      <c r="M774" s="163"/>
      <c r="T774" s="164"/>
      <c r="AT774" s="159" t="s">
        <v>229</v>
      </c>
      <c r="AU774" s="159" t="s">
        <v>83</v>
      </c>
      <c r="AV774" s="13" t="s">
        <v>223</v>
      </c>
      <c r="AW774" s="13" t="s">
        <v>37</v>
      </c>
      <c r="AX774" s="13" t="s">
        <v>83</v>
      </c>
      <c r="AY774" s="159" t="s">
        <v>218</v>
      </c>
    </row>
    <row r="775" spans="2:65" s="1" customFormat="1" ht="16.5" customHeight="1">
      <c r="B775" s="33"/>
      <c r="C775" s="127" t="s">
        <v>479</v>
      </c>
      <c r="D775" s="127" t="s">
        <v>219</v>
      </c>
      <c r="E775" s="128" t="s">
        <v>2981</v>
      </c>
      <c r="F775" s="129" t="s">
        <v>2982</v>
      </c>
      <c r="G775" s="130" t="s">
        <v>180</v>
      </c>
      <c r="H775" s="131">
        <v>26.71</v>
      </c>
      <c r="I775" s="132"/>
      <c r="J775" s="133">
        <f>ROUND(I775*H775,2)</f>
        <v>0</v>
      </c>
      <c r="K775" s="129" t="s">
        <v>19</v>
      </c>
      <c r="L775" s="33"/>
      <c r="M775" s="134" t="s">
        <v>19</v>
      </c>
      <c r="N775" s="135" t="s">
        <v>47</v>
      </c>
      <c r="P775" s="136">
        <f>O775*H775</f>
        <v>0</v>
      </c>
      <c r="Q775" s="136">
        <v>0</v>
      </c>
      <c r="R775" s="136">
        <f>Q775*H775</f>
        <v>0</v>
      </c>
      <c r="S775" s="136">
        <v>0</v>
      </c>
      <c r="T775" s="137">
        <f>S775*H775</f>
        <v>0</v>
      </c>
      <c r="AR775" s="138" t="s">
        <v>223</v>
      </c>
      <c r="AT775" s="138" t="s">
        <v>219</v>
      </c>
      <c r="AU775" s="138" t="s">
        <v>83</v>
      </c>
      <c r="AY775" s="18" t="s">
        <v>218</v>
      </c>
      <c r="BE775" s="139">
        <f>IF(N775="základní",J775,0)</f>
        <v>0</v>
      </c>
      <c r="BF775" s="139">
        <f>IF(N775="snížená",J775,0)</f>
        <v>0</v>
      </c>
      <c r="BG775" s="139">
        <f>IF(N775="zákl. přenesená",J775,0)</f>
        <v>0</v>
      </c>
      <c r="BH775" s="139">
        <f>IF(N775="sníž. přenesená",J775,0)</f>
        <v>0</v>
      </c>
      <c r="BI775" s="139">
        <f>IF(N775="nulová",J775,0)</f>
        <v>0</v>
      </c>
      <c r="BJ775" s="18" t="s">
        <v>83</v>
      </c>
      <c r="BK775" s="139">
        <f>ROUND(I775*H775,2)</f>
        <v>0</v>
      </c>
      <c r="BL775" s="18" t="s">
        <v>223</v>
      </c>
      <c r="BM775" s="138" t="s">
        <v>2983</v>
      </c>
    </row>
    <row r="776" spans="2:65" s="1" customFormat="1" ht="39">
      <c r="B776" s="33"/>
      <c r="D776" s="140" t="s">
        <v>225</v>
      </c>
      <c r="F776" s="141" t="s">
        <v>2984</v>
      </c>
      <c r="I776" s="142"/>
      <c r="L776" s="33"/>
      <c r="M776" s="143"/>
      <c r="T776" s="54"/>
      <c r="AT776" s="18" t="s">
        <v>225</v>
      </c>
      <c r="AU776" s="18" t="s">
        <v>83</v>
      </c>
    </row>
    <row r="777" spans="2:65" s="11" customFormat="1" ht="11.25">
      <c r="B777" s="145"/>
      <c r="D777" s="140" t="s">
        <v>229</v>
      </c>
      <c r="E777" s="146" t="s">
        <v>19</v>
      </c>
      <c r="F777" s="147" t="s">
        <v>230</v>
      </c>
      <c r="H777" s="146" t="s">
        <v>19</v>
      </c>
      <c r="I777" s="148"/>
      <c r="L777" s="145"/>
      <c r="M777" s="149"/>
      <c r="T777" s="150"/>
      <c r="AT777" s="146" t="s">
        <v>229</v>
      </c>
      <c r="AU777" s="146" t="s">
        <v>83</v>
      </c>
      <c r="AV777" s="11" t="s">
        <v>83</v>
      </c>
      <c r="AW777" s="11" t="s">
        <v>37</v>
      </c>
      <c r="AX777" s="11" t="s">
        <v>76</v>
      </c>
      <c r="AY777" s="146" t="s">
        <v>218</v>
      </c>
    </row>
    <row r="778" spans="2:65" s="12" customFormat="1" ht="11.25">
      <c r="B778" s="151"/>
      <c r="D778" s="140" t="s">
        <v>229</v>
      </c>
      <c r="E778" s="152" t="s">
        <v>19</v>
      </c>
      <c r="F778" s="153" t="s">
        <v>2985</v>
      </c>
      <c r="H778" s="154">
        <v>26.71</v>
      </c>
      <c r="I778" s="155"/>
      <c r="L778" s="151"/>
      <c r="M778" s="156"/>
      <c r="T778" s="157"/>
      <c r="AT778" s="152" t="s">
        <v>229</v>
      </c>
      <c r="AU778" s="152" t="s">
        <v>83</v>
      </c>
      <c r="AV778" s="12" t="s">
        <v>85</v>
      </c>
      <c r="AW778" s="12" t="s">
        <v>37</v>
      </c>
      <c r="AX778" s="12" t="s">
        <v>83</v>
      </c>
      <c r="AY778" s="152" t="s">
        <v>218</v>
      </c>
    </row>
    <row r="779" spans="2:65" s="1" customFormat="1" ht="16.5" customHeight="1">
      <c r="B779" s="33"/>
      <c r="C779" s="127" t="s">
        <v>484</v>
      </c>
      <c r="D779" s="127" t="s">
        <v>219</v>
      </c>
      <c r="E779" s="128" t="s">
        <v>2986</v>
      </c>
      <c r="F779" s="129" t="s">
        <v>2987</v>
      </c>
      <c r="G779" s="130" t="s">
        <v>180</v>
      </c>
      <c r="H779" s="131">
        <v>623.20000000000005</v>
      </c>
      <c r="I779" s="132"/>
      <c r="J779" s="133">
        <f>ROUND(I779*H779,2)</f>
        <v>0</v>
      </c>
      <c r="K779" s="129" t="s">
        <v>19</v>
      </c>
      <c r="L779" s="33"/>
      <c r="M779" s="134" t="s">
        <v>19</v>
      </c>
      <c r="N779" s="135" t="s">
        <v>47</v>
      </c>
      <c r="P779" s="136">
        <f>O779*H779</f>
        <v>0</v>
      </c>
      <c r="Q779" s="136">
        <v>0</v>
      </c>
      <c r="R779" s="136">
        <f>Q779*H779</f>
        <v>0</v>
      </c>
      <c r="S779" s="136">
        <v>0</v>
      </c>
      <c r="T779" s="137">
        <f>S779*H779</f>
        <v>0</v>
      </c>
      <c r="AR779" s="138" t="s">
        <v>336</v>
      </c>
      <c r="AT779" s="138" t="s">
        <v>219</v>
      </c>
      <c r="AU779" s="138" t="s">
        <v>83</v>
      </c>
      <c r="AY779" s="18" t="s">
        <v>218</v>
      </c>
      <c r="BE779" s="139">
        <f>IF(N779="základní",J779,0)</f>
        <v>0</v>
      </c>
      <c r="BF779" s="139">
        <f>IF(N779="snížená",J779,0)</f>
        <v>0</v>
      </c>
      <c r="BG779" s="139">
        <f>IF(N779="zákl. přenesená",J779,0)</f>
        <v>0</v>
      </c>
      <c r="BH779" s="139">
        <f>IF(N779="sníž. přenesená",J779,0)</f>
        <v>0</v>
      </c>
      <c r="BI779" s="139">
        <f>IF(N779="nulová",J779,0)</f>
        <v>0</v>
      </c>
      <c r="BJ779" s="18" t="s">
        <v>83</v>
      </c>
      <c r="BK779" s="139">
        <f>ROUND(I779*H779,2)</f>
        <v>0</v>
      </c>
      <c r="BL779" s="18" t="s">
        <v>336</v>
      </c>
      <c r="BM779" s="138" t="s">
        <v>2988</v>
      </c>
    </row>
    <row r="780" spans="2:65" s="1" customFormat="1" ht="11.25">
      <c r="B780" s="33"/>
      <c r="D780" s="140" t="s">
        <v>225</v>
      </c>
      <c r="F780" s="141" t="s">
        <v>2987</v>
      </c>
      <c r="I780" s="142"/>
      <c r="L780" s="33"/>
      <c r="M780" s="143"/>
      <c r="T780" s="54"/>
      <c r="AT780" s="18" t="s">
        <v>225</v>
      </c>
      <c r="AU780" s="18" t="s">
        <v>83</v>
      </c>
    </row>
    <row r="781" spans="2:65" s="1" customFormat="1" ht="19.5">
      <c r="B781" s="33"/>
      <c r="D781" s="140" t="s">
        <v>227</v>
      </c>
      <c r="F781" s="144" t="s">
        <v>2989</v>
      </c>
      <c r="I781" s="142"/>
      <c r="L781" s="33"/>
      <c r="M781" s="143"/>
      <c r="T781" s="54"/>
      <c r="AT781" s="18" t="s">
        <v>227</v>
      </c>
      <c r="AU781" s="18" t="s">
        <v>83</v>
      </c>
    </row>
    <row r="782" spans="2:65" s="11" customFormat="1" ht="11.25">
      <c r="B782" s="145"/>
      <c r="D782" s="140" t="s">
        <v>229</v>
      </c>
      <c r="E782" s="146" t="s">
        <v>19</v>
      </c>
      <c r="F782" s="147" t="s">
        <v>230</v>
      </c>
      <c r="H782" s="146" t="s">
        <v>19</v>
      </c>
      <c r="I782" s="148"/>
      <c r="L782" s="145"/>
      <c r="M782" s="149"/>
      <c r="T782" s="150"/>
      <c r="AT782" s="146" t="s">
        <v>229</v>
      </c>
      <c r="AU782" s="146" t="s">
        <v>83</v>
      </c>
      <c r="AV782" s="11" t="s">
        <v>83</v>
      </c>
      <c r="AW782" s="11" t="s">
        <v>37</v>
      </c>
      <c r="AX782" s="11" t="s">
        <v>76</v>
      </c>
      <c r="AY782" s="146" t="s">
        <v>218</v>
      </c>
    </row>
    <row r="783" spans="2:65" s="12" customFormat="1" ht="11.25">
      <c r="B783" s="151"/>
      <c r="D783" s="140" t="s">
        <v>229</v>
      </c>
      <c r="E783" s="152" t="s">
        <v>19</v>
      </c>
      <c r="F783" s="153" t="s">
        <v>2990</v>
      </c>
      <c r="H783" s="154">
        <v>623.20000000000005</v>
      </c>
      <c r="I783" s="155"/>
      <c r="L783" s="151"/>
      <c r="M783" s="156"/>
      <c r="T783" s="157"/>
      <c r="AT783" s="152" t="s">
        <v>229</v>
      </c>
      <c r="AU783" s="152" t="s">
        <v>83</v>
      </c>
      <c r="AV783" s="12" t="s">
        <v>85</v>
      </c>
      <c r="AW783" s="12" t="s">
        <v>37</v>
      </c>
      <c r="AX783" s="12" t="s">
        <v>76</v>
      </c>
      <c r="AY783" s="152" t="s">
        <v>218</v>
      </c>
    </row>
    <row r="784" spans="2:65" s="13" customFormat="1" ht="11.25">
      <c r="B784" s="158"/>
      <c r="D784" s="140" t="s">
        <v>229</v>
      </c>
      <c r="E784" s="159" t="s">
        <v>19</v>
      </c>
      <c r="F784" s="160" t="s">
        <v>234</v>
      </c>
      <c r="H784" s="161">
        <v>623.20000000000005</v>
      </c>
      <c r="I784" s="162"/>
      <c r="L784" s="158"/>
      <c r="M784" s="163"/>
      <c r="T784" s="164"/>
      <c r="AT784" s="159" t="s">
        <v>229</v>
      </c>
      <c r="AU784" s="159" t="s">
        <v>83</v>
      </c>
      <c r="AV784" s="13" t="s">
        <v>223</v>
      </c>
      <c r="AW784" s="13" t="s">
        <v>37</v>
      </c>
      <c r="AX784" s="13" t="s">
        <v>83</v>
      </c>
      <c r="AY784" s="159" t="s">
        <v>218</v>
      </c>
    </row>
    <row r="785" spans="2:65" s="1" customFormat="1" ht="16.5" customHeight="1">
      <c r="B785" s="33"/>
      <c r="C785" s="127" t="s">
        <v>489</v>
      </c>
      <c r="D785" s="127" t="s">
        <v>219</v>
      </c>
      <c r="E785" s="128" t="s">
        <v>2991</v>
      </c>
      <c r="F785" s="129" t="s">
        <v>2992</v>
      </c>
      <c r="G785" s="130" t="s">
        <v>237</v>
      </c>
      <c r="H785" s="131">
        <v>3</v>
      </c>
      <c r="I785" s="132"/>
      <c r="J785" s="133">
        <f>ROUND(I785*H785,2)</f>
        <v>0</v>
      </c>
      <c r="K785" s="129" t="s">
        <v>19</v>
      </c>
      <c r="L785" s="33"/>
      <c r="M785" s="134" t="s">
        <v>19</v>
      </c>
      <c r="N785" s="135" t="s">
        <v>47</v>
      </c>
      <c r="P785" s="136">
        <f>O785*H785</f>
        <v>0</v>
      </c>
      <c r="Q785" s="136">
        <v>0</v>
      </c>
      <c r="R785" s="136">
        <f>Q785*H785</f>
        <v>0</v>
      </c>
      <c r="S785" s="136">
        <v>0</v>
      </c>
      <c r="T785" s="137">
        <f>S785*H785</f>
        <v>0</v>
      </c>
      <c r="AR785" s="138" t="s">
        <v>223</v>
      </c>
      <c r="AT785" s="138" t="s">
        <v>219</v>
      </c>
      <c r="AU785" s="138" t="s">
        <v>83</v>
      </c>
      <c r="AY785" s="18" t="s">
        <v>218</v>
      </c>
      <c r="BE785" s="139">
        <f>IF(N785="základní",J785,0)</f>
        <v>0</v>
      </c>
      <c r="BF785" s="139">
        <f>IF(N785="snížená",J785,0)</f>
        <v>0</v>
      </c>
      <c r="BG785" s="139">
        <f>IF(N785="zákl. přenesená",J785,0)</f>
        <v>0</v>
      </c>
      <c r="BH785" s="139">
        <f>IF(N785="sníž. přenesená",J785,0)</f>
        <v>0</v>
      </c>
      <c r="BI785" s="139">
        <f>IF(N785="nulová",J785,0)</f>
        <v>0</v>
      </c>
      <c r="BJ785" s="18" t="s">
        <v>83</v>
      </c>
      <c r="BK785" s="139">
        <f>ROUND(I785*H785,2)</f>
        <v>0</v>
      </c>
      <c r="BL785" s="18" t="s">
        <v>223</v>
      </c>
      <c r="BM785" s="138" t="s">
        <v>2993</v>
      </c>
    </row>
    <row r="786" spans="2:65" s="1" customFormat="1" ht="11.25">
      <c r="B786" s="33"/>
      <c r="D786" s="140" t="s">
        <v>225</v>
      </c>
      <c r="F786" s="141" t="s">
        <v>2994</v>
      </c>
      <c r="I786" s="142"/>
      <c r="L786" s="33"/>
      <c r="M786" s="143"/>
      <c r="T786" s="54"/>
      <c r="AT786" s="18" t="s">
        <v>225</v>
      </c>
      <c r="AU786" s="18" t="s">
        <v>83</v>
      </c>
    </row>
    <row r="787" spans="2:65" s="1" customFormat="1" ht="19.5">
      <c r="B787" s="33"/>
      <c r="D787" s="140" t="s">
        <v>227</v>
      </c>
      <c r="F787" s="144" t="s">
        <v>2995</v>
      </c>
      <c r="I787" s="142"/>
      <c r="L787" s="33"/>
      <c r="M787" s="143"/>
      <c r="T787" s="54"/>
      <c r="AT787" s="18" t="s">
        <v>227</v>
      </c>
      <c r="AU787" s="18" t="s">
        <v>83</v>
      </c>
    </row>
    <row r="788" spans="2:65" s="11" customFormat="1" ht="11.25">
      <c r="B788" s="145"/>
      <c r="D788" s="140" t="s">
        <v>229</v>
      </c>
      <c r="E788" s="146" t="s">
        <v>19</v>
      </c>
      <c r="F788" s="147" t="s">
        <v>283</v>
      </c>
      <c r="H788" s="146" t="s">
        <v>19</v>
      </c>
      <c r="I788" s="148"/>
      <c r="L788" s="145"/>
      <c r="M788" s="149"/>
      <c r="T788" s="150"/>
      <c r="AT788" s="146" t="s">
        <v>229</v>
      </c>
      <c r="AU788" s="146" t="s">
        <v>83</v>
      </c>
      <c r="AV788" s="11" t="s">
        <v>83</v>
      </c>
      <c r="AW788" s="11" t="s">
        <v>37</v>
      </c>
      <c r="AX788" s="11" t="s">
        <v>76</v>
      </c>
      <c r="AY788" s="146" t="s">
        <v>218</v>
      </c>
    </row>
    <row r="789" spans="2:65" s="12" customFormat="1" ht="11.25">
      <c r="B789" s="151"/>
      <c r="D789" s="140" t="s">
        <v>229</v>
      </c>
      <c r="E789" s="152" t="s">
        <v>19</v>
      </c>
      <c r="F789" s="153" t="s">
        <v>99</v>
      </c>
      <c r="H789" s="154">
        <v>3</v>
      </c>
      <c r="I789" s="155"/>
      <c r="L789" s="151"/>
      <c r="M789" s="156"/>
      <c r="T789" s="157"/>
      <c r="AT789" s="152" t="s">
        <v>229</v>
      </c>
      <c r="AU789" s="152" t="s">
        <v>83</v>
      </c>
      <c r="AV789" s="12" t="s">
        <v>85</v>
      </c>
      <c r="AW789" s="12" t="s">
        <v>37</v>
      </c>
      <c r="AX789" s="12" t="s">
        <v>83</v>
      </c>
      <c r="AY789" s="152" t="s">
        <v>218</v>
      </c>
    </row>
    <row r="790" spans="2:65" s="1" customFormat="1" ht="16.5" customHeight="1">
      <c r="B790" s="33"/>
      <c r="C790" s="127" t="s">
        <v>498</v>
      </c>
      <c r="D790" s="127" t="s">
        <v>219</v>
      </c>
      <c r="E790" s="128" t="s">
        <v>2996</v>
      </c>
      <c r="F790" s="129" t="s">
        <v>2997</v>
      </c>
      <c r="G790" s="130" t="s">
        <v>237</v>
      </c>
      <c r="H790" s="131">
        <v>1</v>
      </c>
      <c r="I790" s="132"/>
      <c r="J790" s="133">
        <f>ROUND(I790*H790,2)</f>
        <v>0</v>
      </c>
      <c r="K790" s="129" t="s">
        <v>19</v>
      </c>
      <c r="L790" s="33"/>
      <c r="M790" s="134" t="s">
        <v>19</v>
      </c>
      <c r="N790" s="135" t="s">
        <v>47</v>
      </c>
      <c r="P790" s="136">
        <f>O790*H790</f>
        <v>0</v>
      </c>
      <c r="Q790" s="136">
        <v>0</v>
      </c>
      <c r="R790" s="136">
        <f>Q790*H790</f>
        <v>0</v>
      </c>
      <c r="S790" s="136">
        <v>0</v>
      </c>
      <c r="T790" s="137">
        <f>S790*H790</f>
        <v>0</v>
      </c>
      <c r="AR790" s="138" t="s">
        <v>223</v>
      </c>
      <c r="AT790" s="138" t="s">
        <v>219</v>
      </c>
      <c r="AU790" s="138" t="s">
        <v>83</v>
      </c>
      <c r="AY790" s="18" t="s">
        <v>218</v>
      </c>
      <c r="BE790" s="139">
        <f>IF(N790="základní",J790,0)</f>
        <v>0</v>
      </c>
      <c r="BF790" s="139">
        <f>IF(N790="snížená",J790,0)</f>
        <v>0</v>
      </c>
      <c r="BG790" s="139">
        <f>IF(N790="zákl. přenesená",J790,0)</f>
        <v>0</v>
      </c>
      <c r="BH790" s="139">
        <f>IF(N790="sníž. přenesená",J790,0)</f>
        <v>0</v>
      </c>
      <c r="BI790" s="139">
        <f>IF(N790="nulová",J790,0)</f>
        <v>0</v>
      </c>
      <c r="BJ790" s="18" t="s">
        <v>83</v>
      </c>
      <c r="BK790" s="139">
        <f>ROUND(I790*H790,2)</f>
        <v>0</v>
      </c>
      <c r="BL790" s="18" t="s">
        <v>223</v>
      </c>
      <c r="BM790" s="138" t="s">
        <v>2998</v>
      </c>
    </row>
    <row r="791" spans="2:65" s="1" customFormat="1" ht="11.25">
      <c r="B791" s="33"/>
      <c r="D791" s="140" t="s">
        <v>225</v>
      </c>
      <c r="F791" s="141" t="s">
        <v>2999</v>
      </c>
      <c r="I791" s="142"/>
      <c r="L791" s="33"/>
      <c r="M791" s="143"/>
      <c r="T791" s="54"/>
      <c r="AT791" s="18" t="s">
        <v>225</v>
      </c>
      <c r="AU791" s="18" t="s">
        <v>83</v>
      </c>
    </row>
    <row r="792" spans="2:65" s="1" customFormat="1" ht="19.5">
      <c r="B792" s="33"/>
      <c r="D792" s="140" t="s">
        <v>227</v>
      </c>
      <c r="F792" s="144" t="s">
        <v>2995</v>
      </c>
      <c r="I792" s="142"/>
      <c r="L792" s="33"/>
      <c r="M792" s="143"/>
      <c r="T792" s="54"/>
      <c r="AT792" s="18" t="s">
        <v>227</v>
      </c>
      <c r="AU792" s="18" t="s">
        <v>83</v>
      </c>
    </row>
    <row r="793" spans="2:65" s="11" customFormat="1" ht="11.25">
      <c r="B793" s="145"/>
      <c r="D793" s="140" t="s">
        <v>229</v>
      </c>
      <c r="E793" s="146" t="s">
        <v>19</v>
      </c>
      <c r="F793" s="147" t="s">
        <v>283</v>
      </c>
      <c r="H793" s="146" t="s">
        <v>19</v>
      </c>
      <c r="I793" s="148"/>
      <c r="L793" s="145"/>
      <c r="M793" s="149"/>
      <c r="T793" s="150"/>
      <c r="AT793" s="146" t="s">
        <v>229</v>
      </c>
      <c r="AU793" s="146" t="s">
        <v>83</v>
      </c>
      <c r="AV793" s="11" t="s">
        <v>83</v>
      </c>
      <c r="AW793" s="11" t="s">
        <v>37</v>
      </c>
      <c r="AX793" s="11" t="s">
        <v>76</v>
      </c>
      <c r="AY793" s="146" t="s">
        <v>218</v>
      </c>
    </row>
    <row r="794" spans="2:65" s="12" customFormat="1" ht="11.25">
      <c r="B794" s="151"/>
      <c r="D794" s="140" t="s">
        <v>229</v>
      </c>
      <c r="E794" s="152" t="s">
        <v>19</v>
      </c>
      <c r="F794" s="153" t="s">
        <v>83</v>
      </c>
      <c r="H794" s="154">
        <v>1</v>
      </c>
      <c r="I794" s="155"/>
      <c r="L794" s="151"/>
      <c r="M794" s="156"/>
      <c r="T794" s="157"/>
      <c r="AT794" s="152" t="s">
        <v>229</v>
      </c>
      <c r="AU794" s="152" t="s">
        <v>83</v>
      </c>
      <c r="AV794" s="12" t="s">
        <v>85</v>
      </c>
      <c r="AW794" s="12" t="s">
        <v>37</v>
      </c>
      <c r="AX794" s="12" t="s">
        <v>83</v>
      </c>
      <c r="AY794" s="152" t="s">
        <v>218</v>
      </c>
    </row>
    <row r="795" spans="2:65" s="10" customFormat="1" ht="25.9" customHeight="1">
      <c r="B795" s="117"/>
      <c r="D795" s="118" t="s">
        <v>75</v>
      </c>
      <c r="E795" s="119" t="s">
        <v>3000</v>
      </c>
      <c r="F795" s="119" t="s">
        <v>3001</v>
      </c>
      <c r="I795" s="120"/>
      <c r="J795" s="121">
        <f>BK795</f>
        <v>0</v>
      </c>
      <c r="L795" s="117"/>
      <c r="M795" s="122"/>
      <c r="P795" s="123">
        <f>SUM(P796:P825)</f>
        <v>0</v>
      </c>
      <c r="R795" s="123">
        <f>SUM(R796:R825)</f>
        <v>0</v>
      </c>
      <c r="T795" s="124">
        <f>SUM(T796:T825)</f>
        <v>0</v>
      </c>
      <c r="AR795" s="118" t="s">
        <v>83</v>
      </c>
      <c r="AT795" s="125" t="s">
        <v>75</v>
      </c>
      <c r="AU795" s="125" t="s">
        <v>76</v>
      </c>
      <c r="AY795" s="118" t="s">
        <v>218</v>
      </c>
      <c r="BK795" s="126">
        <f>SUM(BK796:BK825)</f>
        <v>0</v>
      </c>
    </row>
    <row r="796" spans="2:65" s="1" customFormat="1" ht="24.2" customHeight="1">
      <c r="B796" s="33"/>
      <c r="C796" s="127" t="s">
        <v>503</v>
      </c>
      <c r="D796" s="127" t="s">
        <v>219</v>
      </c>
      <c r="E796" s="128" t="s">
        <v>3002</v>
      </c>
      <c r="F796" s="129" t="s">
        <v>3003</v>
      </c>
      <c r="G796" s="130" t="s">
        <v>376</v>
      </c>
      <c r="H796" s="131">
        <v>1</v>
      </c>
      <c r="I796" s="132"/>
      <c r="J796" s="133">
        <f>ROUND(I796*H796,2)</f>
        <v>0</v>
      </c>
      <c r="K796" s="129" t="s">
        <v>19</v>
      </c>
      <c r="L796" s="33"/>
      <c r="M796" s="134" t="s">
        <v>19</v>
      </c>
      <c r="N796" s="135" t="s">
        <v>47</v>
      </c>
      <c r="P796" s="136">
        <f>O796*H796</f>
        <v>0</v>
      </c>
      <c r="Q796" s="136">
        <v>0</v>
      </c>
      <c r="R796" s="136">
        <f>Q796*H796</f>
        <v>0</v>
      </c>
      <c r="S796" s="136">
        <v>0</v>
      </c>
      <c r="T796" s="137">
        <f>S796*H796</f>
        <v>0</v>
      </c>
      <c r="AR796" s="138" t="s">
        <v>223</v>
      </c>
      <c r="AT796" s="138" t="s">
        <v>219</v>
      </c>
      <c r="AU796" s="138" t="s">
        <v>83</v>
      </c>
      <c r="AY796" s="18" t="s">
        <v>218</v>
      </c>
      <c r="BE796" s="139">
        <f>IF(N796="základní",J796,0)</f>
        <v>0</v>
      </c>
      <c r="BF796" s="139">
        <f>IF(N796="snížená",J796,0)</f>
        <v>0</v>
      </c>
      <c r="BG796" s="139">
        <f>IF(N796="zákl. přenesená",J796,0)</f>
        <v>0</v>
      </c>
      <c r="BH796" s="139">
        <f>IF(N796="sníž. přenesená",J796,0)</f>
        <v>0</v>
      </c>
      <c r="BI796" s="139">
        <f>IF(N796="nulová",J796,0)</f>
        <v>0</v>
      </c>
      <c r="BJ796" s="18" t="s">
        <v>83</v>
      </c>
      <c r="BK796" s="139">
        <f>ROUND(I796*H796,2)</f>
        <v>0</v>
      </c>
      <c r="BL796" s="18" t="s">
        <v>223</v>
      </c>
      <c r="BM796" s="138" t="s">
        <v>3004</v>
      </c>
    </row>
    <row r="797" spans="2:65" s="1" customFormat="1" ht="29.25">
      <c r="B797" s="33"/>
      <c r="D797" s="140" t="s">
        <v>225</v>
      </c>
      <c r="F797" s="141" t="s">
        <v>3005</v>
      </c>
      <c r="I797" s="142"/>
      <c r="L797" s="33"/>
      <c r="M797" s="143"/>
      <c r="T797" s="54"/>
      <c r="AT797" s="18" t="s">
        <v>225</v>
      </c>
      <c r="AU797" s="18" t="s">
        <v>83</v>
      </c>
    </row>
    <row r="798" spans="2:65" s="1" customFormat="1" ht="19.5">
      <c r="B798" s="33"/>
      <c r="D798" s="140" t="s">
        <v>227</v>
      </c>
      <c r="F798" s="144" t="s">
        <v>3006</v>
      </c>
      <c r="I798" s="142"/>
      <c r="L798" s="33"/>
      <c r="M798" s="143"/>
      <c r="T798" s="54"/>
      <c r="AT798" s="18" t="s">
        <v>227</v>
      </c>
      <c r="AU798" s="18" t="s">
        <v>83</v>
      </c>
    </row>
    <row r="799" spans="2:65" s="11" customFormat="1" ht="11.25">
      <c r="B799" s="145"/>
      <c r="D799" s="140" t="s">
        <v>229</v>
      </c>
      <c r="E799" s="146" t="s">
        <v>19</v>
      </c>
      <c r="F799" s="147" t="s">
        <v>230</v>
      </c>
      <c r="H799" s="146" t="s">
        <v>19</v>
      </c>
      <c r="I799" s="148"/>
      <c r="L799" s="145"/>
      <c r="M799" s="149"/>
      <c r="T799" s="150"/>
      <c r="AT799" s="146" t="s">
        <v>229</v>
      </c>
      <c r="AU799" s="146" t="s">
        <v>83</v>
      </c>
      <c r="AV799" s="11" t="s">
        <v>83</v>
      </c>
      <c r="AW799" s="11" t="s">
        <v>37</v>
      </c>
      <c r="AX799" s="11" t="s">
        <v>76</v>
      </c>
      <c r="AY799" s="146" t="s">
        <v>218</v>
      </c>
    </row>
    <row r="800" spans="2:65" s="12" customFormat="1" ht="11.25">
      <c r="B800" s="151"/>
      <c r="D800" s="140" t="s">
        <v>229</v>
      </c>
      <c r="E800" s="152" t="s">
        <v>19</v>
      </c>
      <c r="F800" s="153" t="s">
        <v>3007</v>
      </c>
      <c r="H800" s="154">
        <v>1</v>
      </c>
      <c r="I800" s="155"/>
      <c r="L800" s="151"/>
      <c r="M800" s="156"/>
      <c r="T800" s="157"/>
      <c r="AT800" s="152" t="s">
        <v>229</v>
      </c>
      <c r="AU800" s="152" t="s">
        <v>83</v>
      </c>
      <c r="AV800" s="12" t="s">
        <v>85</v>
      </c>
      <c r="AW800" s="12" t="s">
        <v>37</v>
      </c>
      <c r="AX800" s="12" t="s">
        <v>83</v>
      </c>
      <c r="AY800" s="152" t="s">
        <v>218</v>
      </c>
    </row>
    <row r="801" spans="2:65" s="1" customFormat="1" ht="24.2" customHeight="1">
      <c r="B801" s="33"/>
      <c r="C801" s="127" t="s">
        <v>805</v>
      </c>
      <c r="D801" s="127" t="s">
        <v>219</v>
      </c>
      <c r="E801" s="128" t="s">
        <v>3008</v>
      </c>
      <c r="F801" s="129" t="s">
        <v>3009</v>
      </c>
      <c r="G801" s="130" t="s">
        <v>376</v>
      </c>
      <c r="H801" s="131">
        <v>1</v>
      </c>
      <c r="I801" s="132"/>
      <c r="J801" s="133">
        <f>ROUND(I801*H801,2)</f>
        <v>0</v>
      </c>
      <c r="K801" s="129" t="s">
        <v>19</v>
      </c>
      <c r="L801" s="33"/>
      <c r="M801" s="134" t="s">
        <v>19</v>
      </c>
      <c r="N801" s="135" t="s">
        <v>47</v>
      </c>
      <c r="P801" s="136">
        <f>O801*H801</f>
        <v>0</v>
      </c>
      <c r="Q801" s="136">
        <v>0</v>
      </c>
      <c r="R801" s="136">
        <f>Q801*H801</f>
        <v>0</v>
      </c>
      <c r="S801" s="136">
        <v>0</v>
      </c>
      <c r="T801" s="137">
        <f>S801*H801</f>
        <v>0</v>
      </c>
      <c r="AR801" s="138" t="s">
        <v>223</v>
      </c>
      <c r="AT801" s="138" t="s">
        <v>219</v>
      </c>
      <c r="AU801" s="138" t="s">
        <v>83</v>
      </c>
      <c r="AY801" s="18" t="s">
        <v>218</v>
      </c>
      <c r="BE801" s="139">
        <f>IF(N801="základní",J801,0)</f>
        <v>0</v>
      </c>
      <c r="BF801" s="139">
        <f>IF(N801="snížená",J801,0)</f>
        <v>0</v>
      </c>
      <c r="BG801" s="139">
        <f>IF(N801="zákl. přenesená",J801,0)</f>
        <v>0</v>
      </c>
      <c r="BH801" s="139">
        <f>IF(N801="sníž. přenesená",J801,0)</f>
        <v>0</v>
      </c>
      <c r="BI801" s="139">
        <f>IF(N801="nulová",J801,0)</f>
        <v>0</v>
      </c>
      <c r="BJ801" s="18" t="s">
        <v>83</v>
      </c>
      <c r="BK801" s="139">
        <f>ROUND(I801*H801,2)</f>
        <v>0</v>
      </c>
      <c r="BL801" s="18" t="s">
        <v>223</v>
      </c>
      <c r="BM801" s="138" t="s">
        <v>3010</v>
      </c>
    </row>
    <row r="802" spans="2:65" s="1" customFormat="1" ht="29.25">
      <c r="B802" s="33"/>
      <c r="D802" s="140" t="s">
        <v>225</v>
      </c>
      <c r="F802" s="141" t="s">
        <v>3011</v>
      </c>
      <c r="I802" s="142"/>
      <c r="L802" s="33"/>
      <c r="M802" s="143"/>
      <c r="T802" s="54"/>
      <c r="AT802" s="18" t="s">
        <v>225</v>
      </c>
      <c r="AU802" s="18" t="s">
        <v>83</v>
      </c>
    </row>
    <row r="803" spans="2:65" s="1" customFormat="1" ht="19.5">
      <c r="B803" s="33"/>
      <c r="D803" s="140" t="s">
        <v>227</v>
      </c>
      <c r="F803" s="144" t="s">
        <v>3006</v>
      </c>
      <c r="I803" s="142"/>
      <c r="L803" s="33"/>
      <c r="M803" s="143"/>
      <c r="T803" s="54"/>
      <c r="AT803" s="18" t="s">
        <v>227</v>
      </c>
      <c r="AU803" s="18" t="s">
        <v>83</v>
      </c>
    </row>
    <row r="804" spans="2:65" s="11" customFormat="1" ht="11.25">
      <c r="B804" s="145"/>
      <c r="D804" s="140" t="s">
        <v>229</v>
      </c>
      <c r="E804" s="146" t="s">
        <v>19</v>
      </c>
      <c r="F804" s="147" t="s">
        <v>230</v>
      </c>
      <c r="H804" s="146" t="s">
        <v>19</v>
      </c>
      <c r="I804" s="148"/>
      <c r="L804" s="145"/>
      <c r="M804" s="149"/>
      <c r="T804" s="150"/>
      <c r="AT804" s="146" t="s">
        <v>229</v>
      </c>
      <c r="AU804" s="146" t="s">
        <v>83</v>
      </c>
      <c r="AV804" s="11" t="s">
        <v>83</v>
      </c>
      <c r="AW804" s="11" t="s">
        <v>37</v>
      </c>
      <c r="AX804" s="11" t="s">
        <v>76</v>
      </c>
      <c r="AY804" s="146" t="s">
        <v>218</v>
      </c>
    </row>
    <row r="805" spans="2:65" s="12" customFormat="1" ht="11.25">
      <c r="B805" s="151"/>
      <c r="D805" s="140" t="s">
        <v>229</v>
      </c>
      <c r="E805" s="152" t="s">
        <v>19</v>
      </c>
      <c r="F805" s="153" t="s">
        <v>3007</v>
      </c>
      <c r="H805" s="154">
        <v>1</v>
      </c>
      <c r="I805" s="155"/>
      <c r="L805" s="151"/>
      <c r="M805" s="156"/>
      <c r="T805" s="157"/>
      <c r="AT805" s="152" t="s">
        <v>229</v>
      </c>
      <c r="AU805" s="152" t="s">
        <v>83</v>
      </c>
      <c r="AV805" s="12" t="s">
        <v>85</v>
      </c>
      <c r="AW805" s="12" t="s">
        <v>37</v>
      </c>
      <c r="AX805" s="12" t="s">
        <v>83</v>
      </c>
      <c r="AY805" s="152" t="s">
        <v>218</v>
      </c>
    </row>
    <row r="806" spans="2:65" s="1" customFormat="1" ht="21.75" customHeight="1">
      <c r="B806" s="33"/>
      <c r="C806" s="127" t="s">
        <v>826</v>
      </c>
      <c r="D806" s="127" t="s">
        <v>219</v>
      </c>
      <c r="E806" s="128" t="s">
        <v>3012</v>
      </c>
      <c r="F806" s="129" t="s">
        <v>3013</v>
      </c>
      <c r="G806" s="130" t="s">
        <v>376</v>
      </c>
      <c r="H806" s="131">
        <v>3</v>
      </c>
      <c r="I806" s="132"/>
      <c r="J806" s="133">
        <f>ROUND(I806*H806,2)</f>
        <v>0</v>
      </c>
      <c r="K806" s="129" t="s">
        <v>19</v>
      </c>
      <c r="L806" s="33"/>
      <c r="M806" s="134" t="s">
        <v>19</v>
      </c>
      <c r="N806" s="135" t="s">
        <v>47</v>
      </c>
      <c r="P806" s="136">
        <f>O806*H806</f>
        <v>0</v>
      </c>
      <c r="Q806" s="136">
        <v>0</v>
      </c>
      <c r="R806" s="136">
        <f>Q806*H806</f>
        <v>0</v>
      </c>
      <c r="S806" s="136">
        <v>0</v>
      </c>
      <c r="T806" s="137">
        <f>S806*H806</f>
        <v>0</v>
      </c>
      <c r="AR806" s="138" t="s">
        <v>223</v>
      </c>
      <c r="AT806" s="138" t="s">
        <v>219</v>
      </c>
      <c r="AU806" s="138" t="s">
        <v>83</v>
      </c>
      <c r="AY806" s="18" t="s">
        <v>218</v>
      </c>
      <c r="BE806" s="139">
        <f>IF(N806="základní",J806,0)</f>
        <v>0</v>
      </c>
      <c r="BF806" s="139">
        <f>IF(N806="snížená",J806,0)</f>
        <v>0</v>
      </c>
      <c r="BG806" s="139">
        <f>IF(N806="zákl. přenesená",J806,0)</f>
        <v>0</v>
      </c>
      <c r="BH806" s="139">
        <f>IF(N806="sníž. přenesená",J806,0)</f>
        <v>0</v>
      </c>
      <c r="BI806" s="139">
        <f>IF(N806="nulová",J806,0)</f>
        <v>0</v>
      </c>
      <c r="BJ806" s="18" t="s">
        <v>83</v>
      </c>
      <c r="BK806" s="139">
        <f>ROUND(I806*H806,2)</f>
        <v>0</v>
      </c>
      <c r="BL806" s="18" t="s">
        <v>223</v>
      </c>
      <c r="BM806" s="138" t="s">
        <v>3014</v>
      </c>
    </row>
    <row r="807" spans="2:65" s="1" customFormat="1" ht="29.25">
      <c r="B807" s="33"/>
      <c r="D807" s="140" t="s">
        <v>225</v>
      </c>
      <c r="F807" s="141" t="s">
        <v>3015</v>
      </c>
      <c r="I807" s="142"/>
      <c r="L807" s="33"/>
      <c r="M807" s="143"/>
      <c r="T807" s="54"/>
      <c r="AT807" s="18" t="s">
        <v>225</v>
      </c>
      <c r="AU807" s="18" t="s">
        <v>83</v>
      </c>
    </row>
    <row r="808" spans="2:65" s="1" customFormat="1" ht="19.5">
      <c r="B808" s="33"/>
      <c r="D808" s="140" t="s">
        <v>227</v>
      </c>
      <c r="F808" s="144" t="s">
        <v>3006</v>
      </c>
      <c r="I808" s="142"/>
      <c r="L808" s="33"/>
      <c r="M808" s="143"/>
      <c r="T808" s="54"/>
      <c r="AT808" s="18" t="s">
        <v>227</v>
      </c>
      <c r="AU808" s="18" t="s">
        <v>83</v>
      </c>
    </row>
    <row r="809" spans="2:65" s="11" customFormat="1" ht="11.25">
      <c r="B809" s="145"/>
      <c r="D809" s="140" t="s">
        <v>229</v>
      </c>
      <c r="E809" s="146" t="s">
        <v>19</v>
      </c>
      <c r="F809" s="147" t="s">
        <v>230</v>
      </c>
      <c r="H809" s="146" t="s">
        <v>19</v>
      </c>
      <c r="I809" s="148"/>
      <c r="L809" s="145"/>
      <c r="M809" s="149"/>
      <c r="T809" s="150"/>
      <c r="AT809" s="146" t="s">
        <v>229</v>
      </c>
      <c r="AU809" s="146" t="s">
        <v>83</v>
      </c>
      <c r="AV809" s="11" t="s">
        <v>83</v>
      </c>
      <c r="AW809" s="11" t="s">
        <v>37</v>
      </c>
      <c r="AX809" s="11" t="s">
        <v>76</v>
      </c>
      <c r="AY809" s="146" t="s">
        <v>218</v>
      </c>
    </row>
    <row r="810" spans="2:65" s="12" customFormat="1" ht="11.25">
      <c r="B810" s="151"/>
      <c r="D810" s="140" t="s">
        <v>229</v>
      </c>
      <c r="E810" s="152" t="s">
        <v>19</v>
      </c>
      <c r="F810" s="153" t="s">
        <v>99</v>
      </c>
      <c r="H810" s="154">
        <v>3</v>
      </c>
      <c r="I810" s="155"/>
      <c r="L810" s="151"/>
      <c r="M810" s="156"/>
      <c r="T810" s="157"/>
      <c r="AT810" s="152" t="s">
        <v>229</v>
      </c>
      <c r="AU810" s="152" t="s">
        <v>83</v>
      </c>
      <c r="AV810" s="12" t="s">
        <v>85</v>
      </c>
      <c r="AW810" s="12" t="s">
        <v>37</v>
      </c>
      <c r="AX810" s="12" t="s">
        <v>83</v>
      </c>
      <c r="AY810" s="152" t="s">
        <v>218</v>
      </c>
    </row>
    <row r="811" spans="2:65" s="1" customFormat="1" ht="21.75" customHeight="1">
      <c r="B811" s="33"/>
      <c r="C811" s="127" t="s">
        <v>834</v>
      </c>
      <c r="D811" s="127" t="s">
        <v>219</v>
      </c>
      <c r="E811" s="128" t="s">
        <v>3016</v>
      </c>
      <c r="F811" s="129" t="s">
        <v>3017</v>
      </c>
      <c r="G811" s="130" t="s">
        <v>376</v>
      </c>
      <c r="H811" s="131">
        <v>2</v>
      </c>
      <c r="I811" s="132"/>
      <c r="J811" s="133">
        <f>ROUND(I811*H811,2)</f>
        <v>0</v>
      </c>
      <c r="K811" s="129" t="s">
        <v>19</v>
      </c>
      <c r="L811" s="33"/>
      <c r="M811" s="134" t="s">
        <v>19</v>
      </c>
      <c r="N811" s="135" t="s">
        <v>47</v>
      </c>
      <c r="P811" s="136">
        <f>O811*H811</f>
        <v>0</v>
      </c>
      <c r="Q811" s="136">
        <v>0</v>
      </c>
      <c r="R811" s="136">
        <f>Q811*H811</f>
        <v>0</v>
      </c>
      <c r="S811" s="136">
        <v>0</v>
      </c>
      <c r="T811" s="137">
        <f>S811*H811</f>
        <v>0</v>
      </c>
      <c r="AR811" s="138" t="s">
        <v>223</v>
      </c>
      <c r="AT811" s="138" t="s">
        <v>219</v>
      </c>
      <c r="AU811" s="138" t="s">
        <v>83</v>
      </c>
      <c r="AY811" s="18" t="s">
        <v>218</v>
      </c>
      <c r="BE811" s="139">
        <f>IF(N811="základní",J811,0)</f>
        <v>0</v>
      </c>
      <c r="BF811" s="139">
        <f>IF(N811="snížená",J811,0)</f>
        <v>0</v>
      </c>
      <c r="BG811" s="139">
        <f>IF(N811="zákl. přenesená",J811,0)</f>
        <v>0</v>
      </c>
      <c r="BH811" s="139">
        <f>IF(N811="sníž. přenesená",J811,0)</f>
        <v>0</v>
      </c>
      <c r="BI811" s="139">
        <f>IF(N811="nulová",J811,0)</f>
        <v>0</v>
      </c>
      <c r="BJ811" s="18" t="s">
        <v>83</v>
      </c>
      <c r="BK811" s="139">
        <f>ROUND(I811*H811,2)</f>
        <v>0</v>
      </c>
      <c r="BL811" s="18" t="s">
        <v>223</v>
      </c>
      <c r="BM811" s="138" t="s">
        <v>3018</v>
      </c>
    </row>
    <row r="812" spans="2:65" s="1" customFormat="1" ht="29.25">
      <c r="B812" s="33"/>
      <c r="D812" s="140" t="s">
        <v>225</v>
      </c>
      <c r="F812" s="141" t="s">
        <v>3019</v>
      </c>
      <c r="I812" s="142"/>
      <c r="L812" s="33"/>
      <c r="M812" s="143"/>
      <c r="T812" s="54"/>
      <c r="AT812" s="18" t="s">
        <v>225</v>
      </c>
      <c r="AU812" s="18" t="s">
        <v>83</v>
      </c>
    </row>
    <row r="813" spans="2:65" s="1" customFormat="1" ht="19.5">
      <c r="B813" s="33"/>
      <c r="D813" s="140" t="s">
        <v>227</v>
      </c>
      <c r="F813" s="144" t="s">
        <v>3006</v>
      </c>
      <c r="I813" s="142"/>
      <c r="L813" s="33"/>
      <c r="M813" s="143"/>
      <c r="T813" s="54"/>
      <c r="AT813" s="18" t="s">
        <v>227</v>
      </c>
      <c r="AU813" s="18" t="s">
        <v>83</v>
      </c>
    </row>
    <row r="814" spans="2:65" s="11" customFormat="1" ht="11.25">
      <c r="B814" s="145"/>
      <c r="D814" s="140" t="s">
        <v>229</v>
      </c>
      <c r="E814" s="146" t="s">
        <v>19</v>
      </c>
      <c r="F814" s="147" t="s">
        <v>230</v>
      </c>
      <c r="H814" s="146" t="s">
        <v>19</v>
      </c>
      <c r="I814" s="148"/>
      <c r="L814" s="145"/>
      <c r="M814" s="149"/>
      <c r="T814" s="150"/>
      <c r="AT814" s="146" t="s">
        <v>229</v>
      </c>
      <c r="AU814" s="146" t="s">
        <v>83</v>
      </c>
      <c r="AV814" s="11" t="s">
        <v>83</v>
      </c>
      <c r="AW814" s="11" t="s">
        <v>37</v>
      </c>
      <c r="AX814" s="11" t="s">
        <v>76</v>
      </c>
      <c r="AY814" s="146" t="s">
        <v>218</v>
      </c>
    </row>
    <row r="815" spans="2:65" s="12" customFormat="1" ht="11.25">
      <c r="B815" s="151"/>
      <c r="D815" s="140" t="s">
        <v>229</v>
      </c>
      <c r="E815" s="152" t="s">
        <v>19</v>
      </c>
      <c r="F815" s="153" t="s">
        <v>85</v>
      </c>
      <c r="H815" s="154">
        <v>2</v>
      </c>
      <c r="I815" s="155"/>
      <c r="L815" s="151"/>
      <c r="M815" s="156"/>
      <c r="T815" s="157"/>
      <c r="AT815" s="152" t="s">
        <v>229</v>
      </c>
      <c r="AU815" s="152" t="s">
        <v>83</v>
      </c>
      <c r="AV815" s="12" t="s">
        <v>85</v>
      </c>
      <c r="AW815" s="12" t="s">
        <v>37</v>
      </c>
      <c r="AX815" s="12" t="s">
        <v>83</v>
      </c>
      <c r="AY815" s="152" t="s">
        <v>218</v>
      </c>
    </row>
    <row r="816" spans="2:65" s="1" customFormat="1" ht="21.75" customHeight="1">
      <c r="B816" s="33"/>
      <c r="C816" s="127" t="s">
        <v>513</v>
      </c>
      <c r="D816" s="127" t="s">
        <v>219</v>
      </c>
      <c r="E816" s="128" t="s">
        <v>3020</v>
      </c>
      <c r="F816" s="129" t="s">
        <v>3021</v>
      </c>
      <c r="G816" s="130" t="s">
        <v>376</v>
      </c>
      <c r="H816" s="131">
        <v>1</v>
      </c>
      <c r="I816" s="132"/>
      <c r="J816" s="133">
        <f>ROUND(I816*H816,2)</f>
        <v>0</v>
      </c>
      <c r="K816" s="129" t="s">
        <v>19</v>
      </c>
      <c r="L816" s="33"/>
      <c r="M816" s="134" t="s">
        <v>19</v>
      </c>
      <c r="N816" s="135" t="s">
        <v>47</v>
      </c>
      <c r="P816" s="136">
        <f>O816*H816</f>
        <v>0</v>
      </c>
      <c r="Q816" s="136">
        <v>0</v>
      </c>
      <c r="R816" s="136">
        <f>Q816*H816</f>
        <v>0</v>
      </c>
      <c r="S816" s="136">
        <v>0</v>
      </c>
      <c r="T816" s="137">
        <f>S816*H816</f>
        <v>0</v>
      </c>
      <c r="AR816" s="138" t="s">
        <v>223</v>
      </c>
      <c r="AT816" s="138" t="s">
        <v>219</v>
      </c>
      <c r="AU816" s="138" t="s">
        <v>83</v>
      </c>
      <c r="AY816" s="18" t="s">
        <v>218</v>
      </c>
      <c r="BE816" s="139">
        <f>IF(N816="základní",J816,0)</f>
        <v>0</v>
      </c>
      <c r="BF816" s="139">
        <f>IF(N816="snížená",J816,0)</f>
        <v>0</v>
      </c>
      <c r="BG816" s="139">
        <f>IF(N816="zákl. přenesená",J816,0)</f>
        <v>0</v>
      </c>
      <c r="BH816" s="139">
        <f>IF(N816="sníž. přenesená",J816,0)</f>
        <v>0</v>
      </c>
      <c r="BI816" s="139">
        <f>IF(N816="nulová",J816,0)</f>
        <v>0</v>
      </c>
      <c r="BJ816" s="18" t="s">
        <v>83</v>
      </c>
      <c r="BK816" s="139">
        <f>ROUND(I816*H816,2)</f>
        <v>0</v>
      </c>
      <c r="BL816" s="18" t="s">
        <v>223</v>
      </c>
      <c r="BM816" s="138" t="s">
        <v>3022</v>
      </c>
    </row>
    <row r="817" spans="2:65" s="1" customFormat="1" ht="29.25">
      <c r="B817" s="33"/>
      <c r="D817" s="140" t="s">
        <v>225</v>
      </c>
      <c r="F817" s="141" t="s">
        <v>3023</v>
      </c>
      <c r="I817" s="142"/>
      <c r="L817" s="33"/>
      <c r="M817" s="143"/>
      <c r="T817" s="54"/>
      <c r="AT817" s="18" t="s">
        <v>225</v>
      </c>
      <c r="AU817" s="18" t="s">
        <v>83</v>
      </c>
    </row>
    <row r="818" spans="2:65" s="1" customFormat="1" ht="19.5">
      <c r="B818" s="33"/>
      <c r="D818" s="140" t="s">
        <v>227</v>
      </c>
      <c r="F818" s="144" t="s">
        <v>3006</v>
      </c>
      <c r="I818" s="142"/>
      <c r="L818" s="33"/>
      <c r="M818" s="143"/>
      <c r="T818" s="54"/>
      <c r="AT818" s="18" t="s">
        <v>227</v>
      </c>
      <c r="AU818" s="18" t="s">
        <v>83</v>
      </c>
    </row>
    <row r="819" spans="2:65" s="11" customFormat="1" ht="11.25">
      <c r="B819" s="145"/>
      <c r="D819" s="140" t="s">
        <v>229</v>
      </c>
      <c r="E819" s="146" t="s">
        <v>19</v>
      </c>
      <c r="F819" s="147" t="s">
        <v>230</v>
      </c>
      <c r="H819" s="146" t="s">
        <v>19</v>
      </c>
      <c r="I819" s="148"/>
      <c r="L819" s="145"/>
      <c r="M819" s="149"/>
      <c r="T819" s="150"/>
      <c r="AT819" s="146" t="s">
        <v>229</v>
      </c>
      <c r="AU819" s="146" t="s">
        <v>83</v>
      </c>
      <c r="AV819" s="11" t="s">
        <v>83</v>
      </c>
      <c r="AW819" s="11" t="s">
        <v>37</v>
      </c>
      <c r="AX819" s="11" t="s">
        <v>76</v>
      </c>
      <c r="AY819" s="146" t="s">
        <v>218</v>
      </c>
    </row>
    <row r="820" spans="2:65" s="12" customFormat="1" ht="11.25">
      <c r="B820" s="151"/>
      <c r="D820" s="140" t="s">
        <v>229</v>
      </c>
      <c r="E820" s="152" t="s">
        <v>19</v>
      </c>
      <c r="F820" s="153" t="s">
        <v>3007</v>
      </c>
      <c r="H820" s="154">
        <v>1</v>
      </c>
      <c r="I820" s="155"/>
      <c r="L820" s="151"/>
      <c r="M820" s="156"/>
      <c r="T820" s="157"/>
      <c r="AT820" s="152" t="s">
        <v>229</v>
      </c>
      <c r="AU820" s="152" t="s">
        <v>83</v>
      </c>
      <c r="AV820" s="12" t="s">
        <v>85</v>
      </c>
      <c r="AW820" s="12" t="s">
        <v>37</v>
      </c>
      <c r="AX820" s="12" t="s">
        <v>83</v>
      </c>
      <c r="AY820" s="152" t="s">
        <v>218</v>
      </c>
    </row>
    <row r="821" spans="2:65" s="1" customFormat="1" ht="21.75" customHeight="1">
      <c r="B821" s="33"/>
      <c r="C821" s="127" t="s">
        <v>851</v>
      </c>
      <c r="D821" s="127" t="s">
        <v>219</v>
      </c>
      <c r="E821" s="128" t="s">
        <v>3024</v>
      </c>
      <c r="F821" s="129" t="s">
        <v>3025</v>
      </c>
      <c r="G821" s="130" t="s">
        <v>376</v>
      </c>
      <c r="H821" s="131">
        <v>4</v>
      </c>
      <c r="I821" s="132"/>
      <c r="J821" s="133">
        <f>ROUND(I821*H821,2)</f>
        <v>0</v>
      </c>
      <c r="K821" s="129" t="s">
        <v>19</v>
      </c>
      <c r="L821" s="33"/>
      <c r="M821" s="134" t="s">
        <v>19</v>
      </c>
      <c r="N821" s="135" t="s">
        <v>47</v>
      </c>
      <c r="P821" s="136">
        <f>O821*H821</f>
        <v>0</v>
      </c>
      <c r="Q821" s="136">
        <v>0</v>
      </c>
      <c r="R821" s="136">
        <f>Q821*H821</f>
        <v>0</v>
      </c>
      <c r="S821" s="136">
        <v>0</v>
      </c>
      <c r="T821" s="137">
        <f>S821*H821</f>
        <v>0</v>
      </c>
      <c r="AR821" s="138" t="s">
        <v>223</v>
      </c>
      <c r="AT821" s="138" t="s">
        <v>219</v>
      </c>
      <c r="AU821" s="138" t="s">
        <v>83</v>
      </c>
      <c r="AY821" s="18" t="s">
        <v>218</v>
      </c>
      <c r="BE821" s="139">
        <f>IF(N821="základní",J821,0)</f>
        <v>0</v>
      </c>
      <c r="BF821" s="139">
        <f>IF(N821="snížená",J821,0)</f>
        <v>0</v>
      </c>
      <c r="BG821" s="139">
        <f>IF(N821="zákl. přenesená",J821,0)</f>
        <v>0</v>
      </c>
      <c r="BH821" s="139">
        <f>IF(N821="sníž. přenesená",J821,0)</f>
        <v>0</v>
      </c>
      <c r="BI821" s="139">
        <f>IF(N821="nulová",J821,0)</f>
        <v>0</v>
      </c>
      <c r="BJ821" s="18" t="s">
        <v>83</v>
      </c>
      <c r="BK821" s="139">
        <f>ROUND(I821*H821,2)</f>
        <v>0</v>
      </c>
      <c r="BL821" s="18" t="s">
        <v>223</v>
      </c>
      <c r="BM821" s="138" t="s">
        <v>3026</v>
      </c>
    </row>
    <row r="822" spans="2:65" s="1" customFormat="1" ht="29.25">
      <c r="B822" s="33"/>
      <c r="D822" s="140" t="s">
        <v>225</v>
      </c>
      <c r="F822" s="141" t="s">
        <v>3027</v>
      </c>
      <c r="I822" s="142"/>
      <c r="L822" s="33"/>
      <c r="M822" s="143"/>
      <c r="T822" s="54"/>
      <c r="AT822" s="18" t="s">
        <v>225</v>
      </c>
      <c r="AU822" s="18" t="s">
        <v>83</v>
      </c>
    </row>
    <row r="823" spans="2:65" s="1" customFormat="1" ht="19.5">
      <c r="B823" s="33"/>
      <c r="D823" s="140" t="s">
        <v>227</v>
      </c>
      <c r="F823" s="144" t="s">
        <v>3006</v>
      </c>
      <c r="I823" s="142"/>
      <c r="L823" s="33"/>
      <c r="M823" s="143"/>
      <c r="T823" s="54"/>
      <c r="AT823" s="18" t="s">
        <v>227</v>
      </c>
      <c r="AU823" s="18" t="s">
        <v>83</v>
      </c>
    </row>
    <row r="824" spans="2:65" s="11" customFormat="1" ht="11.25">
      <c r="B824" s="145"/>
      <c r="D824" s="140" t="s">
        <v>229</v>
      </c>
      <c r="E824" s="146" t="s">
        <v>19</v>
      </c>
      <c r="F824" s="147" t="s">
        <v>230</v>
      </c>
      <c r="H824" s="146" t="s">
        <v>19</v>
      </c>
      <c r="I824" s="148"/>
      <c r="L824" s="145"/>
      <c r="M824" s="149"/>
      <c r="T824" s="150"/>
      <c r="AT824" s="146" t="s">
        <v>229</v>
      </c>
      <c r="AU824" s="146" t="s">
        <v>83</v>
      </c>
      <c r="AV824" s="11" t="s">
        <v>83</v>
      </c>
      <c r="AW824" s="11" t="s">
        <v>37</v>
      </c>
      <c r="AX824" s="11" t="s">
        <v>76</v>
      </c>
      <c r="AY824" s="146" t="s">
        <v>218</v>
      </c>
    </row>
    <row r="825" spans="2:65" s="12" customFormat="1" ht="11.25">
      <c r="B825" s="151"/>
      <c r="D825" s="140" t="s">
        <v>229</v>
      </c>
      <c r="E825" s="152" t="s">
        <v>19</v>
      </c>
      <c r="F825" s="153" t="s">
        <v>223</v>
      </c>
      <c r="H825" s="154">
        <v>4</v>
      </c>
      <c r="I825" s="155"/>
      <c r="L825" s="151"/>
      <c r="M825" s="156"/>
      <c r="T825" s="157"/>
      <c r="AT825" s="152" t="s">
        <v>229</v>
      </c>
      <c r="AU825" s="152" t="s">
        <v>83</v>
      </c>
      <c r="AV825" s="12" t="s">
        <v>85</v>
      </c>
      <c r="AW825" s="12" t="s">
        <v>37</v>
      </c>
      <c r="AX825" s="12" t="s">
        <v>83</v>
      </c>
      <c r="AY825" s="152" t="s">
        <v>218</v>
      </c>
    </row>
    <row r="826" spans="2:65" s="10" customFormat="1" ht="25.9" customHeight="1">
      <c r="B826" s="117"/>
      <c r="D826" s="118" t="s">
        <v>75</v>
      </c>
      <c r="E826" s="119" t="s">
        <v>3028</v>
      </c>
      <c r="F826" s="119" t="s">
        <v>1395</v>
      </c>
      <c r="I826" s="120"/>
      <c r="J826" s="121">
        <f>BK826</f>
        <v>0</v>
      </c>
      <c r="L826" s="117"/>
      <c r="M826" s="122"/>
      <c r="P826" s="123">
        <f>SUM(P827:P1123)</f>
        <v>0</v>
      </c>
      <c r="R826" s="123">
        <f>SUM(R827:R1123)</f>
        <v>0</v>
      </c>
      <c r="T826" s="124">
        <f>SUM(T827:T1123)</f>
        <v>0</v>
      </c>
      <c r="AR826" s="118" t="s">
        <v>83</v>
      </c>
      <c r="AT826" s="125" t="s">
        <v>75</v>
      </c>
      <c r="AU826" s="125" t="s">
        <v>76</v>
      </c>
      <c r="AY826" s="118" t="s">
        <v>218</v>
      </c>
      <c r="BK826" s="126">
        <f>SUM(BK827:BK1123)</f>
        <v>0</v>
      </c>
    </row>
    <row r="827" spans="2:65" s="1" customFormat="1" ht="16.5" customHeight="1">
      <c r="B827" s="33"/>
      <c r="C827" s="127" t="s">
        <v>517</v>
      </c>
      <c r="D827" s="127" t="s">
        <v>219</v>
      </c>
      <c r="E827" s="128" t="s">
        <v>3029</v>
      </c>
      <c r="F827" s="129" t="s">
        <v>3030</v>
      </c>
      <c r="G827" s="130" t="s">
        <v>376</v>
      </c>
      <c r="H827" s="131">
        <v>57</v>
      </c>
      <c r="I827" s="132"/>
      <c r="J827" s="133">
        <f>ROUND(I827*H827,2)</f>
        <v>0</v>
      </c>
      <c r="K827" s="129" t="s">
        <v>19</v>
      </c>
      <c r="L827" s="33"/>
      <c r="M827" s="134" t="s">
        <v>19</v>
      </c>
      <c r="N827" s="135" t="s">
        <v>47</v>
      </c>
      <c r="P827" s="136">
        <f>O827*H827</f>
        <v>0</v>
      </c>
      <c r="Q827" s="136">
        <v>0</v>
      </c>
      <c r="R827" s="136">
        <f>Q827*H827</f>
        <v>0</v>
      </c>
      <c r="S827" s="136">
        <v>0</v>
      </c>
      <c r="T827" s="137">
        <f>S827*H827</f>
        <v>0</v>
      </c>
      <c r="AR827" s="138" t="s">
        <v>223</v>
      </c>
      <c r="AT827" s="138" t="s">
        <v>219</v>
      </c>
      <c r="AU827" s="138" t="s">
        <v>83</v>
      </c>
      <c r="AY827" s="18" t="s">
        <v>218</v>
      </c>
      <c r="BE827" s="139">
        <f>IF(N827="základní",J827,0)</f>
        <v>0</v>
      </c>
      <c r="BF827" s="139">
        <f>IF(N827="snížená",J827,0)</f>
        <v>0</v>
      </c>
      <c r="BG827" s="139">
        <f>IF(N827="zákl. přenesená",J827,0)</f>
        <v>0</v>
      </c>
      <c r="BH827" s="139">
        <f>IF(N827="sníž. přenesená",J827,0)</f>
        <v>0</v>
      </c>
      <c r="BI827" s="139">
        <f>IF(N827="nulová",J827,0)</f>
        <v>0</v>
      </c>
      <c r="BJ827" s="18" t="s">
        <v>83</v>
      </c>
      <c r="BK827" s="139">
        <f>ROUND(I827*H827,2)</f>
        <v>0</v>
      </c>
      <c r="BL827" s="18" t="s">
        <v>223</v>
      </c>
      <c r="BM827" s="138" t="s">
        <v>3031</v>
      </c>
    </row>
    <row r="828" spans="2:65" s="1" customFormat="1" ht="39">
      <c r="B828" s="33"/>
      <c r="D828" s="140" t="s">
        <v>225</v>
      </c>
      <c r="F828" s="141" t="s">
        <v>3032</v>
      </c>
      <c r="I828" s="142"/>
      <c r="L828" s="33"/>
      <c r="M828" s="143"/>
      <c r="T828" s="54"/>
      <c r="AT828" s="18" t="s">
        <v>225</v>
      </c>
      <c r="AU828" s="18" t="s">
        <v>83</v>
      </c>
    </row>
    <row r="829" spans="2:65" s="1" customFormat="1" ht="19.5">
      <c r="B829" s="33"/>
      <c r="D829" s="140" t="s">
        <v>227</v>
      </c>
      <c r="F829" s="144" t="s">
        <v>2181</v>
      </c>
      <c r="I829" s="142"/>
      <c r="L829" s="33"/>
      <c r="M829" s="143"/>
      <c r="T829" s="54"/>
      <c r="AT829" s="18" t="s">
        <v>227</v>
      </c>
      <c r="AU829" s="18" t="s">
        <v>83</v>
      </c>
    </row>
    <row r="830" spans="2:65" s="12" customFormat="1" ht="11.25">
      <c r="B830" s="151"/>
      <c r="D830" s="140" t="s">
        <v>229</v>
      </c>
      <c r="E830" s="152" t="s">
        <v>19</v>
      </c>
      <c r="F830" s="153" t="s">
        <v>3033</v>
      </c>
      <c r="H830" s="154">
        <v>57</v>
      </c>
      <c r="I830" s="155"/>
      <c r="L830" s="151"/>
      <c r="M830" s="156"/>
      <c r="T830" s="157"/>
      <c r="AT830" s="152" t="s">
        <v>229</v>
      </c>
      <c r="AU830" s="152" t="s">
        <v>83</v>
      </c>
      <c r="AV830" s="12" t="s">
        <v>85</v>
      </c>
      <c r="AW830" s="12" t="s">
        <v>37</v>
      </c>
      <c r="AX830" s="12" t="s">
        <v>83</v>
      </c>
      <c r="AY830" s="152" t="s">
        <v>218</v>
      </c>
    </row>
    <row r="831" spans="2:65" s="1" customFormat="1" ht="16.5" customHeight="1">
      <c r="B831" s="33"/>
      <c r="C831" s="127" t="s">
        <v>868</v>
      </c>
      <c r="D831" s="127" t="s">
        <v>219</v>
      </c>
      <c r="E831" s="128" t="s">
        <v>3034</v>
      </c>
      <c r="F831" s="129" t="s">
        <v>3035</v>
      </c>
      <c r="G831" s="130" t="s">
        <v>376</v>
      </c>
      <c r="H831" s="131">
        <v>4</v>
      </c>
      <c r="I831" s="132"/>
      <c r="J831" s="133">
        <f>ROUND(I831*H831,2)</f>
        <v>0</v>
      </c>
      <c r="K831" s="129" t="s">
        <v>19</v>
      </c>
      <c r="L831" s="33"/>
      <c r="M831" s="134" t="s">
        <v>19</v>
      </c>
      <c r="N831" s="135" t="s">
        <v>47</v>
      </c>
      <c r="P831" s="136">
        <f>O831*H831</f>
        <v>0</v>
      </c>
      <c r="Q831" s="136">
        <v>0</v>
      </c>
      <c r="R831" s="136">
        <f>Q831*H831</f>
        <v>0</v>
      </c>
      <c r="S831" s="136">
        <v>0</v>
      </c>
      <c r="T831" s="137">
        <f>S831*H831</f>
        <v>0</v>
      </c>
      <c r="AR831" s="138" t="s">
        <v>223</v>
      </c>
      <c r="AT831" s="138" t="s">
        <v>219</v>
      </c>
      <c r="AU831" s="138" t="s">
        <v>83</v>
      </c>
      <c r="AY831" s="18" t="s">
        <v>218</v>
      </c>
      <c r="BE831" s="139">
        <f>IF(N831="základní",J831,0)</f>
        <v>0</v>
      </c>
      <c r="BF831" s="139">
        <f>IF(N831="snížená",J831,0)</f>
        <v>0</v>
      </c>
      <c r="BG831" s="139">
        <f>IF(N831="zákl. přenesená",J831,0)</f>
        <v>0</v>
      </c>
      <c r="BH831" s="139">
        <f>IF(N831="sníž. přenesená",J831,0)</f>
        <v>0</v>
      </c>
      <c r="BI831" s="139">
        <f>IF(N831="nulová",J831,0)</f>
        <v>0</v>
      </c>
      <c r="BJ831" s="18" t="s">
        <v>83</v>
      </c>
      <c r="BK831" s="139">
        <f>ROUND(I831*H831,2)</f>
        <v>0</v>
      </c>
      <c r="BL831" s="18" t="s">
        <v>223</v>
      </c>
      <c r="BM831" s="138" t="s">
        <v>3036</v>
      </c>
    </row>
    <row r="832" spans="2:65" s="1" customFormat="1" ht="39">
      <c r="B832" s="33"/>
      <c r="D832" s="140" t="s">
        <v>225</v>
      </c>
      <c r="F832" s="141" t="s">
        <v>3037</v>
      </c>
      <c r="I832" s="142"/>
      <c r="L832" s="33"/>
      <c r="M832" s="143"/>
      <c r="T832" s="54"/>
      <c r="AT832" s="18" t="s">
        <v>225</v>
      </c>
      <c r="AU832" s="18" t="s">
        <v>83</v>
      </c>
    </row>
    <row r="833" spans="2:65" s="1" customFormat="1" ht="19.5">
      <c r="B833" s="33"/>
      <c r="D833" s="140" t="s">
        <v>227</v>
      </c>
      <c r="F833" s="144" t="s">
        <v>2181</v>
      </c>
      <c r="I833" s="142"/>
      <c r="L833" s="33"/>
      <c r="M833" s="143"/>
      <c r="T833" s="54"/>
      <c r="AT833" s="18" t="s">
        <v>227</v>
      </c>
      <c r="AU833" s="18" t="s">
        <v>83</v>
      </c>
    </row>
    <row r="834" spans="2:65" s="12" customFormat="1" ht="11.25">
      <c r="B834" s="151"/>
      <c r="D834" s="140" t="s">
        <v>229</v>
      </c>
      <c r="E834" s="152" t="s">
        <v>19</v>
      </c>
      <c r="F834" s="153" t="s">
        <v>3038</v>
      </c>
      <c r="H834" s="154">
        <v>4</v>
      </c>
      <c r="I834" s="155"/>
      <c r="L834" s="151"/>
      <c r="M834" s="156"/>
      <c r="T834" s="157"/>
      <c r="AT834" s="152" t="s">
        <v>229</v>
      </c>
      <c r="AU834" s="152" t="s">
        <v>83</v>
      </c>
      <c r="AV834" s="12" t="s">
        <v>85</v>
      </c>
      <c r="AW834" s="12" t="s">
        <v>37</v>
      </c>
      <c r="AX834" s="12" t="s">
        <v>83</v>
      </c>
      <c r="AY834" s="152" t="s">
        <v>218</v>
      </c>
    </row>
    <row r="835" spans="2:65" s="1" customFormat="1" ht="16.5" customHeight="1">
      <c r="B835" s="33"/>
      <c r="C835" s="127" t="s">
        <v>890</v>
      </c>
      <c r="D835" s="127" t="s">
        <v>219</v>
      </c>
      <c r="E835" s="128" t="s">
        <v>3039</v>
      </c>
      <c r="F835" s="129" t="s">
        <v>3040</v>
      </c>
      <c r="G835" s="130" t="s">
        <v>376</v>
      </c>
      <c r="H835" s="131">
        <v>100</v>
      </c>
      <c r="I835" s="132"/>
      <c r="J835" s="133">
        <f>ROUND(I835*H835,2)</f>
        <v>0</v>
      </c>
      <c r="K835" s="129" t="s">
        <v>19</v>
      </c>
      <c r="L835" s="33"/>
      <c r="M835" s="134" t="s">
        <v>19</v>
      </c>
      <c r="N835" s="135" t="s">
        <v>47</v>
      </c>
      <c r="P835" s="136">
        <f>O835*H835</f>
        <v>0</v>
      </c>
      <c r="Q835" s="136">
        <v>0</v>
      </c>
      <c r="R835" s="136">
        <f>Q835*H835</f>
        <v>0</v>
      </c>
      <c r="S835" s="136">
        <v>0</v>
      </c>
      <c r="T835" s="137">
        <f>S835*H835</f>
        <v>0</v>
      </c>
      <c r="AR835" s="138" t="s">
        <v>223</v>
      </c>
      <c r="AT835" s="138" t="s">
        <v>219</v>
      </c>
      <c r="AU835" s="138" t="s">
        <v>83</v>
      </c>
      <c r="AY835" s="18" t="s">
        <v>218</v>
      </c>
      <c r="BE835" s="139">
        <f>IF(N835="základní",J835,0)</f>
        <v>0</v>
      </c>
      <c r="BF835" s="139">
        <f>IF(N835="snížená",J835,0)</f>
        <v>0</v>
      </c>
      <c r="BG835" s="139">
        <f>IF(N835="zákl. přenesená",J835,0)</f>
        <v>0</v>
      </c>
      <c r="BH835" s="139">
        <f>IF(N835="sníž. přenesená",J835,0)</f>
        <v>0</v>
      </c>
      <c r="BI835" s="139">
        <f>IF(N835="nulová",J835,0)</f>
        <v>0</v>
      </c>
      <c r="BJ835" s="18" t="s">
        <v>83</v>
      </c>
      <c r="BK835" s="139">
        <f>ROUND(I835*H835,2)</f>
        <v>0</v>
      </c>
      <c r="BL835" s="18" t="s">
        <v>223</v>
      </c>
      <c r="BM835" s="138" t="s">
        <v>3041</v>
      </c>
    </row>
    <row r="836" spans="2:65" s="1" customFormat="1" ht="39">
      <c r="B836" s="33"/>
      <c r="D836" s="140" t="s">
        <v>225</v>
      </c>
      <c r="F836" s="141" t="s">
        <v>3042</v>
      </c>
      <c r="I836" s="142"/>
      <c r="L836" s="33"/>
      <c r="M836" s="143"/>
      <c r="T836" s="54"/>
      <c r="AT836" s="18" t="s">
        <v>225</v>
      </c>
      <c r="AU836" s="18" t="s">
        <v>83</v>
      </c>
    </row>
    <row r="837" spans="2:65" s="1" customFormat="1" ht="19.5">
      <c r="B837" s="33"/>
      <c r="D837" s="140" t="s">
        <v>227</v>
      </c>
      <c r="F837" s="144" t="s">
        <v>2181</v>
      </c>
      <c r="I837" s="142"/>
      <c r="L837" s="33"/>
      <c r="M837" s="143"/>
      <c r="T837" s="54"/>
      <c r="AT837" s="18" t="s">
        <v>227</v>
      </c>
      <c r="AU837" s="18" t="s">
        <v>83</v>
      </c>
    </row>
    <row r="838" spans="2:65" s="12" customFormat="1" ht="11.25">
      <c r="B838" s="151"/>
      <c r="D838" s="140" t="s">
        <v>229</v>
      </c>
      <c r="E838" s="152" t="s">
        <v>19</v>
      </c>
      <c r="F838" s="153" t="s">
        <v>3043</v>
      </c>
      <c r="H838" s="154">
        <v>100</v>
      </c>
      <c r="I838" s="155"/>
      <c r="L838" s="151"/>
      <c r="M838" s="156"/>
      <c r="T838" s="157"/>
      <c r="AT838" s="152" t="s">
        <v>229</v>
      </c>
      <c r="AU838" s="152" t="s">
        <v>83</v>
      </c>
      <c r="AV838" s="12" t="s">
        <v>85</v>
      </c>
      <c r="AW838" s="12" t="s">
        <v>37</v>
      </c>
      <c r="AX838" s="12" t="s">
        <v>83</v>
      </c>
      <c r="AY838" s="152" t="s">
        <v>218</v>
      </c>
    </row>
    <row r="839" spans="2:65" s="1" customFormat="1" ht="16.5" customHeight="1">
      <c r="B839" s="33"/>
      <c r="C839" s="127" t="s">
        <v>895</v>
      </c>
      <c r="D839" s="127" t="s">
        <v>219</v>
      </c>
      <c r="E839" s="128" t="s">
        <v>3044</v>
      </c>
      <c r="F839" s="129" t="s">
        <v>3045</v>
      </c>
      <c r="G839" s="130" t="s">
        <v>376</v>
      </c>
      <c r="H839" s="131">
        <v>11</v>
      </c>
      <c r="I839" s="132"/>
      <c r="J839" s="133">
        <f>ROUND(I839*H839,2)</f>
        <v>0</v>
      </c>
      <c r="K839" s="129" t="s">
        <v>19</v>
      </c>
      <c r="L839" s="33"/>
      <c r="M839" s="134" t="s">
        <v>19</v>
      </c>
      <c r="N839" s="135" t="s">
        <v>47</v>
      </c>
      <c r="P839" s="136">
        <f>O839*H839</f>
        <v>0</v>
      </c>
      <c r="Q839" s="136">
        <v>0</v>
      </c>
      <c r="R839" s="136">
        <f>Q839*H839</f>
        <v>0</v>
      </c>
      <c r="S839" s="136">
        <v>0</v>
      </c>
      <c r="T839" s="137">
        <f>S839*H839</f>
        <v>0</v>
      </c>
      <c r="AR839" s="138" t="s">
        <v>223</v>
      </c>
      <c r="AT839" s="138" t="s">
        <v>219</v>
      </c>
      <c r="AU839" s="138" t="s">
        <v>83</v>
      </c>
      <c r="AY839" s="18" t="s">
        <v>218</v>
      </c>
      <c r="BE839" s="139">
        <f>IF(N839="základní",J839,0)</f>
        <v>0</v>
      </c>
      <c r="BF839" s="139">
        <f>IF(N839="snížená",J839,0)</f>
        <v>0</v>
      </c>
      <c r="BG839" s="139">
        <f>IF(N839="zákl. přenesená",J839,0)</f>
        <v>0</v>
      </c>
      <c r="BH839" s="139">
        <f>IF(N839="sníž. přenesená",J839,0)</f>
        <v>0</v>
      </c>
      <c r="BI839" s="139">
        <f>IF(N839="nulová",J839,0)</f>
        <v>0</v>
      </c>
      <c r="BJ839" s="18" t="s">
        <v>83</v>
      </c>
      <c r="BK839" s="139">
        <f>ROUND(I839*H839,2)</f>
        <v>0</v>
      </c>
      <c r="BL839" s="18" t="s">
        <v>223</v>
      </c>
      <c r="BM839" s="138" t="s">
        <v>3046</v>
      </c>
    </row>
    <row r="840" spans="2:65" s="1" customFormat="1" ht="39">
      <c r="B840" s="33"/>
      <c r="D840" s="140" t="s">
        <v>225</v>
      </c>
      <c r="F840" s="141" t="s">
        <v>3047</v>
      </c>
      <c r="I840" s="142"/>
      <c r="L840" s="33"/>
      <c r="M840" s="143"/>
      <c r="T840" s="54"/>
      <c r="AT840" s="18" t="s">
        <v>225</v>
      </c>
      <c r="AU840" s="18" t="s">
        <v>83</v>
      </c>
    </row>
    <row r="841" spans="2:65" s="1" customFormat="1" ht="19.5">
      <c r="B841" s="33"/>
      <c r="D841" s="140" t="s">
        <v>227</v>
      </c>
      <c r="F841" s="144" t="s">
        <v>2181</v>
      </c>
      <c r="I841" s="142"/>
      <c r="L841" s="33"/>
      <c r="M841" s="143"/>
      <c r="T841" s="54"/>
      <c r="AT841" s="18" t="s">
        <v>227</v>
      </c>
      <c r="AU841" s="18" t="s">
        <v>83</v>
      </c>
    </row>
    <row r="842" spans="2:65" s="12" customFormat="1" ht="11.25">
      <c r="B842" s="151"/>
      <c r="D842" s="140" t="s">
        <v>229</v>
      </c>
      <c r="E842" s="152" t="s">
        <v>19</v>
      </c>
      <c r="F842" s="153" t="s">
        <v>3048</v>
      </c>
      <c r="H842" s="154">
        <v>11</v>
      </c>
      <c r="I842" s="155"/>
      <c r="L842" s="151"/>
      <c r="M842" s="156"/>
      <c r="T842" s="157"/>
      <c r="AT842" s="152" t="s">
        <v>229</v>
      </c>
      <c r="AU842" s="152" t="s">
        <v>83</v>
      </c>
      <c r="AV842" s="12" t="s">
        <v>85</v>
      </c>
      <c r="AW842" s="12" t="s">
        <v>37</v>
      </c>
      <c r="AX842" s="12" t="s">
        <v>83</v>
      </c>
      <c r="AY842" s="152" t="s">
        <v>218</v>
      </c>
    </row>
    <row r="843" spans="2:65" s="1" customFormat="1" ht="16.5" customHeight="1">
      <c r="B843" s="33"/>
      <c r="C843" s="127" t="s">
        <v>899</v>
      </c>
      <c r="D843" s="127" t="s">
        <v>219</v>
      </c>
      <c r="E843" s="128" t="s">
        <v>3049</v>
      </c>
      <c r="F843" s="129" t="s">
        <v>3050</v>
      </c>
      <c r="G843" s="130" t="s">
        <v>376</v>
      </c>
      <c r="H843" s="131">
        <v>194</v>
      </c>
      <c r="I843" s="132"/>
      <c r="J843" s="133">
        <f>ROUND(I843*H843,2)</f>
        <v>0</v>
      </c>
      <c r="K843" s="129" t="s">
        <v>19</v>
      </c>
      <c r="L843" s="33"/>
      <c r="M843" s="134" t="s">
        <v>19</v>
      </c>
      <c r="N843" s="135" t="s">
        <v>47</v>
      </c>
      <c r="P843" s="136">
        <f>O843*H843</f>
        <v>0</v>
      </c>
      <c r="Q843" s="136">
        <v>0</v>
      </c>
      <c r="R843" s="136">
        <f>Q843*H843</f>
        <v>0</v>
      </c>
      <c r="S843" s="136">
        <v>0</v>
      </c>
      <c r="T843" s="137">
        <f>S843*H843</f>
        <v>0</v>
      </c>
      <c r="AR843" s="138" t="s">
        <v>223</v>
      </c>
      <c r="AT843" s="138" t="s">
        <v>219</v>
      </c>
      <c r="AU843" s="138" t="s">
        <v>83</v>
      </c>
      <c r="AY843" s="18" t="s">
        <v>218</v>
      </c>
      <c r="BE843" s="139">
        <f>IF(N843="základní",J843,0)</f>
        <v>0</v>
      </c>
      <c r="BF843" s="139">
        <f>IF(N843="snížená",J843,0)</f>
        <v>0</v>
      </c>
      <c r="BG843" s="139">
        <f>IF(N843="zákl. přenesená",J843,0)</f>
        <v>0</v>
      </c>
      <c r="BH843" s="139">
        <f>IF(N843="sníž. přenesená",J843,0)</f>
        <v>0</v>
      </c>
      <c r="BI843" s="139">
        <f>IF(N843="nulová",J843,0)</f>
        <v>0</v>
      </c>
      <c r="BJ843" s="18" t="s">
        <v>83</v>
      </c>
      <c r="BK843" s="139">
        <f>ROUND(I843*H843,2)</f>
        <v>0</v>
      </c>
      <c r="BL843" s="18" t="s">
        <v>223</v>
      </c>
      <c r="BM843" s="138" t="s">
        <v>3051</v>
      </c>
    </row>
    <row r="844" spans="2:65" s="1" customFormat="1" ht="39">
      <c r="B844" s="33"/>
      <c r="D844" s="140" t="s">
        <v>225</v>
      </c>
      <c r="F844" s="141" t="s">
        <v>3052</v>
      </c>
      <c r="I844" s="142"/>
      <c r="L844" s="33"/>
      <c r="M844" s="143"/>
      <c r="T844" s="54"/>
      <c r="AT844" s="18" t="s">
        <v>225</v>
      </c>
      <c r="AU844" s="18" t="s">
        <v>83</v>
      </c>
    </row>
    <row r="845" spans="2:65" s="1" customFormat="1" ht="19.5">
      <c r="B845" s="33"/>
      <c r="D845" s="140" t="s">
        <v>227</v>
      </c>
      <c r="F845" s="144" t="s">
        <v>2181</v>
      </c>
      <c r="I845" s="142"/>
      <c r="L845" s="33"/>
      <c r="M845" s="143"/>
      <c r="T845" s="54"/>
      <c r="AT845" s="18" t="s">
        <v>227</v>
      </c>
      <c r="AU845" s="18" t="s">
        <v>83</v>
      </c>
    </row>
    <row r="846" spans="2:65" s="12" customFormat="1" ht="11.25">
      <c r="B846" s="151"/>
      <c r="D846" s="140" t="s">
        <v>229</v>
      </c>
      <c r="E846" s="152" t="s">
        <v>19</v>
      </c>
      <c r="F846" s="153" t="s">
        <v>3053</v>
      </c>
      <c r="H846" s="154">
        <v>194</v>
      </c>
      <c r="I846" s="155"/>
      <c r="L846" s="151"/>
      <c r="M846" s="156"/>
      <c r="T846" s="157"/>
      <c r="AT846" s="152" t="s">
        <v>229</v>
      </c>
      <c r="AU846" s="152" t="s">
        <v>83</v>
      </c>
      <c r="AV846" s="12" t="s">
        <v>85</v>
      </c>
      <c r="AW846" s="12" t="s">
        <v>37</v>
      </c>
      <c r="AX846" s="12" t="s">
        <v>83</v>
      </c>
      <c r="AY846" s="152" t="s">
        <v>218</v>
      </c>
    </row>
    <row r="847" spans="2:65" s="1" customFormat="1" ht="16.5" customHeight="1">
      <c r="B847" s="33"/>
      <c r="C847" s="127" t="s">
        <v>914</v>
      </c>
      <c r="D847" s="127" t="s">
        <v>219</v>
      </c>
      <c r="E847" s="128" t="s">
        <v>3054</v>
      </c>
      <c r="F847" s="129" t="s">
        <v>3055</v>
      </c>
      <c r="G847" s="130" t="s">
        <v>376</v>
      </c>
      <c r="H847" s="131">
        <v>61</v>
      </c>
      <c r="I847" s="132"/>
      <c r="J847" s="133">
        <f>ROUND(I847*H847,2)</f>
        <v>0</v>
      </c>
      <c r="K847" s="129" t="s">
        <v>19</v>
      </c>
      <c r="L847" s="33"/>
      <c r="M847" s="134" t="s">
        <v>19</v>
      </c>
      <c r="N847" s="135" t="s">
        <v>47</v>
      </c>
      <c r="P847" s="136">
        <f>O847*H847</f>
        <v>0</v>
      </c>
      <c r="Q847" s="136">
        <v>0</v>
      </c>
      <c r="R847" s="136">
        <f>Q847*H847</f>
        <v>0</v>
      </c>
      <c r="S847" s="136">
        <v>0</v>
      </c>
      <c r="T847" s="137">
        <f>S847*H847</f>
        <v>0</v>
      </c>
      <c r="AR847" s="138" t="s">
        <v>223</v>
      </c>
      <c r="AT847" s="138" t="s">
        <v>219</v>
      </c>
      <c r="AU847" s="138" t="s">
        <v>83</v>
      </c>
      <c r="AY847" s="18" t="s">
        <v>218</v>
      </c>
      <c r="BE847" s="139">
        <f>IF(N847="základní",J847,0)</f>
        <v>0</v>
      </c>
      <c r="BF847" s="139">
        <f>IF(N847="snížená",J847,0)</f>
        <v>0</v>
      </c>
      <c r="BG847" s="139">
        <f>IF(N847="zákl. přenesená",J847,0)</f>
        <v>0</v>
      </c>
      <c r="BH847" s="139">
        <f>IF(N847="sníž. přenesená",J847,0)</f>
        <v>0</v>
      </c>
      <c r="BI847" s="139">
        <f>IF(N847="nulová",J847,0)</f>
        <v>0</v>
      </c>
      <c r="BJ847" s="18" t="s">
        <v>83</v>
      </c>
      <c r="BK847" s="139">
        <f>ROUND(I847*H847,2)</f>
        <v>0</v>
      </c>
      <c r="BL847" s="18" t="s">
        <v>223</v>
      </c>
      <c r="BM847" s="138" t="s">
        <v>3056</v>
      </c>
    </row>
    <row r="848" spans="2:65" s="1" customFormat="1" ht="39">
      <c r="B848" s="33"/>
      <c r="D848" s="140" t="s">
        <v>225</v>
      </c>
      <c r="F848" s="141" t="s">
        <v>3057</v>
      </c>
      <c r="I848" s="142"/>
      <c r="L848" s="33"/>
      <c r="M848" s="143"/>
      <c r="T848" s="54"/>
      <c r="AT848" s="18" t="s">
        <v>225</v>
      </c>
      <c r="AU848" s="18" t="s">
        <v>83</v>
      </c>
    </row>
    <row r="849" spans="2:65" s="1" customFormat="1" ht="19.5">
      <c r="B849" s="33"/>
      <c r="D849" s="140" t="s">
        <v>227</v>
      </c>
      <c r="F849" s="144" t="s">
        <v>2181</v>
      </c>
      <c r="I849" s="142"/>
      <c r="L849" s="33"/>
      <c r="M849" s="143"/>
      <c r="T849" s="54"/>
      <c r="AT849" s="18" t="s">
        <v>227</v>
      </c>
      <c r="AU849" s="18" t="s">
        <v>83</v>
      </c>
    </row>
    <row r="850" spans="2:65" s="12" customFormat="1" ht="11.25">
      <c r="B850" s="151"/>
      <c r="D850" s="140" t="s">
        <v>229</v>
      </c>
      <c r="E850" s="152" t="s">
        <v>19</v>
      </c>
      <c r="F850" s="153" t="s">
        <v>3058</v>
      </c>
      <c r="H850" s="154">
        <v>61</v>
      </c>
      <c r="I850" s="155"/>
      <c r="L850" s="151"/>
      <c r="M850" s="156"/>
      <c r="T850" s="157"/>
      <c r="AT850" s="152" t="s">
        <v>229</v>
      </c>
      <c r="AU850" s="152" t="s">
        <v>83</v>
      </c>
      <c r="AV850" s="12" t="s">
        <v>85</v>
      </c>
      <c r="AW850" s="12" t="s">
        <v>37</v>
      </c>
      <c r="AX850" s="12" t="s">
        <v>83</v>
      </c>
      <c r="AY850" s="152" t="s">
        <v>218</v>
      </c>
    </row>
    <row r="851" spans="2:65" s="1" customFormat="1" ht="16.5" customHeight="1">
      <c r="B851" s="33"/>
      <c r="C851" s="127" t="s">
        <v>929</v>
      </c>
      <c r="D851" s="127" t="s">
        <v>219</v>
      </c>
      <c r="E851" s="128" t="s">
        <v>3059</v>
      </c>
      <c r="F851" s="129" t="s">
        <v>3060</v>
      </c>
      <c r="G851" s="130" t="s">
        <v>376</v>
      </c>
      <c r="H851" s="131">
        <v>8</v>
      </c>
      <c r="I851" s="132"/>
      <c r="J851" s="133">
        <f>ROUND(I851*H851,2)</f>
        <v>0</v>
      </c>
      <c r="K851" s="129" t="s">
        <v>19</v>
      </c>
      <c r="L851" s="33"/>
      <c r="M851" s="134" t="s">
        <v>19</v>
      </c>
      <c r="N851" s="135" t="s">
        <v>47</v>
      </c>
      <c r="P851" s="136">
        <f>O851*H851</f>
        <v>0</v>
      </c>
      <c r="Q851" s="136">
        <v>0</v>
      </c>
      <c r="R851" s="136">
        <f>Q851*H851</f>
        <v>0</v>
      </c>
      <c r="S851" s="136">
        <v>0</v>
      </c>
      <c r="T851" s="137">
        <f>S851*H851</f>
        <v>0</v>
      </c>
      <c r="AR851" s="138" t="s">
        <v>223</v>
      </c>
      <c r="AT851" s="138" t="s">
        <v>219</v>
      </c>
      <c r="AU851" s="138" t="s">
        <v>83</v>
      </c>
      <c r="AY851" s="18" t="s">
        <v>218</v>
      </c>
      <c r="BE851" s="139">
        <f>IF(N851="základní",J851,0)</f>
        <v>0</v>
      </c>
      <c r="BF851" s="139">
        <f>IF(N851="snížená",J851,0)</f>
        <v>0</v>
      </c>
      <c r="BG851" s="139">
        <f>IF(N851="zákl. přenesená",J851,0)</f>
        <v>0</v>
      </c>
      <c r="BH851" s="139">
        <f>IF(N851="sníž. přenesená",J851,0)</f>
        <v>0</v>
      </c>
      <c r="BI851" s="139">
        <f>IF(N851="nulová",J851,0)</f>
        <v>0</v>
      </c>
      <c r="BJ851" s="18" t="s">
        <v>83</v>
      </c>
      <c r="BK851" s="139">
        <f>ROUND(I851*H851,2)</f>
        <v>0</v>
      </c>
      <c r="BL851" s="18" t="s">
        <v>223</v>
      </c>
      <c r="BM851" s="138" t="s">
        <v>3061</v>
      </c>
    </row>
    <row r="852" spans="2:65" s="1" customFormat="1" ht="39">
      <c r="B852" s="33"/>
      <c r="D852" s="140" t="s">
        <v>225</v>
      </c>
      <c r="F852" s="141" t="s">
        <v>3062</v>
      </c>
      <c r="I852" s="142"/>
      <c r="L852" s="33"/>
      <c r="M852" s="143"/>
      <c r="T852" s="54"/>
      <c r="AT852" s="18" t="s">
        <v>225</v>
      </c>
      <c r="AU852" s="18" t="s">
        <v>83</v>
      </c>
    </row>
    <row r="853" spans="2:65" s="1" customFormat="1" ht="19.5">
      <c r="B853" s="33"/>
      <c r="D853" s="140" t="s">
        <v>227</v>
      </c>
      <c r="F853" s="144" t="s">
        <v>2181</v>
      </c>
      <c r="I853" s="142"/>
      <c r="L853" s="33"/>
      <c r="M853" s="143"/>
      <c r="T853" s="54"/>
      <c r="AT853" s="18" t="s">
        <v>227</v>
      </c>
      <c r="AU853" s="18" t="s">
        <v>83</v>
      </c>
    </row>
    <row r="854" spans="2:65" s="12" customFormat="1" ht="11.25">
      <c r="B854" s="151"/>
      <c r="D854" s="140" t="s">
        <v>229</v>
      </c>
      <c r="E854" s="152" t="s">
        <v>19</v>
      </c>
      <c r="F854" s="153" t="s">
        <v>3063</v>
      </c>
      <c r="H854" s="154">
        <v>8</v>
      </c>
      <c r="I854" s="155"/>
      <c r="L854" s="151"/>
      <c r="M854" s="156"/>
      <c r="T854" s="157"/>
      <c r="AT854" s="152" t="s">
        <v>229</v>
      </c>
      <c r="AU854" s="152" t="s">
        <v>83</v>
      </c>
      <c r="AV854" s="12" t="s">
        <v>85</v>
      </c>
      <c r="AW854" s="12" t="s">
        <v>37</v>
      </c>
      <c r="AX854" s="12" t="s">
        <v>83</v>
      </c>
      <c r="AY854" s="152" t="s">
        <v>218</v>
      </c>
    </row>
    <row r="855" spans="2:65" s="1" customFormat="1" ht="16.5" customHeight="1">
      <c r="B855" s="33"/>
      <c r="C855" s="127" t="s">
        <v>934</v>
      </c>
      <c r="D855" s="127" t="s">
        <v>219</v>
      </c>
      <c r="E855" s="128" t="s">
        <v>3064</v>
      </c>
      <c r="F855" s="129" t="s">
        <v>3065</v>
      </c>
      <c r="G855" s="130" t="s">
        <v>376</v>
      </c>
      <c r="H855" s="131">
        <v>2</v>
      </c>
      <c r="I855" s="132"/>
      <c r="J855" s="133">
        <f>ROUND(I855*H855,2)</f>
        <v>0</v>
      </c>
      <c r="K855" s="129" t="s">
        <v>19</v>
      </c>
      <c r="L855" s="33"/>
      <c r="M855" s="134" t="s">
        <v>19</v>
      </c>
      <c r="N855" s="135" t="s">
        <v>47</v>
      </c>
      <c r="P855" s="136">
        <f>O855*H855</f>
        <v>0</v>
      </c>
      <c r="Q855" s="136">
        <v>0</v>
      </c>
      <c r="R855" s="136">
        <f>Q855*H855</f>
        <v>0</v>
      </c>
      <c r="S855" s="136">
        <v>0</v>
      </c>
      <c r="T855" s="137">
        <f>S855*H855</f>
        <v>0</v>
      </c>
      <c r="AR855" s="138" t="s">
        <v>223</v>
      </c>
      <c r="AT855" s="138" t="s">
        <v>219</v>
      </c>
      <c r="AU855" s="138" t="s">
        <v>83</v>
      </c>
      <c r="AY855" s="18" t="s">
        <v>218</v>
      </c>
      <c r="BE855" s="139">
        <f>IF(N855="základní",J855,0)</f>
        <v>0</v>
      </c>
      <c r="BF855" s="139">
        <f>IF(N855="snížená",J855,0)</f>
        <v>0</v>
      </c>
      <c r="BG855" s="139">
        <f>IF(N855="zákl. přenesená",J855,0)</f>
        <v>0</v>
      </c>
      <c r="BH855" s="139">
        <f>IF(N855="sníž. přenesená",J855,0)</f>
        <v>0</v>
      </c>
      <c r="BI855" s="139">
        <f>IF(N855="nulová",J855,0)</f>
        <v>0</v>
      </c>
      <c r="BJ855" s="18" t="s">
        <v>83</v>
      </c>
      <c r="BK855" s="139">
        <f>ROUND(I855*H855,2)</f>
        <v>0</v>
      </c>
      <c r="BL855" s="18" t="s">
        <v>223</v>
      </c>
      <c r="BM855" s="138" t="s">
        <v>3066</v>
      </c>
    </row>
    <row r="856" spans="2:65" s="1" customFormat="1" ht="39">
      <c r="B856" s="33"/>
      <c r="D856" s="140" t="s">
        <v>225</v>
      </c>
      <c r="F856" s="141" t="s">
        <v>3067</v>
      </c>
      <c r="I856" s="142"/>
      <c r="L856" s="33"/>
      <c r="M856" s="143"/>
      <c r="T856" s="54"/>
      <c r="AT856" s="18" t="s">
        <v>225</v>
      </c>
      <c r="AU856" s="18" t="s">
        <v>83</v>
      </c>
    </row>
    <row r="857" spans="2:65" s="1" customFormat="1" ht="19.5">
      <c r="B857" s="33"/>
      <c r="D857" s="140" t="s">
        <v>227</v>
      </c>
      <c r="F857" s="144" t="s">
        <v>2181</v>
      </c>
      <c r="I857" s="142"/>
      <c r="L857" s="33"/>
      <c r="M857" s="143"/>
      <c r="T857" s="54"/>
      <c r="AT857" s="18" t="s">
        <v>227</v>
      </c>
      <c r="AU857" s="18" t="s">
        <v>83</v>
      </c>
    </row>
    <row r="858" spans="2:65" s="12" customFormat="1" ht="11.25">
      <c r="B858" s="151"/>
      <c r="D858" s="140" t="s">
        <v>229</v>
      </c>
      <c r="E858" s="152" t="s">
        <v>19</v>
      </c>
      <c r="F858" s="153" t="s">
        <v>3068</v>
      </c>
      <c r="H858" s="154">
        <v>2</v>
      </c>
      <c r="I858" s="155"/>
      <c r="L858" s="151"/>
      <c r="M858" s="156"/>
      <c r="T858" s="157"/>
      <c r="AT858" s="152" t="s">
        <v>229</v>
      </c>
      <c r="AU858" s="152" t="s">
        <v>83</v>
      </c>
      <c r="AV858" s="12" t="s">
        <v>85</v>
      </c>
      <c r="AW858" s="12" t="s">
        <v>37</v>
      </c>
      <c r="AX858" s="12" t="s">
        <v>83</v>
      </c>
      <c r="AY858" s="152" t="s">
        <v>218</v>
      </c>
    </row>
    <row r="859" spans="2:65" s="1" customFormat="1" ht="16.5" customHeight="1">
      <c r="B859" s="33"/>
      <c r="C859" s="127" t="s">
        <v>945</v>
      </c>
      <c r="D859" s="127" t="s">
        <v>219</v>
      </c>
      <c r="E859" s="128" t="s">
        <v>3069</v>
      </c>
      <c r="F859" s="129" t="s">
        <v>3070</v>
      </c>
      <c r="G859" s="130" t="s">
        <v>376</v>
      </c>
      <c r="H859" s="131">
        <v>1</v>
      </c>
      <c r="I859" s="132"/>
      <c r="J859" s="133">
        <f>ROUND(I859*H859,2)</f>
        <v>0</v>
      </c>
      <c r="K859" s="129" t="s">
        <v>19</v>
      </c>
      <c r="L859" s="33"/>
      <c r="M859" s="134" t="s">
        <v>19</v>
      </c>
      <c r="N859" s="135" t="s">
        <v>47</v>
      </c>
      <c r="P859" s="136">
        <f>O859*H859</f>
        <v>0</v>
      </c>
      <c r="Q859" s="136">
        <v>0</v>
      </c>
      <c r="R859" s="136">
        <f>Q859*H859</f>
        <v>0</v>
      </c>
      <c r="S859" s="136">
        <v>0</v>
      </c>
      <c r="T859" s="137">
        <f>S859*H859</f>
        <v>0</v>
      </c>
      <c r="AR859" s="138" t="s">
        <v>223</v>
      </c>
      <c r="AT859" s="138" t="s">
        <v>219</v>
      </c>
      <c r="AU859" s="138" t="s">
        <v>83</v>
      </c>
      <c r="AY859" s="18" t="s">
        <v>218</v>
      </c>
      <c r="BE859" s="139">
        <f>IF(N859="základní",J859,0)</f>
        <v>0</v>
      </c>
      <c r="BF859" s="139">
        <f>IF(N859="snížená",J859,0)</f>
        <v>0</v>
      </c>
      <c r="BG859" s="139">
        <f>IF(N859="zákl. přenesená",J859,0)</f>
        <v>0</v>
      </c>
      <c r="BH859" s="139">
        <f>IF(N859="sníž. přenesená",J859,0)</f>
        <v>0</v>
      </c>
      <c r="BI859" s="139">
        <f>IF(N859="nulová",J859,0)</f>
        <v>0</v>
      </c>
      <c r="BJ859" s="18" t="s">
        <v>83</v>
      </c>
      <c r="BK859" s="139">
        <f>ROUND(I859*H859,2)</f>
        <v>0</v>
      </c>
      <c r="BL859" s="18" t="s">
        <v>223</v>
      </c>
      <c r="BM859" s="138" t="s">
        <v>3071</v>
      </c>
    </row>
    <row r="860" spans="2:65" s="1" customFormat="1" ht="39">
      <c r="B860" s="33"/>
      <c r="D860" s="140" t="s">
        <v>225</v>
      </c>
      <c r="F860" s="141" t="s">
        <v>3072</v>
      </c>
      <c r="I860" s="142"/>
      <c r="L860" s="33"/>
      <c r="M860" s="143"/>
      <c r="T860" s="54"/>
      <c r="AT860" s="18" t="s">
        <v>225</v>
      </c>
      <c r="AU860" s="18" t="s">
        <v>83</v>
      </c>
    </row>
    <row r="861" spans="2:65" s="1" customFormat="1" ht="19.5">
      <c r="B861" s="33"/>
      <c r="D861" s="140" t="s">
        <v>227</v>
      </c>
      <c r="F861" s="144" t="s">
        <v>2181</v>
      </c>
      <c r="I861" s="142"/>
      <c r="L861" s="33"/>
      <c r="M861" s="143"/>
      <c r="T861" s="54"/>
      <c r="AT861" s="18" t="s">
        <v>227</v>
      </c>
      <c r="AU861" s="18" t="s">
        <v>83</v>
      </c>
    </row>
    <row r="862" spans="2:65" s="12" customFormat="1" ht="11.25">
      <c r="B862" s="151"/>
      <c r="D862" s="140" t="s">
        <v>229</v>
      </c>
      <c r="E862" s="152" t="s">
        <v>19</v>
      </c>
      <c r="F862" s="153" t="s">
        <v>3073</v>
      </c>
      <c r="H862" s="154">
        <v>1</v>
      </c>
      <c r="I862" s="155"/>
      <c r="L862" s="151"/>
      <c r="M862" s="156"/>
      <c r="T862" s="157"/>
      <c r="AT862" s="152" t="s">
        <v>229</v>
      </c>
      <c r="AU862" s="152" t="s">
        <v>83</v>
      </c>
      <c r="AV862" s="12" t="s">
        <v>85</v>
      </c>
      <c r="AW862" s="12" t="s">
        <v>37</v>
      </c>
      <c r="AX862" s="12" t="s">
        <v>83</v>
      </c>
      <c r="AY862" s="152" t="s">
        <v>218</v>
      </c>
    </row>
    <row r="863" spans="2:65" s="1" customFormat="1" ht="16.5" customHeight="1">
      <c r="B863" s="33"/>
      <c r="C863" s="127" t="s">
        <v>949</v>
      </c>
      <c r="D863" s="127" t="s">
        <v>219</v>
      </c>
      <c r="E863" s="128" t="s">
        <v>3074</v>
      </c>
      <c r="F863" s="129" t="s">
        <v>3075</v>
      </c>
      <c r="G863" s="130" t="s">
        <v>376</v>
      </c>
      <c r="H863" s="131">
        <v>8</v>
      </c>
      <c r="I863" s="132"/>
      <c r="J863" s="133">
        <f>ROUND(I863*H863,2)</f>
        <v>0</v>
      </c>
      <c r="K863" s="129" t="s">
        <v>19</v>
      </c>
      <c r="L863" s="33"/>
      <c r="M863" s="134" t="s">
        <v>19</v>
      </c>
      <c r="N863" s="135" t="s">
        <v>47</v>
      </c>
      <c r="P863" s="136">
        <f>O863*H863</f>
        <v>0</v>
      </c>
      <c r="Q863" s="136">
        <v>0</v>
      </c>
      <c r="R863" s="136">
        <f>Q863*H863</f>
        <v>0</v>
      </c>
      <c r="S863" s="136">
        <v>0</v>
      </c>
      <c r="T863" s="137">
        <f>S863*H863</f>
        <v>0</v>
      </c>
      <c r="AR863" s="138" t="s">
        <v>223</v>
      </c>
      <c r="AT863" s="138" t="s">
        <v>219</v>
      </c>
      <c r="AU863" s="138" t="s">
        <v>83</v>
      </c>
      <c r="AY863" s="18" t="s">
        <v>218</v>
      </c>
      <c r="BE863" s="139">
        <f>IF(N863="základní",J863,0)</f>
        <v>0</v>
      </c>
      <c r="BF863" s="139">
        <f>IF(N863="snížená",J863,0)</f>
        <v>0</v>
      </c>
      <c r="BG863" s="139">
        <f>IF(N863="zákl. přenesená",J863,0)</f>
        <v>0</v>
      </c>
      <c r="BH863" s="139">
        <f>IF(N863="sníž. přenesená",J863,0)</f>
        <v>0</v>
      </c>
      <c r="BI863" s="139">
        <f>IF(N863="nulová",J863,0)</f>
        <v>0</v>
      </c>
      <c r="BJ863" s="18" t="s">
        <v>83</v>
      </c>
      <c r="BK863" s="139">
        <f>ROUND(I863*H863,2)</f>
        <v>0</v>
      </c>
      <c r="BL863" s="18" t="s">
        <v>223</v>
      </c>
      <c r="BM863" s="138" t="s">
        <v>3076</v>
      </c>
    </row>
    <row r="864" spans="2:65" s="1" customFormat="1" ht="39">
      <c r="B864" s="33"/>
      <c r="D864" s="140" t="s">
        <v>225</v>
      </c>
      <c r="F864" s="141" t="s">
        <v>3077</v>
      </c>
      <c r="I864" s="142"/>
      <c r="L864" s="33"/>
      <c r="M864" s="143"/>
      <c r="T864" s="54"/>
      <c r="AT864" s="18" t="s">
        <v>225</v>
      </c>
      <c r="AU864" s="18" t="s">
        <v>83</v>
      </c>
    </row>
    <row r="865" spans="2:65" s="1" customFormat="1" ht="19.5">
      <c r="B865" s="33"/>
      <c r="D865" s="140" t="s">
        <v>227</v>
      </c>
      <c r="F865" s="144" t="s">
        <v>2181</v>
      </c>
      <c r="I865" s="142"/>
      <c r="L865" s="33"/>
      <c r="M865" s="143"/>
      <c r="T865" s="54"/>
      <c r="AT865" s="18" t="s">
        <v>227</v>
      </c>
      <c r="AU865" s="18" t="s">
        <v>83</v>
      </c>
    </row>
    <row r="866" spans="2:65" s="12" customFormat="1" ht="11.25">
      <c r="B866" s="151"/>
      <c r="D866" s="140" t="s">
        <v>229</v>
      </c>
      <c r="E866" s="152" t="s">
        <v>19</v>
      </c>
      <c r="F866" s="153" t="s">
        <v>3063</v>
      </c>
      <c r="H866" s="154">
        <v>8</v>
      </c>
      <c r="I866" s="155"/>
      <c r="L866" s="151"/>
      <c r="M866" s="156"/>
      <c r="T866" s="157"/>
      <c r="AT866" s="152" t="s">
        <v>229</v>
      </c>
      <c r="AU866" s="152" t="s">
        <v>83</v>
      </c>
      <c r="AV866" s="12" t="s">
        <v>85</v>
      </c>
      <c r="AW866" s="12" t="s">
        <v>37</v>
      </c>
      <c r="AX866" s="12" t="s">
        <v>83</v>
      </c>
      <c r="AY866" s="152" t="s">
        <v>218</v>
      </c>
    </row>
    <row r="867" spans="2:65" s="1" customFormat="1" ht="16.5" customHeight="1">
      <c r="B867" s="33"/>
      <c r="C867" s="127" t="s">
        <v>953</v>
      </c>
      <c r="D867" s="127" t="s">
        <v>219</v>
      </c>
      <c r="E867" s="128" t="s">
        <v>3078</v>
      </c>
      <c r="F867" s="129" t="s">
        <v>3079</v>
      </c>
      <c r="G867" s="130" t="s">
        <v>376</v>
      </c>
      <c r="H867" s="131">
        <v>1</v>
      </c>
      <c r="I867" s="132"/>
      <c r="J867" s="133">
        <f>ROUND(I867*H867,2)</f>
        <v>0</v>
      </c>
      <c r="K867" s="129" t="s">
        <v>19</v>
      </c>
      <c r="L867" s="33"/>
      <c r="M867" s="134" t="s">
        <v>19</v>
      </c>
      <c r="N867" s="135" t="s">
        <v>47</v>
      </c>
      <c r="P867" s="136">
        <f>O867*H867</f>
        <v>0</v>
      </c>
      <c r="Q867" s="136">
        <v>0</v>
      </c>
      <c r="R867" s="136">
        <f>Q867*H867</f>
        <v>0</v>
      </c>
      <c r="S867" s="136">
        <v>0</v>
      </c>
      <c r="T867" s="137">
        <f>S867*H867</f>
        <v>0</v>
      </c>
      <c r="AR867" s="138" t="s">
        <v>223</v>
      </c>
      <c r="AT867" s="138" t="s">
        <v>219</v>
      </c>
      <c r="AU867" s="138" t="s">
        <v>83</v>
      </c>
      <c r="AY867" s="18" t="s">
        <v>218</v>
      </c>
      <c r="BE867" s="139">
        <f>IF(N867="základní",J867,0)</f>
        <v>0</v>
      </c>
      <c r="BF867" s="139">
        <f>IF(N867="snížená",J867,0)</f>
        <v>0</v>
      </c>
      <c r="BG867" s="139">
        <f>IF(N867="zákl. přenesená",J867,0)</f>
        <v>0</v>
      </c>
      <c r="BH867" s="139">
        <f>IF(N867="sníž. přenesená",J867,0)</f>
        <v>0</v>
      </c>
      <c r="BI867" s="139">
        <f>IF(N867="nulová",J867,0)</f>
        <v>0</v>
      </c>
      <c r="BJ867" s="18" t="s">
        <v>83</v>
      </c>
      <c r="BK867" s="139">
        <f>ROUND(I867*H867,2)</f>
        <v>0</v>
      </c>
      <c r="BL867" s="18" t="s">
        <v>223</v>
      </c>
      <c r="BM867" s="138" t="s">
        <v>3080</v>
      </c>
    </row>
    <row r="868" spans="2:65" s="1" customFormat="1" ht="58.5">
      <c r="B868" s="33"/>
      <c r="D868" s="140" t="s">
        <v>225</v>
      </c>
      <c r="F868" s="141" t="s">
        <v>3081</v>
      </c>
      <c r="I868" s="142"/>
      <c r="L868" s="33"/>
      <c r="M868" s="143"/>
      <c r="T868" s="54"/>
      <c r="AT868" s="18" t="s">
        <v>225</v>
      </c>
      <c r="AU868" s="18" t="s">
        <v>83</v>
      </c>
    </row>
    <row r="869" spans="2:65" s="1" customFormat="1" ht="19.5">
      <c r="B869" s="33"/>
      <c r="D869" s="140" t="s">
        <v>227</v>
      </c>
      <c r="F869" s="144" t="s">
        <v>3082</v>
      </c>
      <c r="I869" s="142"/>
      <c r="L869" s="33"/>
      <c r="M869" s="143"/>
      <c r="T869" s="54"/>
      <c r="AT869" s="18" t="s">
        <v>227</v>
      </c>
      <c r="AU869" s="18" t="s">
        <v>83</v>
      </c>
    </row>
    <row r="870" spans="2:65" s="11" customFormat="1" ht="11.25">
      <c r="B870" s="145"/>
      <c r="D870" s="140" t="s">
        <v>229</v>
      </c>
      <c r="E870" s="146" t="s">
        <v>19</v>
      </c>
      <c r="F870" s="147" t="s">
        <v>230</v>
      </c>
      <c r="H870" s="146" t="s">
        <v>19</v>
      </c>
      <c r="I870" s="148"/>
      <c r="L870" s="145"/>
      <c r="M870" s="149"/>
      <c r="T870" s="150"/>
      <c r="AT870" s="146" t="s">
        <v>229</v>
      </c>
      <c r="AU870" s="146" t="s">
        <v>83</v>
      </c>
      <c r="AV870" s="11" t="s">
        <v>83</v>
      </c>
      <c r="AW870" s="11" t="s">
        <v>37</v>
      </c>
      <c r="AX870" s="11" t="s">
        <v>76</v>
      </c>
      <c r="AY870" s="146" t="s">
        <v>218</v>
      </c>
    </row>
    <row r="871" spans="2:65" s="12" customFormat="1" ht="11.25">
      <c r="B871" s="151"/>
      <c r="D871" s="140" t="s">
        <v>229</v>
      </c>
      <c r="E871" s="152" t="s">
        <v>19</v>
      </c>
      <c r="F871" s="153" t="s">
        <v>83</v>
      </c>
      <c r="H871" s="154">
        <v>1</v>
      </c>
      <c r="I871" s="155"/>
      <c r="L871" s="151"/>
      <c r="M871" s="156"/>
      <c r="T871" s="157"/>
      <c r="AT871" s="152" t="s">
        <v>229</v>
      </c>
      <c r="AU871" s="152" t="s">
        <v>83</v>
      </c>
      <c r="AV871" s="12" t="s">
        <v>85</v>
      </c>
      <c r="AW871" s="12" t="s">
        <v>37</v>
      </c>
      <c r="AX871" s="12" t="s">
        <v>83</v>
      </c>
      <c r="AY871" s="152" t="s">
        <v>218</v>
      </c>
    </row>
    <row r="872" spans="2:65" s="1" customFormat="1" ht="16.5" customHeight="1">
      <c r="B872" s="33"/>
      <c r="C872" s="127" t="s">
        <v>958</v>
      </c>
      <c r="D872" s="127" t="s">
        <v>219</v>
      </c>
      <c r="E872" s="128" t="s">
        <v>3083</v>
      </c>
      <c r="F872" s="129" t="s">
        <v>3084</v>
      </c>
      <c r="G872" s="130" t="s">
        <v>376</v>
      </c>
      <c r="H872" s="131">
        <v>1</v>
      </c>
      <c r="I872" s="132"/>
      <c r="J872" s="133">
        <f>ROUND(I872*H872,2)</f>
        <v>0</v>
      </c>
      <c r="K872" s="129" t="s">
        <v>19</v>
      </c>
      <c r="L872" s="33"/>
      <c r="M872" s="134" t="s">
        <v>19</v>
      </c>
      <c r="N872" s="135" t="s">
        <v>47</v>
      </c>
      <c r="P872" s="136">
        <f>O872*H872</f>
        <v>0</v>
      </c>
      <c r="Q872" s="136">
        <v>0</v>
      </c>
      <c r="R872" s="136">
        <f>Q872*H872</f>
        <v>0</v>
      </c>
      <c r="S872" s="136">
        <v>0</v>
      </c>
      <c r="T872" s="137">
        <f>S872*H872</f>
        <v>0</v>
      </c>
      <c r="AR872" s="138" t="s">
        <v>223</v>
      </c>
      <c r="AT872" s="138" t="s">
        <v>219</v>
      </c>
      <c r="AU872" s="138" t="s">
        <v>83</v>
      </c>
      <c r="AY872" s="18" t="s">
        <v>218</v>
      </c>
      <c r="BE872" s="139">
        <f>IF(N872="základní",J872,0)</f>
        <v>0</v>
      </c>
      <c r="BF872" s="139">
        <f>IF(N872="snížená",J872,0)</f>
        <v>0</v>
      </c>
      <c r="BG872" s="139">
        <f>IF(N872="zákl. přenesená",J872,0)</f>
        <v>0</v>
      </c>
      <c r="BH872" s="139">
        <f>IF(N872="sníž. přenesená",J872,0)</f>
        <v>0</v>
      </c>
      <c r="BI872" s="139">
        <f>IF(N872="nulová",J872,0)</f>
        <v>0</v>
      </c>
      <c r="BJ872" s="18" t="s">
        <v>83</v>
      </c>
      <c r="BK872" s="139">
        <f>ROUND(I872*H872,2)</f>
        <v>0</v>
      </c>
      <c r="BL872" s="18" t="s">
        <v>223</v>
      </c>
      <c r="BM872" s="138" t="s">
        <v>3085</v>
      </c>
    </row>
    <row r="873" spans="2:65" s="1" customFormat="1" ht="58.5">
      <c r="B873" s="33"/>
      <c r="D873" s="140" t="s">
        <v>225</v>
      </c>
      <c r="F873" s="141" t="s">
        <v>3086</v>
      </c>
      <c r="I873" s="142"/>
      <c r="L873" s="33"/>
      <c r="M873" s="143"/>
      <c r="T873" s="54"/>
      <c r="AT873" s="18" t="s">
        <v>225</v>
      </c>
      <c r="AU873" s="18" t="s">
        <v>83</v>
      </c>
    </row>
    <row r="874" spans="2:65" s="1" customFormat="1" ht="19.5">
      <c r="B874" s="33"/>
      <c r="D874" s="140" t="s">
        <v>227</v>
      </c>
      <c r="F874" s="144" t="s">
        <v>3082</v>
      </c>
      <c r="I874" s="142"/>
      <c r="L874" s="33"/>
      <c r="M874" s="143"/>
      <c r="T874" s="54"/>
      <c r="AT874" s="18" t="s">
        <v>227</v>
      </c>
      <c r="AU874" s="18" t="s">
        <v>83</v>
      </c>
    </row>
    <row r="875" spans="2:65" s="11" customFormat="1" ht="11.25">
      <c r="B875" s="145"/>
      <c r="D875" s="140" t="s">
        <v>229</v>
      </c>
      <c r="E875" s="146" t="s">
        <v>19</v>
      </c>
      <c r="F875" s="147" t="s">
        <v>230</v>
      </c>
      <c r="H875" s="146" t="s">
        <v>19</v>
      </c>
      <c r="I875" s="148"/>
      <c r="L875" s="145"/>
      <c r="M875" s="149"/>
      <c r="T875" s="150"/>
      <c r="AT875" s="146" t="s">
        <v>229</v>
      </c>
      <c r="AU875" s="146" t="s">
        <v>83</v>
      </c>
      <c r="AV875" s="11" t="s">
        <v>83</v>
      </c>
      <c r="AW875" s="11" t="s">
        <v>37</v>
      </c>
      <c r="AX875" s="11" t="s">
        <v>76</v>
      </c>
      <c r="AY875" s="146" t="s">
        <v>218</v>
      </c>
    </row>
    <row r="876" spans="2:65" s="12" customFormat="1" ht="11.25">
      <c r="B876" s="151"/>
      <c r="D876" s="140" t="s">
        <v>229</v>
      </c>
      <c r="E876" s="152" t="s">
        <v>19</v>
      </c>
      <c r="F876" s="153" t="s">
        <v>83</v>
      </c>
      <c r="H876" s="154">
        <v>1</v>
      </c>
      <c r="I876" s="155"/>
      <c r="L876" s="151"/>
      <c r="M876" s="156"/>
      <c r="T876" s="157"/>
      <c r="AT876" s="152" t="s">
        <v>229</v>
      </c>
      <c r="AU876" s="152" t="s">
        <v>83</v>
      </c>
      <c r="AV876" s="12" t="s">
        <v>85</v>
      </c>
      <c r="AW876" s="12" t="s">
        <v>37</v>
      </c>
      <c r="AX876" s="12" t="s">
        <v>83</v>
      </c>
      <c r="AY876" s="152" t="s">
        <v>218</v>
      </c>
    </row>
    <row r="877" spans="2:65" s="1" customFormat="1" ht="16.5" customHeight="1">
      <c r="B877" s="33"/>
      <c r="C877" s="127" t="s">
        <v>965</v>
      </c>
      <c r="D877" s="127" t="s">
        <v>219</v>
      </c>
      <c r="E877" s="128" t="s">
        <v>3087</v>
      </c>
      <c r="F877" s="129" t="s">
        <v>3088</v>
      </c>
      <c r="G877" s="130" t="s">
        <v>376</v>
      </c>
      <c r="H877" s="131">
        <v>1</v>
      </c>
      <c r="I877" s="132"/>
      <c r="J877" s="133">
        <f>ROUND(I877*H877,2)</f>
        <v>0</v>
      </c>
      <c r="K877" s="129" t="s">
        <v>19</v>
      </c>
      <c r="L877" s="33"/>
      <c r="M877" s="134" t="s">
        <v>19</v>
      </c>
      <c r="N877" s="135" t="s">
        <v>47</v>
      </c>
      <c r="P877" s="136">
        <f>O877*H877</f>
        <v>0</v>
      </c>
      <c r="Q877" s="136">
        <v>0</v>
      </c>
      <c r="R877" s="136">
        <f>Q877*H877</f>
        <v>0</v>
      </c>
      <c r="S877" s="136">
        <v>0</v>
      </c>
      <c r="T877" s="137">
        <f>S877*H877</f>
        <v>0</v>
      </c>
      <c r="AR877" s="138" t="s">
        <v>223</v>
      </c>
      <c r="AT877" s="138" t="s">
        <v>219</v>
      </c>
      <c r="AU877" s="138" t="s">
        <v>83</v>
      </c>
      <c r="AY877" s="18" t="s">
        <v>218</v>
      </c>
      <c r="BE877" s="139">
        <f>IF(N877="základní",J877,0)</f>
        <v>0</v>
      </c>
      <c r="BF877" s="139">
        <f>IF(N877="snížená",J877,0)</f>
        <v>0</v>
      </c>
      <c r="BG877" s="139">
        <f>IF(N877="zákl. přenesená",J877,0)</f>
        <v>0</v>
      </c>
      <c r="BH877" s="139">
        <f>IF(N877="sníž. přenesená",J877,0)</f>
        <v>0</v>
      </c>
      <c r="BI877" s="139">
        <f>IF(N877="nulová",J877,0)</f>
        <v>0</v>
      </c>
      <c r="BJ877" s="18" t="s">
        <v>83</v>
      </c>
      <c r="BK877" s="139">
        <f>ROUND(I877*H877,2)</f>
        <v>0</v>
      </c>
      <c r="BL877" s="18" t="s">
        <v>223</v>
      </c>
      <c r="BM877" s="138" t="s">
        <v>3089</v>
      </c>
    </row>
    <row r="878" spans="2:65" s="1" customFormat="1" ht="58.5">
      <c r="B878" s="33"/>
      <c r="D878" s="140" t="s">
        <v>225</v>
      </c>
      <c r="F878" s="141" t="s">
        <v>3090</v>
      </c>
      <c r="I878" s="142"/>
      <c r="L878" s="33"/>
      <c r="M878" s="143"/>
      <c r="T878" s="54"/>
      <c r="AT878" s="18" t="s">
        <v>225</v>
      </c>
      <c r="AU878" s="18" t="s">
        <v>83</v>
      </c>
    </row>
    <row r="879" spans="2:65" s="1" customFormat="1" ht="19.5">
      <c r="B879" s="33"/>
      <c r="D879" s="140" t="s">
        <v>227</v>
      </c>
      <c r="F879" s="144" t="s">
        <v>3091</v>
      </c>
      <c r="I879" s="142"/>
      <c r="L879" s="33"/>
      <c r="M879" s="143"/>
      <c r="T879" s="54"/>
      <c r="AT879" s="18" t="s">
        <v>227</v>
      </c>
      <c r="AU879" s="18" t="s">
        <v>83</v>
      </c>
    </row>
    <row r="880" spans="2:65" s="11" customFormat="1" ht="11.25">
      <c r="B880" s="145"/>
      <c r="D880" s="140" t="s">
        <v>229</v>
      </c>
      <c r="E880" s="146" t="s">
        <v>19</v>
      </c>
      <c r="F880" s="147" t="s">
        <v>230</v>
      </c>
      <c r="H880" s="146" t="s">
        <v>19</v>
      </c>
      <c r="I880" s="148"/>
      <c r="L880" s="145"/>
      <c r="M880" s="149"/>
      <c r="T880" s="150"/>
      <c r="AT880" s="146" t="s">
        <v>229</v>
      </c>
      <c r="AU880" s="146" t="s">
        <v>83</v>
      </c>
      <c r="AV880" s="11" t="s">
        <v>83</v>
      </c>
      <c r="AW880" s="11" t="s">
        <v>37</v>
      </c>
      <c r="AX880" s="11" t="s">
        <v>76</v>
      </c>
      <c r="AY880" s="146" t="s">
        <v>218</v>
      </c>
    </row>
    <row r="881" spans="2:65" s="12" customFormat="1" ht="11.25">
      <c r="B881" s="151"/>
      <c r="D881" s="140" t="s">
        <v>229</v>
      </c>
      <c r="E881" s="152" t="s">
        <v>19</v>
      </c>
      <c r="F881" s="153" t="s">
        <v>83</v>
      </c>
      <c r="H881" s="154">
        <v>1</v>
      </c>
      <c r="I881" s="155"/>
      <c r="L881" s="151"/>
      <c r="M881" s="156"/>
      <c r="T881" s="157"/>
      <c r="AT881" s="152" t="s">
        <v>229</v>
      </c>
      <c r="AU881" s="152" t="s">
        <v>83</v>
      </c>
      <c r="AV881" s="12" t="s">
        <v>85</v>
      </c>
      <c r="AW881" s="12" t="s">
        <v>37</v>
      </c>
      <c r="AX881" s="12" t="s">
        <v>83</v>
      </c>
      <c r="AY881" s="152" t="s">
        <v>218</v>
      </c>
    </row>
    <row r="882" spans="2:65" s="1" customFormat="1" ht="16.5" customHeight="1">
      <c r="B882" s="33"/>
      <c r="C882" s="127" t="s">
        <v>972</v>
      </c>
      <c r="D882" s="127" t="s">
        <v>219</v>
      </c>
      <c r="E882" s="128" t="s">
        <v>3092</v>
      </c>
      <c r="F882" s="129" t="s">
        <v>3093</v>
      </c>
      <c r="G882" s="130" t="s">
        <v>376</v>
      </c>
      <c r="H882" s="131">
        <v>1</v>
      </c>
      <c r="I882" s="132"/>
      <c r="J882" s="133">
        <f>ROUND(I882*H882,2)</f>
        <v>0</v>
      </c>
      <c r="K882" s="129" t="s">
        <v>19</v>
      </c>
      <c r="L882" s="33"/>
      <c r="M882" s="134" t="s">
        <v>19</v>
      </c>
      <c r="N882" s="135" t="s">
        <v>47</v>
      </c>
      <c r="P882" s="136">
        <f>O882*H882</f>
        <v>0</v>
      </c>
      <c r="Q882" s="136">
        <v>0</v>
      </c>
      <c r="R882" s="136">
        <f>Q882*H882</f>
        <v>0</v>
      </c>
      <c r="S882" s="136">
        <v>0</v>
      </c>
      <c r="T882" s="137">
        <f>S882*H882</f>
        <v>0</v>
      </c>
      <c r="AR882" s="138" t="s">
        <v>223</v>
      </c>
      <c r="AT882" s="138" t="s">
        <v>219</v>
      </c>
      <c r="AU882" s="138" t="s">
        <v>83</v>
      </c>
      <c r="AY882" s="18" t="s">
        <v>218</v>
      </c>
      <c r="BE882" s="139">
        <f>IF(N882="základní",J882,0)</f>
        <v>0</v>
      </c>
      <c r="BF882" s="139">
        <f>IF(N882="snížená",J882,0)</f>
        <v>0</v>
      </c>
      <c r="BG882" s="139">
        <f>IF(N882="zákl. přenesená",J882,0)</f>
        <v>0</v>
      </c>
      <c r="BH882" s="139">
        <f>IF(N882="sníž. přenesená",J882,0)</f>
        <v>0</v>
      </c>
      <c r="BI882" s="139">
        <f>IF(N882="nulová",J882,0)</f>
        <v>0</v>
      </c>
      <c r="BJ882" s="18" t="s">
        <v>83</v>
      </c>
      <c r="BK882" s="139">
        <f>ROUND(I882*H882,2)</f>
        <v>0</v>
      </c>
      <c r="BL882" s="18" t="s">
        <v>223</v>
      </c>
      <c r="BM882" s="138" t="s">
        <v>3094</v>
      </c>
    </row>
    <row r="883" spans="2:65" s="1" customFormat="1" ht="58.5">
      <c r="B883" s="33"/>
      <c r="D883" s="140" t="s">
        <v>225</v>
      </c>
      <c r="F883" s="141" t="s">
        <v>3095</v>
      </c>
      <c r="I883" s="142"/>
      <c r="L883" s="33"/>
      <c r="M883" s="143"/>
      <c r="T883" s="54"/>
      <c r="AT883" s="18" t="s">
        <v>225</v>
      </c>
      <c r="AU883" s="18" t="s">
        <v>83</v>
      </c>
    </row>
    <row r="884" spans="2:65" s="1" customFormat="1" ht="19.5">
      <c r="B884" s="33"/>
      <c r="D884" s="140" t="s">
        <v>227</v>
      </c>
      <c r="F884" s="144" t="s">
        <v>3096</v>
      </c>
      <c r="I884" s="142"/>
      <c r="L884" s="33"/>
      <c r="M884" s="143"/>
      <c r="T884" s="54"/>
      <c r="AT884" s="18" t="s">
        <v>227</v>
      </c>
      <c r="AU884" s="18" t="s">
        <v>83</v>
      </c>
    </row>
    <row r="885" spans="2:65" s="11" customFormat="1" ht="11.25">
      <c r="B885" s="145"/>
      <c r="D885" s="140" t="s">
        <v>229</v>
      </c>
      <c r="E885" s="146" t="s">
        <v>19</v>
      </c>
      <c r="F885" s="147" t="s">
        <v>230</v>
      </c>
      <c r="H885" s="146" t="s">
        <v>19</v>
      </c>
      <c r="I885" s="148"/>
      <c r="L885" s="145"/>
      <c r="M885" s="149"/>
      <c r="T885" s="150"/>
      <c r="AT885" s="146" t="s">
        <v>229</v>
      </c>
      <c r="AU885" s="146" t="s">
        <v>83</v>
      </c>
      <c r="AV885" s="11" t="s">
        <v>83</v>
      </c>
      <c r="AW885" s="11" t="s">
        <v>37</v>
      </c>
      <c r="AX885" s="11" t="s">
        <v>76</v>
      </c>
      <c r="AY885" s="146" t="s">
        <v>218</v>
      </c>
    </row>
    <row r="886" spans="2:65" s="12" customFormat="1" ht="11.25">
      <c r="B886" s="151"/>
      <c r="D886" s="140" t="s">
        <v>229</v>
      </c>
      <c r="E886" s="152" t="s">
        <v>19</v>
      </c>
      <c r="F886" s="153" t="s">
        <v>83</v>
      </c>
      <c r="H886" s="154">
        <v>1</v>
      </c>
      <c r="I886" s="155"/>
      <c r="L886" s="151"/>
      <c r="M886" s="156"/>
      <c r="T886" s="157"/>
      <c r="AT886" s="152" t="s">
        <v>229</v>
      </c>
      <c r="AU886" s="152" t="s">
        <v>83</v>
      </c>
      <c r="AV886" s="12" t="s">
        <v>85</v>
      </c>
      <c r="AW886" s="12" t="s">
        <v>37</v>
      </c>
      <c r="AX886" s="12" t="s">
        <v>83</v>
      </c>
      <c r="AY886" s="152" t="s">
        <v>218</v>
      </c>
    </row>
    <row r="887" spans="2:65" s="1" customFormat="1" ht="16.5" customHeight="1">
      <c r="B887" s="33"/>
      <c r="C887" s="127" t="s">
        <v>980</v>
      </c>
      <c r="D887" s="127" t="s">
        <v>219</v>
      </c>
      <c r="E887" s="128" t="s">
        <v>3097</v>
      </c>
      <c r="F887" s="129" t="s">
        <v>3098</v>
      </c>
      <c r="G887" s="130" t="s">
        <v>376</v>
      </c>
      <c r="H887" s="131">
        <v>1</v>
      </c>
      <c r="I887" s="132"/>
      <c r="J887" s="133">
        <f>ROUND(I887*H887,2)</f>
        <v>0</v>
      </c>
      <c r="K887" s="129" t="s">
        <v>19</v>
      </c>
      <c r="L887" s="33"/>
      <c r="M887" s="134" t="s">
        <v>19</v>
      </c>
      <c r="N887" s="135" t="s">
        <v>47</v>
      </c>
      <c r="P887" s="136">
        <f>O887*H887</f>
        <v>0</v>
      </c>
      <c r="Q887" s="136">
        <v>0</v>
      </c>
      <c r="R887" s="136">
        <f>Q887*H887</f>
        <v>0</v>
      </c>
      <c r="S887" s="136">
        <v>0</v>
      </c>
      <c r="T887" s="137">
        <f>S887*H887</f>
        <v>0</v>
      </c>
      <c r="AR887" s="138" t="s">
        <v>223</v>
      </c>
      <c r="AT887" s="138" t="s">
        <v>219</v>
      </c>
      <c r="AU887" s="138" t="s">
        <v>83</v>
      </c>
      <c r="AY887" s="18" t="s">
        <v>218</v>
      </c>
      <c r="BE887" s="139">
        <f>IF(N887="základní",J887,0)</f>
        <v>0</v>
      </c>
      <c r="BF887" s="139">
        <f>IF(N887="snížená",J887,0)</f>
        <v>0</v>
      </c>
      <c r="BG887" s="139">
        <f>IF(N887="zákl. přenesená",J887,0)</f>
        <v>0</v>
      </c>
      <c r="BH887" s="139">
        <f>IF(N887="sníž. přenesená",J887,0)</f>
        <v>0</v>
      </c>
      <c r="BI887" s="139">
        <f>IF(N887="nulová",J887,0)</f>
        <v>0</v>
      </c>
      <c r="BJ887" s="18" t="s">
        <v>83</v>
      </c>
      <c r="BK887" s="139">
        <f>ROUND(I887*H887,2)</f>
        <v>0</v>
      </c>
      <c r="BL887" s="18" t="s">
        <v>223</v>
      </c>
      <c r="BM887" s="138" t="s">
        <v>3099</v>
      </c>
    </row>
    <row r="888" spans="2:65" s="1" customFormat="1" ht="68.25">
      <c r="B888" s="33"/>
      <c r="D888" s="140" t="s">
        <v>225</v>
      </c>
      <c r="F888" s="141" t="s">
        <v>3100</v>
      </c>
      <c r="I888" s="142"/>
      <c r="L888" s="33"/>
      <c r="M888" s="143"/>
      <c r="T888" s="54"/>
      <c r="AT888" s="18" t="s">
        <v>225</v>
      </c>
      <c r="AU888" s="18" t="s">
        <v>83</v>
      </c>
    </row>
    <row r="889" spans="2:65" s="1" customFormat="1" ht="19.5">
      <c r="B889" s="33"/>
      <c r="D889" s="140" t="s">
        <v>227</v>
      </c>
      <c r="F889" s="144" t="s">
        <v>3101</v>
      </c>
      <c r="I889" s="142"/>
      <c r="L889" s="33"/>
      <c r="M889" s="143"/>
      <c r="T889" s="54"/>
      <c r="AT889" s="18" t="s">
        <v>227</v>
      </c>
      <c r="AU889" s="18" t="s">
        <v>83</v>
      </c>
    </row>
    <row r="890" spans="2:65" s="11" customFormat="1" ht="11.25">
      <c r="B890" s="145"/>
      <c r="D890" s="140" t="s">
        <v>229</v>
      </c>
      <c r="E890" s="146" t="s">
        <v>19</v>
      </c>
      <c r="F890" s="147" t="s">
        <v>230</v>
      </c>
      <c r="H890" s="146" t="s">
        <v>19</v>
      </c>
      <c r="I890" s="148"/>
      <c r="L890" s="145"/>
      <c r="M890" s="149"/>
      <c r="T890" s="150"/>
      <c r="AT890" s="146" t="s">
        <v>229</v>
      </c>
      <c r="AU890" s="146" t="s">
        <v>83</v>
      </c>
      <c r="AV890" s="11" t="s">
        <v>83</v>
      </c>
      <c r="AW890" s="11" t="s">
        <v>37</v>
      </c>
      <c r="AX890" s="11" t="s">
        <v>76</v>
      </c>
      <c r="AY890" s="146" t="s">
        <v>218</v>
      </c>
    </row>
    <row r="891" spans="2:65" s="12" customFormat="1" ht="11.25">
      <c r="B891" s="151"/>
      <c r="D891" s="140" t="s">
        <v>229</v>
      </c>
      <c r="E891" s="152" t="s">
        <v>19</v>
      </c>
      <c r="F891" s="153" t="s">
        <v>83</v>
      </c>
      <c r="H891" s="154">
        <v>1</v>
      </c>
      <c r="I891" s="155"/>
      <c r="L891" s="151"/>
      <c r="M891" s="156"/>
      <c r="T891" s="157"/>
      <c r="AT891" s="152" t="s">
        <v>229</v>
      </c>
      <c r="AU891" s="152" t="s">
        <v>83</v>
      </c>
      <c r="AV891" s="12" t="s">
        <v>85</v>
      </c>
      <c r="AW891" s="12" t="s">
        <v>37</v>
      </c>
      <c r="AX891" s="12" t="s">
        <v>83</v>
      </c>
      <c r="AY891" s="152" t="s">
        <v>218</v>
      </c>
    </row>
    <row r="892" spans="2:65" s="1" customFormat="1" ht="16.5" customHeight="1">
      <c r="B892" s="33"/>
      <c r="C892" s="127" t="s">
        <v>986</v>
      </c>
      <c r="D892" s="127" t="s">
        <v>219</v>
      </c>
      <c r="E892" s="128" t="s">
        <v>3102</v>
      </c>
      <c r="F892" s="129" t="s">
        <v>3103</v>
      </c>
      <c r="G892" s="130" t="s">
        <v>376</v>
      </c>
      <c r="H892" s="131">
        <v>1</v>
      </c>
      <c r="I892" s="132"/>
      <c r="J892" s="133">
        <f>ROUND(I892*H892,2)</f>
        <v>0</v>
      </c>
      <c r="K892" s="129" t="s">
        <v>19</v>
      </c>
      <c r="L892" s="33"/>
      <c r="M892" s="134" t="s">
        <v>19</v>
      </c>
      <c r="N892" s="135" t="s">
        <v>47</v>
      </c>
      <c r="P892" s="136">
        <f>O892*H892</f>
        <v>0</v>
      </c>
      <c r="Q892" s="136">
        <v>0</v>
      </c>
      <c r="R892" s="136">
        <f>Q892*H892</f>
        <v>0</v>
      </c>
      <c r="S892" s="136">
        <v>0</v>
      </c>
      <c r="T892" s="137">
        <f>S892*H892</f>
        <v>0</v>
      </c>
      <c r="AR892" s="138" t="s">
        <v>223</v>
      </c>
      <c r="AT892" s="138" t="s">
        <v>219</v>
      </c>
      <c r="AU892" s="138" t="s">
        <v>83</v>
      </c>
      <c r="AY892" s="18" t="s">
        <v>218</v>
      </c>
      <c r="BE892" s="139">
        <f>IF(N892="základní",J892,0)</f>
        <v>0</v>
      </c>
      <c r="BF892" s="139">
        <f>IF(N892="snížená",J892,0)</f>
        <v>0</v>
      </c>
      <c r="BG892" s="139">
        <f>IF(N892="zákl. přenesená",J892,0)</f>
        <v>0</v>
      </c>
      <c r="BH892" s="139">
        <f>IF(N892="sníž. přenesená",J892,0)</f>
        <v>0</v>
      </c>
      <c r="BI892" s="139">
        <f>IF(N892="nulová",J892,0)</f>
        <v>0</v>
      </c>
      <c r="BJ892" s="18" t="s">
        <v>83</v>
      </c>
      <c r="BK892" s="139">
        <f>ROUND(I892*H892,2)</f>
        <v>0</v>
      </c>
      <c r="BL892" s="18" t="s">
        <v>223</v>
      </c>
      <c r="BM892" s="138" t="s">
        <v>3104</v>
      </c>
    </row>
    <row r="893" spans="2:65" s="1" customFormat="1" ht="58.5">
      <c r="B893" s="33"/>
      <c r="D893" s="140" t="s">
        <v>225</v>
      </c>
      <c r="F893" s="141" t="s">
        <v>3105</v>
      </c>
      <c r="I893" s="142"/>
      <c r="L893" s="33"/>
      <c r="M893" s="143"/>
      <c r="T893" s="54"/>
      <c r="AT893" s="18" t="s">
        <v>225</v>
      </c>
      <c r="AU893" s="18" t="s">
        <v>83</v>
      </c>
    </row>
    <row r="894" spans="2:65" s="1" customFormat="1" ht="19.5">
      <c r="B894" s="33"/>
      <c r="D894" s="140" t="s">
        <v>227</v>
      </c>
      <c r="F894" s="144" t="s">
        <v>3106</v>
      </c>
      <c r="I894" s="142"/>
      <c r="L894" s="33"/>
      <c r="M894" s="143"/>
      <c r="T894" s="54"/>
      <c r="AT894" s="18" t="s">
        <v>227</v>
      </c>
      <c r="AU894" s="18" t="s">
        <v>83</v>
      </c>
    </row>
    <row r="895" spans="2:65" s="11" customFormat="1" ht="11.25">
      <c r="B895" s="145"/>
      <c r="D895" s="140" t="s">
        <v>229</v>
      </c>
      <c r="E895" s="146" t="s">
        <v>19</v>
      </c>
      <c r="F895" s="147" t="s">
        <v>230</v>
      </c>
      <c r="H895" s="146" t="s">
        <v>19</v>
      </c>
      <c r="I895" s="148"/>
      <c r="L895" s="145"/>
      <c r="M895" s="149"/>
      <c r="T895" s="150"/>
      <c r="AT895" s="146" t="s">
        <v>229</v>
      </c>
      <c r="AU895" s="146" t="s">
        <v>83</v>
      </c>
      <c r="AV895" s="11" t="s">
        <v>83</v>
      </c>
      <c r="AW895" s="11" t="s">
        <v>37</v>
      </c>
      <c r="AX895" s="11" t="s">
        <v>76</v>
      </c>
      <c r="AY895" s="146" t="s">
        <v>218</v>
      </c>
    </row>
    <row r="896" spans="2:65" s="12" customFormat="1" ht="11.25">
      <c r="B896" s="151"/>
      <c r="D896" s="140" t="s">
        <v>229</v>
      </c>
      <c r="E896" s="152" t="s">
        <v>19</v>
      </c>
      <c r="F896" s="153" t="s">
        <v>83</v>
      </c>
      <c r="H896" s="154">
        <v>1</v>
      </c>
      <c r="I896" s="155"/>
      <c r="L896" s="151"/>
      <c r="M896" s="156"/>
      <c r="T896" s="157"/>
      <c r="AT896" s="152" t="s">
        <v>229</v>
      </c>
      <c r="AU896" s="152" t="s">
        <v>83</v>
      </c>
      <c r="AV896" s="12" t="s">
        <v>85</v>
      </c>
      <c r="AW896" s="12" t="s">
        <v>37</v>
      </c>
      <c r="AX896" s="12" t="s">
        <v>83</v>
      </c>
      <c r="AY896" s="152" t="s">
        <v>218</v>
      </c>
    </row>
    <row r="897" spans="2:65" s="1" customFormat="1" ht="16.5" customHeight="1">
      <c r="B897" s="33"/>
      <c r="C897" s="127" t="s">
        <v>1000</v>
      </c>
      <c r="D897" s="127" t="s">
        <v>219</v>
      </c>
      <c r="E897" s="128" t="s">
        <v>3107</v>
      </c>
      <c r="F897" s="129" t="s">
        <v>1398</v>
      </c>
      <c r="G897" s="130" t="s">
        <v>376</v>
      </c>
      <c r="H897" s="131">
        <v>5</v>
      </c>
      <c r="I897" s="132"/>
      <c r="J897" s="133">
        <f>ROUND(I897*H897,2)</f>
        <v>0</v>
      </c>
      <c r="K897" s="129" t="s">
        <v>19</v>
      </c>
      <c r="L897" s="33"/>
      <c r="M897" s="134" t="s">
        <v>19</v>
      </c>
      <c r="N897" s="135" t="s">
        <v>47</v>
      </c>
      <c r="P897" s="136">
        <f>O897*H897</f>
        <v>0</v>
      </c>
      <c r="Q897" s="136">
        <v>0</v>
      </c>
      <c r="R897" s="136">
        <f>Q897*H897</f>
        <v>0</v>
      </c>
      <c r="S897" s="136">
        <v>0</v>
      </c>
      <c r="T897" s="137">
        <f>S897*H897</f>
        <v>0</v>
      </c>
      <c r="AR897" s="138" t="s">
        <v>223</v>
      </c>
      <c r="AT897" s="138" t="s">
        <v>219</v>
      </c>
      <c r="AU897" s="138" t="s">
        <v>83</v>
      </c>
      <c r="AY897" s="18" t="s">
        <v>218</v>
      </c>
      <c r="BE897" s="139">
        <f>IF(N897="základní",J897,0)</f>
        <v>0</v>
      </c>
      <c r="BF897" s="139">
        <f>IF(N897="snížená",J897,0)</f>
        <v>0</v>
      </c>
      <c r="BG897" s="139">
        <f>IF(N897="zákl. přenesená",J897,0)</f>
        <v>0</v>
      </c>
      <c r="BH897" s="139">
        <f>IF(N897="sníž. přenesená",J897,0)</f>
        <v>0</v>
      </c>
      <c r="BI897" s="139">
        <f>IF(N897="nulová",J897,0)</f>
        <v>0</v>
      </c>
      <c r="BJ897" s="18" t="s">
        <v>83</v>
      </c>
      <c r="BK897" s="139">
        <f>ROUND(I897*H897,2)</f>
        <v>0</v>
      </c>
      <c r="BL897" s="18" t="s">
        <v>223</v>
      </c>
      <c r="BM897" s="138" t="s">
        <v>3108</v>
      </c>
    </row>
    <row r="898" spans="2:65" s="1" customFormat="1" ht="48.75">
      <c r="B898" s="33"/>
      <c r="D898" s="140" t="s">
        <v>225</v>
      </c>
      <c r="F898" s="141" t="s">
        <v>3109</v>
      </c>
      <c r="I898" s="142"/>
      <c r="L898" s="33"/>
      <c r="M898" s="143"/>
      <c r="T898" s="54"/>
      <c r="AT898" s="18" t="s">
        <v>225</v>
      </c>
      <c r="AU898" s="18" t="s">
        <v>83</v>
      </c>
    </row>
    <row r="899" spans="2:65" s="1" customFormat="1" ht="19.5">
      <c r="B899" s="33"/>
      <c r="D899" s="140" t="s">
        <v>227</v>
      </c>
      <c r="F899" s="144" t="s">
        <v>1401</v>
      </c>
      <c r="I899" s="142"/>
      <c r="L899" s="33"/>
      <c r="M899" s="143"/>
      <c r="T899" s="54"/>
      <c r="AT899" s="18" t="s">
        <v>227</v>
      </c>
      <c r="AU899" s="18" t="s">
        <v>83</v>
      </c>
    </row>
    <row r="900" spans="2:65" s="11" customFormat="1" ht="11.25">
      <c r="B900" s="145"/>
      <c r="D900" s="140" t="s">
        <v>229</v>
      </c>
      <c r="E900" s="146" t="s">
        <v>19</v>
      </c>
      <c r="F900" s="147" t="s">
        <v>230</v>
      </c>
      <c r="H900" s="146" t="s">
        <v>19</v>
      </c>
      <c r="I900" s="148"/>
      <c r="L900" s="145"/>
      <c r="M900" s="149"/>
      <c r="T900" s="150"/>
      <c r="AT900" s="146" t="s">
        <v>229</v>
      </c>
      <c r="AU900" s="146" t="s">
        <v>83</v>
      </c>
      <c r="AV900" s="11" t="s">
        <v>83</v>
      </c>
      <c r="AW900" s="11" t="s">
        <v>37</v>
      </c>
      <c r="AX900" s="11" t="s">
        <v>76</v>
      </c>
      <c r="AY900" s="146" t="s">
        <v>218</v>
      </c>
    </row>
    <row r="901" spans="2:65" s="12" customFormat="1" ht="11.25">
      <c r="B901" s="151"/>
      <c r="D901" s="140" t="s">
        <v>229</v>
      </c>
      <c r="E901" s="152" t="s">
        <v>19</v>
      </c>
      <c r="F901" s="153" t="s">
        <v>257</v>
      </c>
      <c r="H901" s="154">
        <v>5</v>
      </c>
      <c r="I901" s="155"/>
      <c r="L901" s="151"/>
      <c r="M901" s="156"/>
      <c r="T901" s="157"/>
      <c r="AT901" s="152" t="s">
        <v>229</v>
      </c>
      <c r="AU901" s="152" t="s">
        <v>83</v>
      </c>
      <c r="AV901" s="12" t="s">
        <v>85</v>
      </c>
      <c r="AW901" s="12" t="s">
        <v>37</v>
      </c>
      <c r="AX901" s="12" t="s">
        <v>83</v>
      </c>
      <c r="AY901" s="152" t="s">
        <v>218</v>
      </c>
    </row>
    <row r="902" spans="2:65" s="1" customFormat="1" ht="16.5" customHeight="1">
      <c r="B902" s="33"/>
      <c r="C902" s="127" t="s">
        <v>1009</v>
      </c>
      <c r="D902" s="127" t="s">
        <v>219</v>
      </c>
      <c r="E902" s="128" t="s">
        <v>3110</v>
      </c>
      <c r="F902" s="129" t="s">
        <v>3111</v>
      </c>
      <c r="G902" s="130" t="s">
        <v>376</v>
      </c>
      <c r="H902" s="131">
        <v>1</v>
      </c>
      <c r="I902" s="132"/>
      <c r="J902" s="133">
        <f>ROUND(I902*H902,2)</f>
        <v>0</v>
      </c>
      <c r="K902" s="129" t="s">
        <v>19</v>
      </c>
      <c r="L902" s="33"/>
      <c r="M902" s="134" t="s">
        <v>19</v>
      </c>
      <c r="N902" s="135" t="s">
        <v>47</v>
      </c>
      <c r="P902" s="136">
        <f>O902*H902</f>
        <v>0</v>
      </c>
      <c r="Q902" s="136">
        <v>0</v>
      </c>
      <c r="R902" s="136">
        <f>Q902*H902</f>
        <v>0</v>
      </c>
      <c r="S902" s="136">
        <v>0</v>
      </c>
      <c r="T902" s="137">
        <f>S902*H902</f>
        <v>0</v>
      </c>
      <c r="AR902" s="138" t="s">
        <v>223</v>
      </c>
      <c r="AT902" s="138" t="s">
        <v>219</v>
      </c>
      <c r="AU902" s="138" t="s">
        <v>83</v>
      </c>
      <c r="AY902" s="18" t="s">
        <v>218</v>
      </c>
      <c r="BE902" s="139">
        <f>IF(N902="základní",J902,0)</f>
        <v>0</v>
      </c>
      <c r="BF902" s="139">
        <f>IF(N902="snížená",J902,0)</f>
        <v>0</v>
      </c>
      <c r="BG902" s="139">
        <f>IF(N902="zákl. přenesená",J902,0)</f>
        <v>0</v>
      </c>
      <c r="BH902" s="139">
        <f>IF(N902="sníž. přenesená",J902,0)</f>
        <v>0</v>
      </c>
      <c r="BI902" s="139">
        <f>IF(N902="nulová",J902,0)</f>
        <v>0</v>
      </c>
      <c r="BJ902" s="18" t="s">
        <v>83</v>
      </c>
      <c r="BK902" s="139">
        <f>ROUND(I902*H902,2)</f>
        <v>0</v>
      </c>
      <c r="BL902" s="18" t="s">
        <v>223</v>
      </c>
      <c r="BM902" s="138" t="s">
        <v>3112</v>
      </c>
    </row>
    <row r="903" spans="2:65" s="1" customFormat="1" ht="48.75">
      <c r="B903" s="33"/>
      <c r="D903" s="140" t="s">
        <v>225</v>
      </c>
      <c r="F903" s="141" t="s">
        <v>3113</v>
      </c>
      <c r="I903" s="142"/>
      <c r="L903" s="33"/>
      <c r="M903" s="143"/>
      <c r="T903" s="54"/>
      <c r="AT903" s="18" t="s">
        <v>225</v>
      </c>
      <c r="AU903" s="18" t="s">
        <v>83</v>
      </c>
    </row>
    <row r="904" spans="2:65" s="1" customFormat="1" ht="19.5">
      <c r="B904" s="33"/>
      <c r="D904" s="140" t="s">
        <v>227</v>
      </c>
      <c r="F904" s="144" t="s">
        <v>1401</v>
      </c>
      <c r="I904" s="142"/>
      <c r="L904" s="33"/>
      <c r="M904" s="143"/>
      <c r="T904" s="54"/>
      <c r="AT904" s="18" t="s">
        <v>227</v>
      </c>
      <c r="AU904" s="18" t="s">
        <v>83</v>
      </c>
    </row>
    <row r="905" spans="2:65" s="11" customFormat="1" ht="11.25">
      <c r="B905" s="145"/>
      <c r="D905" s="140" t="s">
        <v>229</v>
      </c>
      <c r="E905" s="146" t="s">
        <v>19</v>
      </c>
      <c r="F905" s="147" t="s">
        <v>230</v>
      </c>
      <c r="H905" s="146" t="s">
        <v>19</v>
      </c>
      <c r="I905" s="148"/>
      <c r="L905" s="145"/>
      <c r="M905" s="149"/>
      <c r="T905" s="150"/>
      <c r="AT905" s="146" t="s">
        <v>229</v>
      </c>
      <c r="AU905" s="146" t="s">
        <v>83</v>
      </c>
      <c r="AV905" s="11" t="s">
        <v>83</v>
      </c>
      <c r="AW905" s="11" t="s">
        <v>37</v>
      </c>
      <c r="AX905" s="11" t="s">
        <v>76</v>
      </c>
      <c r="AY905" s="146" t="s">
        <v>218</v>
      </c>
    </row>
    <row r="906" spans="2:65" s="12" customFormat="1" ht="11.25">
      <c r="B906" s="151"/>
      <c r="D906" s="140" t="s">
        <v>229</v>
      </c>
      <c r="E906" s="152" t="s">
        <v>19</v>
      </c>
      <c r="F906" s="153" t="s">
        <v>83</v>
      </c>
      <c r="H906" s="154">
        <v>1</v>
      </c>
      <c r="I906" s="155"/>
      <c r="L906" s="151"/>
      <c r="M906" s="156"/>
      <c r="T906" s="157"/>
      <c r="AT906" s="152" t="s">
        <v>229</v>
      </c>
      <c r="AU906" s="152" t="s">
        <v>83</v>
      </c>
      <c r="AV906" s="12" t="s">
        <v>85</v>
      </c>
      <c r="AW906" s="12" t="s">
        <v>37</v>
      </c>
      <c r="AX906" s="12" t="s">
        <v>83</v>
      </c>
      <c r="AY906" s="152" t="s">
        <v>218</v>
      </c>
    </row>
    <row r="907" spans="2:65" s="1" customFormat="1" ht="16.5" customHeight="1">
      <c r="B907" s="33"/>
      <c r="C907" s="127" t="s">
        <v>1013</v>
      </c>
      <c r="D907" s="127" t="s">
        <v>219</v>
      </c>
      <c r="E907" s="128" t="s">
        <v>3114</v>
      </c>
      <c r="F907" s="129" t="s">
        <v>3115</v>
      </c>
      <c r="G907" s="130" t="s">
        <v>376</v>
      </c>
      <c r="H907" s="131">
        <v>1</v>
      </c>
      <c r="I907" s="132"/>
      <c r="J907" s="133">
        <f>ROUND(I907*H907,2)</f>
        <v>0</v>
      </c>
      <c r="K907" s="129" t="s">
        <v>19</v>
      </c>
      <c r="L907" s="33"/>
      <c r="M907" s="134" t="s">
        <v>19</v>
      </c>
      <c r="N907" s="135" t="s">
        <v>47</v>
      </c>
      <c r="P907" s="136">
        <f>O907*H907</f>
        <v>0</v>
      </c>
      <c r="Q907" s="136">
        <v>0</v>
      </c>
      <c r="R907" s="136">
        <f>Q907*H907</f>
        <v>0</v>
      </c>
      <c r="S907" s="136">
        <v>0</v>
      </c>
      <c r="T907" s="137">
        <f>S907*H907</f>
        <v>0</v>
      </c>
      <c r="AR907" s="138" t="s">
        <v>223</v>
      </c>
      <c r="AT907" s="138" t="s">
        <v>219</v>
      </c>
      <c r="AU907" s="138" t="s">
        <v>83</v>
      </c>
      <c r="AY907" s="18" t="s">
        <v>218</v>
      </c>
      <c r="BE907" s="139">
        <f>IF(N907="základní",J907,0)</f>
        <v>0</v>
      </c>
      <c r="BF907" s="139">
        <f>IF(N907="snížená",J907,0)</f>
        <v>0</v>
      </c>
      <c r="BG907" s="139">
        <f>IF(N907="zákl. přenesená",J907,0)</f>
        <v>0</v>
      </c>
      <c r="BH907" s="139">
        <f>IF(N907="sníž. přenesená",J907,0)</f>
        <v>0</v>
      </c>
      <c r="BI907" s="139">
        <f>IF(N907="nulová",J907,0)</f>
        <v>0</v>
      </c>
      <c r="BJ907" s="18" t="s">
        <v>83</v>
      </c>
      <c r="BK907" s="139">
        <f>ROUND(I907*H907,2)</f>
        <v>0</v>
      </c>
      <c r="BL907" s="18" t="s">
        <v>223</v>
      </c>
      <c r="BM907" s="138" t="s">
        <v>3116</v>
      </c>
    </row>
    <row r="908" spans="2:65" s="1" customFormat="1" ht="48.75">
      <c r="B908" s="33"/>
      <c r="D908" s="140" t="s">
        <v>225</v>
      </c>
      <c r="F908" s="141" t="s">
        <v>3117</v>
      </c>
      <c r="I908" s="142"/>
      <c r="L908" s="33"/>
      <c r="M908" s="143"/>
      <c r="T908" s="54"/>
      <c r="AT908" s="18" t="s">
        <v>225</v>
      </c>
      <c r="AU908" s="18" t="s">
        <v>83</v>
      </c>
    </row>
    <row r="909" spans="2:65" s="1" customFormat="1" ht="19.5">
      <c r="B909" s="33"/>
      <c r="D909" s="140" t="s">
        <v>227</v>
      </c>
      <c r="F909" s="144" t="s">
        <v>1401</v>
      </c>
      <c r="I909" s="142"/>
      <c r="L909" s="33"/>
      <c r="M909" s="143"/>
      <c r="T909" s="54"/>
      <c r="AT909" s="18" t="s">
        <v>227</v>
      </c>
      <c r="AU909" s="18" t="s">
        <v>83</v>
      </c>
    </row>
    <row r="910" spans="2:65" s="11" customFormat="1" ht="11.25">
      <c r="B910" s="145"/>
      <c r="D910" s="140" t="s">
        <v>229</v>
      </c>
      <c r="E910" s="146" t="s">
        <v>19</v>
      </c>
      <c r="F910" s="147" t="s">
        <v>230</v>
      </c>
      <c r="H910" s="146" t="s">
        <v>19</v>
      </c>
      <c r="I910" s="148"/>
      <c r="L910" s="145"/>
      <c r="M910" s="149"/>
      <c r="T910" s="150"/>
      <c r="AT910" s="146" t="s">
        <v>229</v>
      </c>
      <c r="AU910" s="146" t="s">
        <v>83</v>
      </c>
      <c r="AV910" s="11" t="s">
        <v>83</v>
      </c>
      <c r="AW910" s="11" t="s">
        <v>37</v>
      </c>
      <c r="AX910" s="11" t="s">
        <v>76</v>
      </c>
      <c r="AY910" s="146" t="s">
        <v>218</v>
      </c>
    </row>
    <row r="911" spans="2:65" s="12" customFormat="1" ht="11.25">
      <c r="B911" s="151"/>
      <c r="D911" s="140" t="s">
        <v>229</v>
      </c>
      <c r="E911" s="152" t="s">
        <v>19</v>
      </c>
      <c r="F911" s="153" t="s">
        <v>83</v>
      </c>
      <c r="H911" s="154">
        <v>1</v>
      </c>
      <c r="I911" s="155"/>
      <c r="L911" s="151"/>
      <c r="M911" s="156"/>
      <c r="T911" s="157"/>
      <c r="AT911" s="152" t="s">
        <v>229</v>
      </c>
      <c r="AU911" s="152" t="s">
        <v>83</v>
      </c>
      <c r="AV911" s="12" t="s">
        <v>85</v>
      </c>
      <c r="AW911" s="12" t="s">
        <v>37</v>
      </c>
      <c r="AX911" s="12" t="s">
        <v>83</v>
      </c>
      <c r="AY911" s="152" t="s">
        <v>218</v>
      </c>
    </row>
    <row r="912" spans="2:65" s="1" customFormat="1" ht="16.5" customHeight="1">
      <c r="B912" s="33"/>
      <c r="C912" s="127" t="s">
        <v>1020</v>
      </c>
      <c r="D912" s="127" t="s">
        <v>219</v>
      </c>
      <c r="E912" s="128" t="s">
        <v>3118</v>
      </c>
      <c r="F912" s="129" t="s">
        <v>3119</v>
      </c>
      <c r="G912" s="130" t="s">
        <v>376</v>
      </c>
      <c r="H912" s="131">
        <v>1</v>
      </c>
      <c r="I912" s="132"/>
      <c r="J912" s="133">
        <f>ROUND(I912*H912,2)</f>
        <v>0</v>
      </c>
      <c r="K912" s="129" t="s">
        <v>19</v>
      </c>
      <c r="L912" s="33"/>
      <c r="M912" s="134" t="s">
        <v>19</v>
      </c>
      <c r="N912" s="135" t="s">
        <v>47</v>
      </c>
      <c r="P912" s="136">
        <f>O912*H912</f>
        <v>0</v>
      </c>
      <c r="Q912" s="136">
        <v>0</v>
      </c>
      <c r="R912" s="136">
        <f>Q912*H912</f>
        <v>0</v>
      </c>
      <c r="S912" s="136">
        <v>0</v>
      </c>
      <c r="T912" s="137">
        <f>S912*H912</f>
        <v>0</v>
      </c>
      <c r="AR912" s="138" t="s">
        <v>223</v>
      </c>
      <c r="AT912" s="138" t="s">
        <v>219</v>
      </c>
      <c r="AU912" s="138" t="s">
        <v>83</v>
      </c>
      <c r="AY912" s="18" t="s">
        <v>218</v>
      </c>
      <c r="BE912" s="139">
        <f>IF(N912="základní",J912,0)</f>
        <v>0</v>
      </c>
      <c r="BF912" s="139">
        <f>IF(N912="snížená",J912,0)</f>
        <v>0</v>
      </c>
      <c r="BG912" s="139">
        <f>IF(N912="zákl. přenesená",J912,0)</f>
        <v>0</v>
      </c>
      <c r="BH912" s="139">
        <f>IF(N912="sníž. přenesená",J912,0)</f>
        <v>0</v>
      </c>
      <c r="BI912" s="139">
        <f>IF(N912="nulová",J912,0)</f>
        <v>0</v>
      </c>
      <c r="BJ912" s="18" t="s">
        <v>83</v>
      </c>
      <c r="BK912" s="139">
        <f>ROUND(I912*H912,2)</f>
        <v>0</v>
      </c>
      <c r="BL912" s="18" t="s">
        <v>223</v>
      </c>
      <c r="BM912" s="138" t="s">
        <v>3120</v>
      </c>
    </row>
    <row r="913" spans="2:65" s="1" customFormat="1" ht="48.75">
      <c r="B913" s="33"/>
      <c r="D913" s="140" t="s">
        <v>225</v>
      </c>
      <c r="F913" s="141" t="s">
        <v>3121</v>
      </c>
      <c r="I913" s="142"/>
      <c r="L913" s="33"/>
      <c r="M913" s="143"/>
      <c r="T913" s="54"/>
      <c r="AT913" s="18" t="s">
        <v>225</v>
      </c>
      <c r="AU913" s="18" t="s">
        <v>83</v>
      </c>
    </row>
    <row r="914" spans="2:65" s="1" customFormat="1" ht="19.5">
      <c r="B914" s="33"/>
      <c r="D914" s="140" t="s">
        <v>227</v>
      </c>
      <c r="F914" s="144" t="s">
        <v>1401</v>
      </c>
      <c r="I914" s="142"/>
      <c r="L914" s="33"/>
      <c r="M914" s="143"/>
      <c r="T914" s="54"/>
      <c r="AT914" s="18" t="s">
        <v>227</v>
      </c>
      <c r="AU914" s="18" t="s">
        <v>83</v>
      </c>
    </row>
    <row r="915" spans="2:65" s="11" customFormat="1" ht="11.25">
      <c r="B915" s="145"/>
      <c r="D915" s="140" t="s">
        <v>229</v>
      </c>
      <c r="E915" s="146" t="s">
        <v>19</v>
      </c>
      <c r="F915" s="147" t="s">
        <v>230</v>
      </c>
      <c r="H915" s="146" t="s">
        <v>19</v>
      </c>
      <c r="I915" s="148"/>
      <c r="L915" s="145"/>
      <c r="M915" s="149"/>
      <c r="T915" s="150"/>
      <c r="AT915" s="146" t="s">
        <v>229</v>
      </c>
      <c r="AU915" s="146" t="s">
        <v>83</v>
      </c>
      <c r="AV915" s="11" t="s">
        <v>83</v>
      </c>
      <c r="AW915" s="11" t="s">
        <v>37</v>
      </c>
      <c r="AX915" s="11" t="s">
        <v>76</v>
      </c>
      <c r="AY915" s="146" t="s">
        <v>218</v>
      </c>
    </row>
    <row r="916" spans="2:65" s="12" customFormat="1" ht="11.25">
      <c r="B916" s="151"/>
      <c r="D916" s="140" t="s">
        <v>229</v>
      </c>
      <c r="E916" s="152" t="s">
        <v>19</v>
      </c>
      <c r="F916" s="153" t="s">
        <v>83</v>
      </c>
      <c r="H916" s="154">
        <v>1</v>
      </c>
      <c r="I916" s="155"/>
      <c r="L916" s="151"/>
      <c r="M916" s="156"/>
      <c r="T916" s="157"/>
      <c r="AT916" s="152" t="s">
        <v>229</v>
      </c>
      <c r="AU916" s="152" t="s">
        <v>83</v>
      </c>
      <c r="AV916" s="12" t="s">
        <v>85</v>
      </c>
      <c r="AW916" s="12" t="s">
        <v>37</v>
      </c>
      <c r="AX916" s="12" t="s">
        <v>83</v>
      </c>
      <c r="AY916" s="152" t="s">
        <v>218</v>
      </c>
    </row>
    <row r="917" spans="2:65" s="1" customFormat="1" ht="16.5" customHeight="1">
      <c r="B917" s="33"/>
      <c r="C917" s="127" t="s">
        <v>1027</v>
      </c>
      <c r="D917" s="127" t="s">
        <v>219</v>
      </c>
      <c r="E917" s="128" t="s">
        <v>3122</v>
      </c>
      <c r="F917" s="129" t="s">
        <v>3123</v>
      </c>
      <c r="G917" s="130" t="s">
        <v>376</v>
      </c>
      <c r="H917" s="131">
        <v>1</v>
      </c>
      <c r="I917" s="132"/>
      <c r="J917" s="133">
        <f>ROUND(I917*H917,2)</f>
        <v>0</v>
      </c>
      <c r="K917" s="129" t="s">
        <v>19</v>
      </c>
      <c r="L917" s="33"/>
      <c r="M917" s="134" t="s">
        <v>19</v>
      </c>
      <c r="N917" s="135" t="s">
        <v>47</v>
      </c>
      <c r="P917" s="136">
        <f>O917*H917</f>
        <v>0</v>
      </c>
      <c r="Q917" s="136">
        <v>0</v>
      </c>
      <c r="R917" s="136">
        <f>Q917*H917</f>
        <v>0</v>
      </c>
      <c r="S917" s="136">
        <v>0</v>
      </c>
      <c r="T917" s="137">
        <f>S917*H917</f>
        <v>0</v>
      </c>
      <c r="AR917" s="138" t="s">
        <v>223</v>
      </c>
      <c r="AT917" s="138" t="s">
        <v>219</v>
      </c>
      <c r="AU917" s="138" t="s">
        <v>83</v>
      </c>
      <c r="AY917" s="18" t="s">
        <v>218</v>
      </c>
      <c r="BE917" s="139">
        <f>IF(N917="základní",J917,0)</f>
        <v>0</v>
      </c>
      <c r="BF917" s="139">
        <f>IF(N917="snížená",J917,0)</f>
        <v>0</v>
      </c>
      <c r="BG917" s="139">
        <f>IF(N917="zákl. přenesená",J917,0)</f>
        <v>0</v>
      </c>
      <c r="BH917" s="139">
        <f>IF(N917="sníž. přenesená",J917,0)</f>
        <v>0</v>
      </c>
      <c r="BI917" s="139">
        <f>IF(N917="nulová",J917,0)</f>
        <v>0</v>
      </c>
      <c r="BJ917" s="18" t="s">
        <v>83</v>
      </c>
      <c r="BK917" s="139">
        <f>ROUND(I917*H917,2)</f>
        <v>0</v>
      </c>
      <c r="BL917" s="18" t="s">
        <v>223</v>
      </c>
      <c r="BM917" s="138" t="s">
        <v>3124</v>
      </c>
    </row>
    <row r="918" spans="2:65" s="1" customFormat="1" ht="48.75">
      <c r="B918" s="33"/>
      <c r="D918" s="140" t="s">
        <v>225</v>
      </c>
      <c r="F918" s="141" t="s">
        <v>3125</v>
      </c>
      <c r="I918" s="142"/>
      <c r="L918" s="33"/>
      <c r="M918" s="143"/>
      <c r="T918" s="54"/>
      <c r="AT918" s="18" t="s">
        <v>225</v>
      </c>
      <c r="AU918" s="18" t="s">
        <v>83</v>
      </c>
    </row>
    <row r="919" spans="2:65" s="1" customFormat="1" ht="19.5">
      <c r="B919" s="33"/>
      <c r="D919" s="140" t="s">
        <v>227</v>
      </c>
      <c r="F919" s="144" t="s">
        <v>1401</v>
      </c>
      <c r="I919" s="142"/>
      <c r="L919" s="33"/>
      <c r="M919" s="143"/>
      <c r="T919" s="54"/>
      <c r="AT919" s="18" t="s">
        <v>227</v>
      </c>
      <c r="AU919" s="18" t="s">
        <v>83</v>
      </c>
    </row>
    <row r="920" spans="2:65" s="11" customFormat="1" ht="11.25">
      <c r="B920" s="145"/>
      <c r="D920" s="140" t="s">
        <v>229</v>
      </c>
      <c r="E920" s="146" t="s">
        <v>19</v>
      </c>
      <c r="F920" s="147" t="s">
        <v>230</v>
      </c>
      <c r="H920" s="146" t="s">
        <v>19</v>
      </c>
      <c r="I920" s="148"/>
      <c r="L920" s="145"/>
      <c r="M920" s="149"/>
      <c r="T920" s="150"/>
      <c r="AT920" s="146" t="s">
        <v>229</v>
      </c>
      <c r="AU920" s="146" t="s">
        <v>83</v>
      </c>
      <c r="AV920" s="11" t="s">
        <v>83</v>
      </c>
      <c r="AW920" s="11" t="s">
        <v>37</v>
      </c>
      <c r="AX920" s="11" t="s">
        <v>76</v>
      </c>
      <c r="AY920" s="146" t="s">
        <v>218</v>
      </c>
    </row>
    <row r="921" spans="2:65" s="12" customFormat="1" ht="11.25">
      <c r="B921" s="151"/>
      <c r="D921" s="140" t="s">
        <v>229</v>
      </c>
      <c r="E921" s="152" t="s">
        <v>19</v>
      </c>
      <c r="F921" s="153" t="s">
        <v>83</v>
      </c>
      <c r="H921" s="154">
        <v>1</v>
      </c>
      <c r="I921" s="155"/>
      <c r="L921" s="151"/>
      <c r="M921" s="156"/>
      <c r="T921" s="157"/>
      <c r="AT921" s="152" t="s">
        <v>229</v>
      </c>
      <c r="AU921" s="152" t="s">
        <v>83</v>
      </c>
      <c r="AV921" s="12" t="s">
        <v>85</v>
      </c>
      <c r="AW921" s="12" t="s">
        <v>37</v>
      </c>
      <c r="AX921" s="12" t="s">
        <v>83</v>
      </c>
      <c r="AY921" s="152" t="s">
        <v>218</v>
      </c>
    </row>
    <row r="922" spans="2:65" s="1" customFormat="1" ht="16.5" customHeight="1">
      <c r="B922" s="33"/>
      <c r="C922" s="127" t="s">
        <v>1031</v>
      </c>
      <c r="D922" s="127" t="s">
        <v>219</v>
      </c>
      <c r="E922" s="128" t="s">
        <v>3126</v>
      </c>
      <c r="F922" s="129" t="s">
        <v>3127</v>
      </c>
      <c r="G922" s="130" t="s">
        <v>376</v>
      </c>
      <c r="H922" s="131">
        <v>1</v>
      </c>
      <c r="I922" s="132"/>
      <c r="J922" s="133">
        <f>ROUND(I922*H922,2)</f>
        <v>0</v>
      </c>
      <c r="K922" s="129" t="s">
        <v>19</v>
      </c>
      <c r="L922" s="33"/>
      <c r="M922" s="134" t="s">
        <v>19</v>
      </c>
      <c r="N922" s="135" t="s">
        <v>47</v>
      </c>
      <c r="P922" s="136">
        <f>O922*H922</f>
        <v>0</v>
      </c>
      <c r="Q922" s="136">
        <v>0</v>
      </c>
      <c r="R922" s="136">
        <f>Q922*H922</f>
        <v>0</v>
      </c>
      <c r="S922" s="136">
        <v>0</v>
      </c>
      <c r="T922" s="137">
        <f>S922*H922</f>
        <v>0</v>
      </c>
      <c r="AR922" s="138" t="s">
        <v>223</v>
      </c>
      <c r="AT922" s="138" t="s">
        <v>219</v>
      </c>
      <c r="AU922" s="138" t="s">
        <v>83</v>
      </c>
      <c r="AY922" s="18" t="s">
        <v>218</v>
      </c>
      <c r="BE922" s="139">
        <f>IF(N922="základní",J922,0)</f>
        <v>0</v>
      </c>
      <c r="BF922" s="139">
        <f>IF(N922="snížená",J922,0)</f>
        <v>0</v>
      </c>
      <c r="BG922" s="139">
        <f>IF(N922="zákl. přenesená",J922,0)</f>
        <v>0</v>
      </c>
      <c r="BH922" s="139">
        <f>IF(N922="sníž. přenesená",J922,0)</f>
        <v>0</v>
      </c>
      <c r="BI922" s="139">
        <f>IF(N922="nulová",J922,0)</f>
        <v>0</v>
      </c>
      <c r="BJ922" s="18" t="s">
        <v>83</v>
      </c>
      <c r="BK922" s="139">
        <f>ROUND(I922*H922,2)</f>
        <v>0</v>
      </c>
      <c r="BL922" s="18" t="s">
        <v>223</v>
      </c>
      <c r="BM922" s="138" t="s">
        <v>3128</v>
      </c>
    </row>
    <row r="923" spans="2:65" s="1" customFormat="1" ht="48.75">
      <c r="B923" s="33"/>
      <c r="D923" s="140" t="s">
        <v>225</v>
      </c>
      <c r="F923" s="141" t="s">
        <v>3129</v>
      </c>
      <c r="I923" s="142"/>
      <c r="L923" s="33"/>
      <c r="M923" s="143"/>
      <c r="T923" s="54"/>
      <c r="AT923" s="18" t="s">
        <v>225</v>
      </c>
      <c r="AU923" s="18" t="s">
        <v>83</v>
      </c>
    </row>
    <row r="924" spans="2:65" s="1" customFormat="1" ht="19.5">
      <c r="B924" s="33"/>
      <c r="D924" s="140" t="s">
        <v>227</v>
      </c>
      <c r="F924" s="144" t="s">
        <v>1401</v>
      </c>
      <c r="I924" s="142"/>
      <c r="L924" s="33"/>
      <c r="M924" s="143"/>
      <c r="T924" s="54"/>
      <c r="AT924" s="18" t="s">
        <v>227</v>
      </c>
      <c r="AU924" s="18" t="s">
        <v>83</v>
      </c>
    </row>
    <row r="925" spans="2:65" s="11" customFormat="1" ht="11.25">
      <c r="B925" s="145"/>
      <c r="D925" s="140" t="s">
        <v>229</v>
      </c>
      <c r="E925" s="146" t="s">
        <v>19</v>
      </c>
      <c r="F925" s="147" t="s">
        <v>230</v>
      </c>
      <c r="H925" s="146" t="s">
        <v>19</v>
      </c>
      <c r="I925" s="148"/>
      <c r="L925" s="145"/>
      <c r="M925" s="149"/>
      <c r="T925" s="150"/>
      <c r="AT925" s="146" t="s">
        <v>229</v>
      </c>
      <c r="AU925" s="146" t="s">
        <v>83</v>
      </c>
      <c r="AV925" s="11" t="s">
        <v>83</v>
      </c>
      <c r="AW925" s="11" t="s">
        <v>37</v>
      </c>
      <c r="AX925" s="11" t="s">
        <v>76</v>
      </c>
      <c r="AY925" s="146" t="s">
        <v>218</v>
      </c>
    </row>
    <row r="926" spans="2:65" s="12" customFormat="1" ht="11.25">
      <c r="B926" s="151"/>
      <c r="D926" s="140" t="s">
        <v>229</v>
      </c>
      <c r="E926" s="152" t="s">
        <v>19</v>
      </c>
      <c r="F926" s="153" t="s">
        <v>83</v>
      </c>
      <c r="H926" s="154">
        <v>1</v>
      </c>
      <c r="I926" s="155"/>
      <c r="L926" s="151"/>
      <c r="M926" s="156"/>
      <c r="T926" s="157"/>
      <c r="AT926" s="152" t="s">
        <v>229</v>
      </c>
      <c r="AU926" s="152" t="s">
        <v>83</v>
      </c>
      <c r="AV926" s="12" t="s">
        <v>85</v>
      </c>
      <c r="AW926" s="12" t="s">
        <v>37</v>
      </c>
      <c r="AX926" s="12" t="s">
        <v>83</v>
      </c>
      <c r="AY926" s="152" t="s">
        <v>218</v>
      </c>
    </row>
    <row r="927" spans="2:65" s="1" customFormat="1" ht="16.5" customHeight="1">
      <c r="B927" s="33"/>
      <c r="C927" s="127" t="s">
        <v>1035</v>
      </c>
      <c r="D927" s="127" t="s">
        <v>219</v>
      </c>
      <c r="E927" s="128" t="s">
        <v>3130</v>
      </c>
      <c r="F927" s="129" t="s">
        <v>3131</v>
      </c>
      <c r="G927" s="130" t="s">
        <v>376</v>
      </c>
      <c r="H927" s="131">
        <v>1</v>
      </c>
      <c r="I927" s="132"/>
      <c r="J927" s="133">
        <f>ROUND(I927*H927,2)</f>
        <v>0</v>
      </c>
      <c r="K927" s="129" t="s">
        <v>19</v>
      </c>
      <c r="L927" s="33"/>
      <c r="M927" s="134" t="s">
        <v>19</v>
      </c>
      <c r="N927" s="135" t="s">
        <v>47</v>
      </c>
      <c r="P927" s="136">
        <f>O927*H927</f>
        <v>0</v>
      </c>
      <c r="Q927" s="136">
        <v>0</v>
      </c>
      <c r="R927" s="136">
        <f>Q927*H927</f>
        <v>0</v>
      </c>
      <c r="S927" s="136">
        <v>0</v>
      </c>
      <c r="T927" s="137">
        <f>S927*H927</f>
        <v>0</v>
      </c>
      <c r="AR927" s="138" t="s">
        <v>223</v>
      </c>
      <c r="AT927" s="138" t="s">
        <v>219</v>
      </c>
      <c r="AU927" s="138" t="s">
        <v>83</v>
      </c>
      <c r="AY927" s="18" t="s">
        <v>218</v>
      </c>
      <c r="BE927" s="139">
        <f>IF(N927="základní",J927,0)</f>
        <v>0</v>
      </c>
      <c r="BF927" s="139">
        <f>IF(N927="snížená",J927,0)</f>
        <v>0</v>
      </c>
      <c r="BG927" s="139">
        <f>IF(N927="zákl. přenesená",J927,0)</f>
        <v>0</v>
      </c>
      <c r="BH927" s="139">
        <f>IF(N927="sníž. přenesená",J927,0)</f>
        <v>0</v>
      </c>
      <c r="BI927" s="139">
        <f>IF(N927="nulová",J927,0)</f>
        <v>0</v>
      </c>
      <c r="BJ927" s="18" t="s">
        <v>83</v>
      </c>
      <c r="BK927" s="139">
        <f>ROUND(I927*H927,2)</f>
        <v>0</v>
      </c>
      <c r="BL927" s="18" t="s">
        <v>223</v>
      </c>
      <c r="BM927" s="138" t="s">
        <v>3132</v>
      </c>
    </row>
    <row r="928" spans="2:65" s="1" customFormat="1" ht="48.75">
      <c r="B928" s="33"/>
      <c r="D928" s="140" t="s">
        <v>225</v>
      </c>
      <c r="F928" s="141" t="s">
        <v>3133</v>
      </c>
      <c r="I928" s="142"/>
      <c r="L928" s="33"/>
      <c r="M928" s="143"/>
      <c r="T928" s="54"/>
      <c r="AT928" s="18" t="s">
        <v>225</v>
      </c>
      <c r="AU928" s="18" t="s">
        <v>83</v>
      </c>
    </row>
    <row r="929" spans="2:65" s="1" customFormat="1" ht="19.5">
      <c r="B929" s="33"/>
      <c r="D929" s="140" t="s">
        <v>227</v>
      </c>
      <c r="F929" s="144" t="s">
        <v>1401</v>
      </c>
      <c r="I929" s="142"/>
      <c r="L929" s="33"/>
      <c r="M929" s="143"/>
      <c r="T929" s="54"/>
      <c r="AT929" s="18" t="s">
        <v>227</v>
      </c>
      <c r="AU929" s="18" t="s">
        <v>83</v>
      </c>
    </row>
    <row r="930" spans="2:65" s="11" customFormat="1" ht="11.25">
      <c r="B930" s="145"/>
      <c r="D930" s="140" t="s">
        <v>229</v>
      </c>
      <c r="E930" s="146" t="s">
        <v>19</v>
      </c>
      <c r="F930" s="147" t="s">
        <v>230</v>
      </c>
      <c r="H930" s="146" t="s">
        <v>19</v>
      </c>
      <c r="I930" s="148"/>
      <c r="L930" s="145"/>
      <c r="M930" s="149"/>
      <c r="T930" s="150"/>
      <c r="AT930" s="146" t="s">
        <v>229</v>
      </c>
      <c r="AU930" s="146" t="s">
        <v>83</v>
      </c>
      <c r="AV930" s="11" t="s">
        <v>83</v>
      </c>
      <c r="AW930" s="11" t="s">
        <v>37</v>
      </c>
      <c r="AX930" s="11" t="s">
        <v>76</v>
      </c>
      <c r="AY930" s="146" t="s">
        <v>218</v>
      </c>
    </row>
    <row r="931" spans="2:65" s="12" customFormat="1" ht="11.25">
      <c r="B931" s="151"/>
      <c r="D931" s="140" t="s">
        <v>229</v>
      </c>
      <c r="E931" s="152" t="s">
        <v>19</v>
      </c>
      <c r="F931" s="153" t="s">
        <v>83</v>
      </c>
      <c r="H931" s="154">
        <v>1</v>
      </c>
      <c r="I931" s="155"/>
      <c r="L931" s="151"/>
      <c r="M931" s="156"/>
      <c r="T931" s="157"/>
      <c r="AT931" s="152" t="s">
        <v>229</v>
      </c>
      <c r="AU931" s="152" t="s">
        <v>83</v>
      </c>
      <c r="AV931" s="12" t="s">
        <v>85</v>
      </c>
      <c r="AW931" s="12" t="s">
        <v>37</v>
      </c>
      <c r="AX931" s="12" t="s">
        <v>83</v>
      </c>
      <c r="AY931" s="152" t="s">
        <v>218</v>
      </c>
    </row>
    <row r="932" spans="2:65" s="1" customFormat="1" ht="16.5" customHeight="1">
      <c r="B932" s="33"/>
      <c r="C932" s="127" t="s">
        <v>1041</v>
      </c>
      <c r="D932" s="127" t="s">
        <v>219</v>
      </c>
      <c r="E932" s="128" t="s">
        <v>3134</v>
      </c>
      <c r="F932" s="129" t="s">
        <v>3135</v>
      </c>
      <c r="G932" s="130" t="s">
        <v>376</v>
      </c>
      <c r="H932" s="131">
        <v>2</v>
      </c>
      <c r="I932" s="132"/>
      <c r="J932" s="133">
        <f>ROUND(I932*H932,2)</f>
        <v>0</v>
      </c>
      <c r="K932" s="129" t="s">
        <v>19</v>
      </c>
      <c r="L932" s="33"/>
      <c r="M932" s="134" t="s">
        <v>19</v>
      </c>
      <c r="N932" s="135" t="s">
        <v>47</v>
      </c>
      <c r="P932" s="136">
        <f>O932*H932</f>
        <v>0</v>
      </c>
      <c r="Q932" s="136">
        <v>0</v>
      </c>
      <c r="R932" s="136">
        <f>Q932*H932</f>
        <v>0</v>
      </c>
      <c r="S932" s="136">
        <v>0</v>
      </c>
      <c r="T932" s="137">
        <f>S932*H932</f>
        <v>0</v>
      </c>
      <c r="AR932" s="138" t="s">
        <v>223</v>
      </c>
      <c r="AT932" s="138" t="s">
        <v>219</v>
      </c>
      <c r="AU932" s="138" t="s">
        <v>83</v>
      </c>
      <c r="AY932" s="18" t="s">
        <v>218</v>
      </c>
      <c r="BE932" s="139">
        <f>IF(N932="základní",J932,0)</f>
        <v>0</v>
      </c>
      <c r="BF932" s="139">
        <f>IF(N932="snížená",J932,0)</f>
        <v>0</v>
      </c>
      <c r="BG932" s="139">
        <f>IF(N932="zákl. přenesená",J932,0)</f>
        <v>0</v>
      </c>
      <c r="BH932" s="139">
        <f>IF(N932="sníž. přenesená",J932,0)</f>
        <v>0</v>
      </c>
      <c r="BI932" s="139">
        <f>IF(N932="nulová",J932,0)</f>
        <v>0</v>
      </c>
      <c r="BJ932" s="18" t="s">
        <v>83</v>
      </c>
      <c r="BK932" s="139">
        <f>ROUND(I932*H932,2)</f>
        <v>0</v>
      </c>
      <c r="BL932" s="18" t="s">
        <v>223</v>
      </c>
      <c r="BM932" s="138" t="s">
        <v>3136</v>
      </c>
    </row>
    <row r="933" spans="2:65" s="1" customFormat="1" ht="48.75">
      <c r="B933" s="33"/>
      <c r="D933" s="140" t="s">
        <v>225</v>
      </c>
      <c r="F933" s="141" t="s">
        <v>3137</v>
      </c>
      <c r="I933" s="142"/>
      <c r="L933" s="33"/>
      <c r="M933" s="143"/>
      <c r="T933" s="54"/>
      <c r="AT933" s="18" t="s">
        <v>225</v>
      </c>
      <c r="AU933" s="18" t="s">
        <v>83</v>
      </c>
    </row>
    <row r="934" spans="2:65" s="1" customFormat="1" ht="19.5">
      <c r="B934" s="33"/>
      <c r="D934" s="140" t="s">
        <v>227</v>
      </c>
      <c r="F934" s="144" t="s">
        <v>1401</v>
      </c>
      <c r="I934" s="142"/>
      <c r="L934" s="33"/>
      <c r="M934" s="143"/>
      <c r="T934" s="54"/>
      <c r="AT934" s="18" t="s">
        <v>227</v>
      </c>
      <c r="AU934" s="18" t="s">
        <v>83</v>
      </c>
    </row>
    <row r="935" spans="2:65" s="11" customFormat="1" ht="11.25">
      <c r="B935" s="145"/>
      <c r="D935" s="140" t="s">
        <v>229</v>
      </c>
      <c r="E935" s="146" t="s">
        <v>19</v>
      </c>
      <c r="F935" s="147" t="s">
        <v>230</v>
      </c>
      <c r="H935" s="146" t="s">
        <v>19</v>
      </c>
      <c r="I935" s="148"/>
      <c r="L935" s="145"/>
      <c r="M935" s="149"/>
      <c r="T935" s="150"/>
      <c r="AT935" s="146" t="s">
        <v>229</v>
      </c>
      <c r="AU935" s="146" t="s">
        <v>83</v>
      </c>
      <c r="AV935" s="11" t="s">
        <v>83</v>
      </c>
      <c r="AW935" s="11" t="s">
        <v>37</v>
      </c>
      <c r="AX935" s="11" t="s">
        <v>76</v>
      </c>
      <c r="AY935" s="146" t="s">
        <v>218</v>
      </c>
    </row>
    <row r="936" spans="2:65" s="12" customFormat="1" ht="11.25">
      <c r="B936" s="151"/>
      <c r="D936" s="140" t="s">
        <v>229</v>
      </c>
      <c r="E936" s="152" t="s">
        <v>19</v>
      </c>
      <c r="F936" s="153" t="s">
        <v>85</v>
      </c>
      <c r="H936" s="154">
        <v>2</v>
      </c>
      <c r="I936" s="155"/>
      <c r="L936" s="151"/>
      <c r="M936" s="156"/>
      <c r="T936" s="157"/>
      <c r="AT936" s="152" t="s">
        <v>229</v>
      </c>
      <c r="AU936" s="152" t="s">
        <v>83</v>
      </c>
      <c r="AV936" s="12" t="s">
        <v>85</v>
      </c>
      <c r="AW936" s="12" t="s">
        <v>37</v>
      </c>
      <c r="AX936" s="12" t="s">
        <v>83</v>
      </c>
      <c r="AY936" s="152" t="s">
        <v>218</v>
      </c>
    </row>
    <row r="937" spans="2:65" s="1" customFormat="1" ht="16.5" customHeight="1">
      <c r="B937" s="33"/>
      <c r="C937" s="127" t="s">
        <v>1047</v>
      </c>
      <c r="D937" s="127" t="s">
        <v>219</v>
      </c>
      <c r="E937" s="128" t="s">
        <v>3138</v>
      </c>
      <c r="F937" s="129" t="s">
        <v>3139</v>
      </c>
      <c r="G937" s="130" t="s">
        <v>376</v>
      </c>
      <c r="H937" s="131">
        <v>2</v>
      </c>
      <c r="I937" s="132"/>
      <c r="J937" s="133">
        <f>ROUND(I937*H937,2)</f>
        <v>0</v>
      </c>
      <c r="K937" s="129" t="s">
        <v>19</v>
      </c>
      <c r="L937" s="33"/>
      <c r="M937" s="134" t="s">
        <v>19</v>
      </c>
      <c r="N937" s="135" t="s">
        <v>47</v>
      </c>
      <c r="P937" s="136">
        <f>O937*H937</f>
        <v>0</v>
      </c>
      <c r="Q937" s="136">
        <v>0</v>
      </c>
      <c r="R937" s="136">
        <f>Q937*H937</f>
        <v>0</v>
      </c>
      <c r="S937" s="136">
        <v>0</v>
      </c>
      <c r="T937" s="137">
        <f>S937*H937</f>
        <v>0</v>
      </c>
      <c r="AR937" s="138" t="s">
        <v>223</v>
      </c>
      <c r="AT937" s="138" t="s">
        <v>219</v>
      </c>
      <c r="AU937" s="138" t="s">
        <v>83</v>
      </c>
      <c r="AY937" s="18" t="s">
        <v>218</v>
      </c>
      <c r="BE937" s="139">
        <f>IF(N937="základní",J937,0)</f>
        <v>0</v>
      </c>
      <c r="BF937" s="139">
        <f>IF(N937="snížená",J937,0)</f>
        <v>0</v>
      </c>
      <c r="BG937" s="139">
        <f>IF(N937="zákl. přenesená",J937,0)</f>
        <v>0</v>
      </c>
      <c r="BH937" s="139">
        <f>IF(N937="sníž. přenesená",J937,0)</f>
        <v>0</v>
      </c>
      <c r="BI937" s="139">
        <f>IF(N937="nulová",J937,0)</f>
        <v>0</v>
      </c>
      <c r="BJ937" s="18" t="s">
        <v>83</v>
      </c>
      <c r="BK937" s="139">
        <f>ROUND(I937*H937,2)</f>
        <v>0</v>
      </c>
      <c r="BL937" s="18" t="s">
        <v>223</v>
      </c>
      <c r="BM937" s="138" t="s">
        <v>3140</v>
      </c>
    </row>
    <row r="938" spans="2:65" s="1" customFormat="1" ht="48.75">
      <c r="B938" s="33"/>
      <c r="D938" s="140" t="s">
        <v>225</v>
      </c>
      <c r="F938" s="141" t="s">
        <v>3141</v>
      </c>
      <c r="I938" s="142"/>
      <c r="L938" s="33"/>
      <c r="M938" s="143"/>
      <c r="T938" s="54"/>
      <c r="AT938" s="18" t="s">
        <v>225</v>
      </c>
      <c r="AU938" s="18" t="s">
        <v>83</v>
      </c>
    </row>
    <row r="939" spans="2:65" s="1" customFormat="1" ht="19.5">
      <c r="B939" s="33"/>
      <c r="D939" s="140" t="s">
        <v>227</v>
      </c>
      <c r="F939" s="144" t="s">
        <v>1401</v>
      </c>
      <c r="I939" s="142"/>
      <c r="L939" s="33"/>
      <c r="M939" s="143"/>
      <c r="T939" s="54"/>
      <c r="AT939" s="18" t="s">
        <v>227</v>
      </c>
      <c r="AU939" s="18" t="s">
        <v>83</v>
      </c>
    </row>
    <row r="940" spans="2:65" s="11" customFormat="1" ht="11.25">
      <c r="B940" s="145"/>
      <c r="D940" s="140" t="s">
        <v>229</v>
      </c>
      <c r="E940" s="146" t="s">
        <v>19</v>
      </c>
      <c r="F940" s="147" t="s">
        <v>230</v>
      </c>
      <c r="H940" s="146" t="s">
        <v>19</v>
      </c>
      <c r="I940" s="148"/>
      <c r="L940" s="145"/>
      <c r="M940" s="149"/>
      <c r="T940" s="150"/>
      <c r="AT940" s="146" t="s">
        <v>229</v>
      </c>
      <c r="AU940" s="146" t="s">
        <v>83</v>
      </c>
      <c r="AV940" s="11" t="s">
        <v>83</v>
      </c>
      <c r="AW940" s="11" t="s">
        <v>37</v>
      </c>
      <c r="AX940" s="11" t="s">
        <v>76</v>
      </c>
      <c r="AY940" s="146" t="s">
        <v>218</v>
      </c>
    </row>
    <row r="941" spans="2:65" s="12" customFormat="1" ht="11.25">
      <c r="B941" s="151"/>
      <c r="D941" s="140" t="s">
        <v>229</v>
      </c>
      <c r="E941" s="152" t="s">
        <v>19</v>
      </c>
      <c r="F941" s="153" t="s">
        <v>85</v>
      </c>
      <c r="H941" s="154">
        <v>2</v>
      </c>
      <c r="I941" s="155"/>
      <c r="L941" s="151"/>
      <c r="M941" s="156"/>
      <c r="T941" s="157"/>
      <c r="AT941" s="152" t="s">
        <v>229</v>
      </c>
      <c r="AU941" s="152" t="s">
        <v>83</v>
      </c>
      <c r="AV941" s="12" t="s">
        <v>85</v>
      </c>
      <c r="AW941" s="12" t="s">
        <v>37</v>
      </c>
      <c r="AX941" s="12" t="s">
        <v>83</v>
      </c>
      <c r="AY941" s="152" t="s">
        <v>218</v>
      </c>
    </row>
    <row r="942" spans="2:65" s="1" customFormat="1" ht="16.5" customHeight="1">
      <c r="B942" s="33"/>
      <c r="C942" s="127" t="s">
        <v>1056</v>
      </c>
      <c r="D942" s="127" t="s">
        <v>219</v>
      </c>
      <c r="E942" s="128" t="s">
        <v>3142</v>
      </c>
      <c r="F942" s="129" t="s">
        <v>3143</v>
      </c>
      <c r="G942" s="130" t="s">
        <v>376</v>
      </c>
      <c r="H942" s="131">
        <v>2</v>
      </c>
      <c r="I942" s="132"/>
      <c r="J942" s="133">
        <f>ROUND(I942*H942,2)</f>
        <v>0</v>
      </c>
      <c r="K942" s="129" t="s">
        <v>19</v>
      </c>
      <c r="L942" s="33"/>
      <c r="M942" s="134" t="s">
        <v>19</v>
      </c>
      <c r="N942" s="135" t="s">
        <v>47</v>
      </c>
      <c r="P942" s="136">
        <f>O942*H942</f>
        <v>0</v>
      </c>
      <c r="Q942" s="136">
        <v>0</v>
      </c>
      <c r="R942" s="136">
        <f>Q942*H942</f>
        <v>0</v>
      </c>
      <c r="S942" s="136">
        <v>0</v>
      </c>
      <c r="T942" s="137">
        <f>S942*H942</f>
        <v>0</v>
      </c>
      <c r="AR942" s="138" t="s">
        <v>223</v>
      </c>
      <c r="AT942" s="138" t="s">
        <v>219</v>
      </c>
      <c r="AU942" s="138" t="s">
        <v>83</v>
      </c>
      <c r="AY942" s="18" t="s">
        <v>218</v>
      </c>
      <c r="BE942" s="139">
        <f>IF(N942="základní",J942,0)</f>
        <v>0</v>
      </c>
      <c r="BF942" s="139">
        <f>IF(N942="snížená",J942,0)</f>
        <v>0</v>
      </c>
      <c r="BG942" s="139">
        <f>IF(N942="zákl. přenesená",J942,0)</f>
        <v>0</v>
      </c>
      <c r="BH942" s="139">
        <f>IF(N942="sníž. přenesená",J942,0)</f>
        <v>0</v>
      </c>
      <c r="BI942" s="139">
        <f>IF(N942="nulová",J942,0)</f>
        <v>0</v>
      </c>
      <c r="BJ942" s="18" t="s">
        <v>83</v>
      </c>
      <c r="BK942" s="139">
        <f>ROUND(I942*H942,2)</f>
        <v>0</v>
      </c>
      <c r="BL942" s="18" t="s">
        <v>223</v>
      </c>
      <c r="BM942" s="138" t="s">
        <v>3144</v>
      </c>
    </row>
    <row r="943" spans="2:65" s="1" customFormat="1" ht="48.75">
      <c r="B943" s="33"/>
      <c r="D943" s="140" t="s">
        <v>225</v>
      </c>
      <c r="F943" s="141" t="s">
        <v>3145</v>
      </c>
      <c r="I943" s="142"/>
      <c r="L943" s="33"/>
      <c r="M943" s="143"/>
      <c r="T943" s="54"/>
      <c r="AT943" s="18" t="s">
        <v>225</v>
      </c>
      <c r="AU943" s="18" t="s">
        <v>83</v>
      </c>
    </row>
    <row r="944" spans="2:65" s="1" customFormat="1" ht="19.5">
      <c r="B944" s="33"/>
      <c r="D944" s="140" t="s">
        <v>227</v>
      </c>
      <c r="F944" s="144" t="s">
        <v>1401</v>
      </c>
      <c r="I944" s="142"/>
      <c r="L944" s="33"/>
      <c r="M944" s="143"/>
      <c r="T944" s="54"/>
      <c r="AT944" s="18" t="s">
        <v>227</v>
      </c>
      <c r="AU944" s="18" t="s">
        <v>83</v>
      </c>
    </row>
    <row r="945" spans="2:65" s="11" customFormat="1" ht="11.25">
      <c r="B945" s="145"/>
      <c r="D945" s="140" t="s">
        <v>229</v>
      </c>
      <c r="E945" s="146" t="s">
        <v>19</v>
      </c>
      <c r="F945" s="147" t="s">
        <v>230</v>
      </c>
      <c r="H945" s="146" t="s">
        <v>19</v>
      </c>
      <c r="I945" s="148"/>
      <c r="L945" s="145"/>
      <c r="M945" s="149"/>
      <c r="T945" s="150"/>
      <c r="AT945" s="146" t="s">
        <v>229</v>
      </c>
      <c r="AU945" s="146" t="s">
        <v>83</v>
      </c>
      <c r="AV945" s="11" t="s">
        <v>83</v>
      </c>
      <c r="AW945" s="11" t="s">
        <v>37</v>
      </c>
      <c r="AX945" s="11" t="s">
        <v>76</v>
      </c>
      <c r="AY945" s="146" t="s">
        <v>218</v>
      </c>
    </row>
    <row r="946" spans="2:65" s="12" customFormat="1" ht="11.25">
      <c r="B946" s="151"/>
      <c r="D946" s="140" t="s">
        <v>229</v>
      </c>
      <c r="E946" s="152" t="s">
        <v>19</v>
      </c>
      <c r="F946" s="153" t="s">
        <v>85</v>
      </c>
      <c r="H946" s="154">
        <v>2</v>
      </c>
      <c r="I946" s="155"/>
      <c r="L946" s="151"/>
      <c r="M946" s="156"/>
      <c r="T946" s="157"/>
      <c r="AT946" s="152" t="s">
        <v>229</v>
      </c>
      <c r="AU946" s="152" t="s">
        <v>83</v>
      </c>
      <c r="AV946" s="12" t="s">
        <v>85</v>
      </c>
      <c r="AW946" s="12" t="s">
        <v>37</v>
      </c>
      <c r="AX946" s="12" t="s">
        <v>83</v>
      </c>
      <c r="AY946" s="152" t="s">
        <v>218</v>
      </c>
    </row>
    <row r="947" spans="2:65" s="1" customFormat="1" ht="16.5" customHeight="1">
      <c r="B947" s="33"/>
      <c r="C947" s="127" t="s">
        <v>1063</v>
      </c>
      <c r="D947" s="127" t="s">
        <v>219</v>
      </c>
      <c r="E947" s="128" t="s">
        <v>3146</v>
      </c>
      <c r="F947" s="129" t="s">
        <v>3147</v>
      </c>
      <c r="G947" s="130" t="s">
        <v>376</v>
      </c>
      <c r="H947" s="131">
        <v>1</v>
      </c>
      <c r="I947" s="132"/>
      <c r="J947" s="133">
        <f>ROUND(I947*H947,2)</f>
        <v>0</v>
      </c>
      <c r="K947" s="129" t="s">
        <v>19</v>
      </c>
      <c r="L947" s="33"/>
      <c r="M947" s="134" t="s">
        <v>19</v>
      </c>
      <c r="N947" s="135" t="s">
        <v>47</v>
      </c>
      <c r="P947" s="136">
        <f>O947*H947</f>
        <v>0</v>
      </c>
      <c r="Q947" s="136">
        <v>0</v>
      </c>
      <c r="R947" s="136">
        <f>Q947*H947</f>
        <v>0</v>
      </c>
      <c r="S947" s="136">
        <v>0</v>
      </c>
      <c r="T947" s="137">
        <f>S947*H947</f>
        <v>0</v>
      </c>
      <c r="AR947" s="138" t="s">
        <v>223</v>
      </c>
      <c r="AT947" s="138" t="s">
        <v>219</v>
      </c>
      <c r="AU947" s="138" t="s">
        <v>83</v>
      </c>
      <c r="AY947" s="18" t="s">
        <v>218</v>
      </c>
      <c r="BE947" s="139">
        <f>IF(N947="základní",J947,0)</f>
        <v>0</v>
      </c>
      <c r="BF947" s="139">
        <f>IF(N947="snížená",J947,0)</f>
        <v>0</v>
      </c>
      <c r="BG947" s="139">
        <f>IF(N947="zákl. přenesená",J947,0)</f>
        <v>0</v>
      </c>
      <c r="BH947" s="139">
        <f>IF(N947="sníž. přenesená",J947,0)</f>
        <v>0</v>
      </c>
      <c r="BI947" s="139">
        <f>IF(N947="nulová",J947,0)</f>
        <v>0</v>
      </c>
      <c r="BJ947" s="18" t="s">
        <v>83</v>
      </c>
      <c r="BK947" s="139">
        <f>ROUND(I947*H947,2)</f>
        <v>0</v>
      </c>
      <c r="BL947" s="18" t="s">
        <v>223</v>
      </c>
      <c r="BM947" s="138" t="s">
        <v>3148</v>
      </c>
    </row>
    <row r="948" spans="2:65" s="1" customFormat="1" ht="48.75">
      <c r="B948" s="33"/>
      <c r="D948" s="140" t="s">
        <v>225</v>
      </c>
      <c r="F948" s="141" t="s">
        <v>3149</v>
      </c>
      <c r="I948" s="142"/>
      <c r="L948" s="33"/>
      <c r="M948" s="143"/>
      <c r="T948" s="54"/>
      <c r="AT948" s="18" t="s">
        <v>225</v>
      </c>
      <c r="AU948" s="18" t="s">
        <v>83</v>
      </c>
    </row>
    <row r="949" spans="2:65" s="1" customFormat="1" ht="19.5">
      <c r="B949" s="33"/>
      <c r="D949" s="140" t="s">
        <v>227</v>
      </c>
      <c r="F949" s="144" t="s">
        <v>1401</v>
      </c>
      <c r="I949" s="142"/>
      <c r="L949" s="33"/>
      <c r="M949" s="143"/>
      <c r="T949" s="54"/>
      <c r="AT949" s="18" t="s">
        <v>227</v>
      </c>
      <c r="AU949" s="18" t="s">
        <v>83</v>
      </c>
    </row>
    <row r="950" spans="2:65" s="11" customFormat="1" ht="11.25">
      <c r="B950" s="145"/>
      <c r="D950" s="140" t="s">
        <v>229</v>
      </c>
      <c r="E950" s="146" t="s">
        <v>19</v>
      </c>
      <c r="F950" s="147" t="s">
        <v>230</v>
      </c>
      <c r="H950" s="146" t="s">
        <v>19</v>
      </c>
      <c r="I950" s="148"/>
      <c r="L950" s="145"/>
      <c r="M950" s="149"/>
      <c r="T950" s="150"/>
      <c r="AT950" s="146" t="s">
        <v>229</v>
      </c>
      <c r="AU950" s="146" t="s">
        <v>83</v>
      </c>
      <c r="AV950" s="11" t="s">
        <v>83</v>
      </c>
      <c r="AW950" s="11" t="s">
        <v>37</v>
      </c>
      <c r="AX950" s="11" t="s">
        <v>76</v>
      </c>
      <c r="AY950" s="146" t="s">
        <v>218</v>
      </c>
    </row>
    <row r="951" spans="2:65" s="12" customFormat="1" ht="11.25">
      <c r="B951" s="151"/>
      <c r="D951" s="140" t="s">
        <v>229</v>
      </c>
      <c r="E951" s="152" t="s">
        <v>19</v>
      </c>
      <c r="F951" s="153" t="s">
        <v>83</v>
      </c>
      <c r="H951" s="154">
        <v>1</v>
      </c>
      <c r="I951" s="155"/>
      <c r="L951" s="151"/>
      <c r="M951" s="156"/>
      <c r="T951" s="157"/>
      <c r="AT951" s="152" t="s">
        <v>229</v>
      </c>
      <c r="AU951" s="152" t="s">
        <v>83</v>
      </c>
      <c r="AV951" s="12" t="s">
        <v>85</v>
      </c>
      <c r="AW951" s="12" t="s">
        <v>37</v>
      </c>
      <c r="AX951" s="12" t="s">
        <v>83</v>
      </c>
      <c r="AY951" s="152" t="s">
        <v>218</v>
      </c>
    </row>
    <row r="952" spans="2:65" s="1" customFormat="1" ht="21.75" customHeight="1">
      <c r="B952" s="33"/>
      <c r="C952" s="127" t="s">
        <v>1074</v>
      </c>
      <c r="D952" s="127" t="s">
        <v>219</v>
      </c>
      <c r="E952" s="128" t="s">
        <v>3150</v>
      </c>
      <c r="F952" s="129" t="s">
        <v>3151</v>
      </c>
      <c r="G952" s="130" t="s">
        <v>376</v>
      </c>
      <c r="H952" s="131">
        <v>1</v>
      </c>
      <c r="I952" s="132"/>
      <c r="J952" s="133">
        <f>ROUND(I952*H952,2)</f>
        <v>0</v>
      </c>
      <c r="K952" s="129" t="s">
        <v>19</v>
      </c>
      <c r="L952" s="33"/>
      <c r="M952" s="134" t="s">
        <v>19</v>
      </c>
      <c r="N952" s="135" t="s">
        <v>47</v>
      </c>
      <c r="P952" s="136">
        <f>O952*H952</f>
        <v>0</v>
      </c>
      <c r="Q952" s="136">
        <v>0</v>
      </c>
      <c r="R952" s="136">
        <f>Q952*H952</f>
        <v>0</v>
      </c>
      <c r="S952" s="136">
        <v>0</v>
      </c>
      <c r="T952" s="137">
        <f>S952*H952</f>
        <v>0</v>
      </c>
      <c r="AR952" s="138" t="s">
        <v>223</v>
      </c>
      <c r="AT952" s="138" t="s">
        <v>219</v>
      </c>
      <c r="AU952" s="138" t="s">
        <v>83</v>
      </c>
      <c r="AY952" s="18" t="s">
        <v>218</v>
      </c>
      <c r="BE952" s="139">
        <f>IF(N952="základní",J952,0)</f>
        <v>0</v>
      </c>
      <c r="BF952" s="139">
        <f>IF(N952="snížená",J952,0)</f>
        <v>0</v>
      </c>
      <c r="BG952" s="139">
        <f>IF(N952="zákl. přenesená",J952,0)</f>
        <v>0</v>
      </c>
      <c r="BH952" s="139">
        <f>IF(N952="sníž. přenesená",J952,0)</f>
        <v>0</v>
      </c>
      <c r="BI952" s="139">
        <f>IF(N952="nulová",J952,0)</f>
        <v>0</v>
      </c>
      <c r="BJ952" s="18" t="s">
        <v>83</v>
      </c>
      <c r="BK952" s="139">
        <f>ROUND(I952*H952,2)</f>
        <v>0</v>
      </c>
      <c r="BL952" s="18" t="s">
        <v>223</v>
      </c>
      <c r="BM952" s="138" t="s">
        <v>3152</v>
      </c>
    </row>
    <row r="953" spans="2:65" s="1" customFormat="1" ht="48.75">
      <c r="B953" s="33"/>
      <c r="D953" s="140" t="s">
        <v>225</v>
      </c>
      <c r="F953" s="141" t="s">
        <v>3153</v>
      </c>
      <c r="I953" s="142"/>
      <c r="L953" s="33"/>
      <c r="M953" s="143"/>
      <c r="T953" s="54"/>
      <c r="AT953" s="18" t="s">
        <v>225</v>
      </c>
      <c r="AU953" s="18" t="s">
        <v>83</v>
      </c>
    </row>
    <row r="954" spans="2:65" s="1" customFormat="1" ht="19.5">
      <c r="B954" s="33"/>
      <c r="D954" s="140" t="s">
        <v>227</v>
      </c>
      <c r="F954" s="144" t="s">
        <v>1401</v>
      </c>
      <c r="I954" s="142"/>
      <c r="L954" s="33"/>
      <c r="M954" s="143"/>
      <c r="T954" s="54"/>
      <c r="AT954" s="18" t="s">
        <v>227</v>
      </c>
      <c r="AU954" s="18" t="s">
        <v>83</v>
      </c>
    </row>
    <row r="955" spans="2:65" s="11" customFormat="1" ht="11.25">
      <c r="B955" s="145"/>
      <c r="D955" s="140" t="s">
        <v>229</v>
      </c>
      <c r="E955" s="146" t="s">
        <v>19</v>
      </c>
      <c r="F955" s="147" t="s">
        <v>230</v>
      </c>
      <c r="H955" s="146" t="s">
        <v>19</v>
      </c>
      <c r="I955" s="148"/>
      <c r="L955" s="145"/>
      <c r="M955" s="149"/>
      <c r="T955" s="150"/>
      <c r="AT955" s="146" t="s">
        <v>229</v>
      </c>
      <c r="AU955" s="146" t="s">
        <v>83</v>
      </c>
      <c r="AV955" s="11" t="s">
        <v>83</v>
      </c>
      <c r="AW955" s="11" t="s">
        <v>37</v>
      </c>
      <c r="AX955" s="11" t="s">
        <v>76</v>
      </c>
      <c r="AY955" s="146" t="s">
        <v>218</v>
      </c>
    </row>
    <row r="956" spans="2:65" s="12" customFormat="1" ht="11.25">
      <c r="B956" s="151"/>
      <c r="D956" s="140" t="s">
        <v>229</v>
      </c>
      <c r="E956" s="152" t="s">
        <v>19</v>
      </c>
      <c r="F956" s="153" t="s">
        <v>83</v>
      </c>
      <c r="H956" s="154">
        <v>1</v>
      </c>
      <c r="I956" s="155"/>
      <c r="L956" s="151"/>
      <c r="M956" s="156"/>
      <c r="T956" s="157"/>
      <c r="AT956" s="152" t="s">
        <v>229</v>
      </c>
      <c r="AU956" s="152" t="s">
        <v>83</v>
      </c>
      <c r="AV956" s="12" t="s">
        <v>85</v>
      </c>
      <c r="AW956" s="12" t="s">
        <v>37</v>
      </c>
      <c r="AX956" s="12" t="s">
        <v>83</v>
      </c>
      <c r="AY956" s="152" t="s">
        <v>218</v>
      </c>
    </row>
    <row r="957" spans="2:65" s="1" customFormat="1" ht="16.5" customHeight="1">
      <c r="B957" s="33"/>
      <c r="C957" s="127" t="s">
        <v>1092</v>
      </c>
      <c r="D957" s="127" t="s">
        <v>219</v>
      </c>
      <c r="E957" s="128" t="s">
        <v>3154</v>
      </c>
      <c r="F957" s="129" t="s">
        <v>3155</v>
      </c>
      <c r="G957" s="130" t="s">
        <v>376</v>
      </c>
      <c r="H957" s="131">
        <v>1</v>
      </c>
      <c r="I957" s="132"/>
      <c r="J957" s="133">
        <f>ROUND(I957*H957,2)</f>
        <v>0</v>
      </c>
      <c r="K957" s="129" t="s">
        <v>19</v>
      </c>
      <c r="L957" s="33"/>
      <c r="M957" s="134" t="s">
        <v>19</v>
      </c>
      <c r="N957" s="135" t="s">
        <v>47</v>
      </c>
      <c r="P957" s="136">
        <f>O957*H957</f>
        <v>0</v>
      </c>
      <c r="Q957" s="136">
        <v>0</v>
      </c>
      <c r="R957" s="136">
        <f>Q957*H957</f>
        <v>0</v>
      </c>
      <c r="S957" s="136">
        <v>0</v>
      </c>
      <c r="T957" s="137">
        <f>S957*H957</f>
        <v>0</v>
      </c>
      <c r="AR957" s="138" t="s">
        <v>223</v>
      </c>
      <c r="AT957" s="138" t="s">
        <v>219</v>
      </c>
      <c r="AU957" s="138" t="s">
        <v>83</v>
      </c>
      <c r="AY957" s="18" t="s">
        <v>218</v>
      </c>
      <c r="BE957" s="139">
        <f>IF(N957="základní",J957,0)</f>
        <v>0</v>
      </c>
      <c r="BF957" s="139">
        <f>IF(N957="snížená",J957,0)</f>
        <v>0</v>
      </c>
      <c r="BG957" s="139">
        <f>IF(N957="zákl. přenesená",J957,0)</f>
        <v>0</v>
      </c>
      <c r="BH957" s="139">
        <f>IF(N957="sníž. přenesená",J957,0)</f>
        <v>0</v>
      </c>
      <c r="BI957" s="139">
        <f>IF(N957="nulová",J957,0)</f>
        <v>0</v>
      </c>
      <c r="BJ957" s="18" t="s">
        <v>83</v>
      </c>
      <c r="BK957" s="139">
        <f>ROUND(I957*H957,2)</f>
        <v>0</v>
      </c>
      <c r="BL957" s="18" t="s">
        <v>223</v>
      </c>
      <c r="BM957" s="138" t="s">
        <v>3156</v>
      </c>
    </row>
    <row r="958" spans="2:65" s="1" customFormat="1" ht="48.75">
      <c r="B958" s="33"/>
      <c r="D958" s="140" t="s">
        <v>225</v>
      </c>
      <c r="F958" s="141" t="s">
        <v>3157</v>
      </c>
      <c r="I958" s="142"/>
      <c r="L958" s="33"/>
      <c r="M958" s="143"/>
      <c r="T958" s="54"/>
      <c r="AT958" s="18" t="s">
        <v>225</v>
      </c>
      <c r="AU958" s="18" t="s">
        <v>83</v>
      </c>
    </row>
    <row r="959" spans="2:65" s="1" customFormat="1" ht="19.5">
      <c r="B959" s="33"/>
      <c r="D959" s="140" t="s">
        <v>227</v>
      </c>
      <c r="F959" s="144" t="s">
        <v>3158</v>
      </c>
      <c r="I959" s="142"/>
      <c r="L959" s="33"/>
      <c r="M959" s="143"/>
      <c r="T959" s="54"/>
      <c r="AT959" s="18" t="s">
        <v>227</v>
      </c>
      <c r="AU959" s="18" t="s">
        <v>83</v>
      </c>
    </row>
    <row r="960" spans="2:65" s="11" customFormat="1" ht="11.25">
      <c r="B960" s="145"/>
      <c r="D960" s="140" t="s">
        <v>229</v>
      </c>
      <c r="E960" s="146" t="s">
        <v>19</v>
      </c>
      <c r="F960" s="147" t="s">
        <v>230</v>
      </c>
      <c r="H960" s="146" t="s">
        <v>19</v>
      </c>
      <c r="I960" s="148"/>
      <c r="L960" s="145"/>
      <c r="M960" s="149"/>
      <c r="T960" s="150"/>
      <c r="AT960" s="146" t="s">
        <v>229</v>
      </c>
      <c r="AU960" s="146" t="s">
        <v>83</v>
      </c>
      <c r="AV960" s="11" t="s">
        <v>83</v>
      </c>
      <c r="AW960" s="11" t="s">
        <v>37</v>
      </c>
      <c r="AX960" s="11" t="s">
        <v>76</v>
      </c>
      <c r="AY960" s="146" t="s">
        <v>218</v>
      </c>
    </row>
    <row r="961" spans="2:65" s="12" customFormat="1" ht="11.25">
      <c r="B961" s="151"/>
      <c r="D961" s="140" t="s">
        <v>229</v>
      </c>
      <c r="E961" s="152" t="s">
        <v>19</v>
      </c>
      <c r="F961" s="153" t="s">
        <v>83</v>
      </c>
      <c r="H961" s="154">
        <v>1</v>
      </c>
      <c r="I961" s="155"/>
      <c r="L961" s="151"/>
      <c r="M961" s="156"/>
      <c r="T961" s="157"/>
      <c r="AT961" s="152" t="s">
        <v>229</v>
      </c>
      <c r="AU961" s="152" t="s">
        <v>83</v>
      </c>
      <c r="AV961" s="12" t="s">
        <v>85</v>
      </c>
      <c r="AW961" s="12" t="s">
        <v>37</v>
      </c>
      <c r="AX961" s="12" t="s">
        <v>83</v>
      </c>
      <c r="AY961" s="152" t="s">
        <v>218</v>
      </c>
    </row>
    <row r="962" spans="2:65" s="1" customFormat="1" ht="16.5" customHeight="1">
      <c r="B962" s="33"/>
      <c r="C962" s="127" t="s">
        <v>1099</v>
      </c>
      <c r="D962" s="127" t="s">
        <v>219</v>
      </c>
      <c r="E962" s="128" t="s">
        <v>3159</v>
      </c>
      <c r="F962" s="129" t="s">
        <v>3160</v>
      </c>
      <c r="G962" s="130" t="s">
        <v>376</v>
      </c>
      <c r="H962" s="131">
        <v>1</v>
      </c>
      <c r="I962" s="132"/>
      <c r="J962" s="133">
        <f>ROUND(I962*H962,2)</f>
        <v>0</v>
      </c>
      <c r="K962" s="129" t="s">
        <v>19</v>
      </c>
      <c r="L962" s="33"/>
      <c r="M962" s="134" t="s">
        <v>19</v>
      </c>
      <c r="N962" s="135" t="s">
        <v>47</v>
      </c>
      <c r="P962" s="136">
        <f>O962*H962</f>
        <v>0</v>
      </c>
      <c r="Q962" s="136">
        <v>0</v>
      </c>
      <c r="R962" s="136">
        <f>Q962*H962</f>
        <v>0</v>
      </c>
      <c r="S962" s="136">
        <v>0</v>
      </c>
      <c r="T962" s="137">
        <f>S962*H962</f>
        <v>0</v>
      </c>
      <c r="AR962" s="138" t="s">
        <v>223</v>
      </c>
      <c r="AT962" s="138" t="s">
        <v>219</v>
      </c>
      <c r="AU962" s="138" t="s">
        <v>83</v>
      </c>
      <c r="AY962" s="18" t="s">
        <v>218</v>
      </c>
      <c r="BE962" s="139">
        <f>IF(N962="základní",J962,0)</f>
        <v>0</v>
      </c>
      <c r="BF962" s="139">
        <f>IF(N962="snížená",J962,0)</f>
        <v>0</v>
      </c>
      <c r="BG962" s="139">
        <f>IF(N962="zákl. přenesená",J962,0)</f>
        <v>0</v>
      </c>
      <c r="BH962" s="139">
        <f>IF(N962="sníž. přenesená",J962,0)</f>
        <v>0</v>
      </c>
      <c r="BI962" s="139">
        <f>IF(N962="nulová",J962,0)</f>
        <v>0</v>
      </c>
      <c r="BJ962" s="18" t="s">
        <v>83</v>
      </c>
      <c r="BK962" s="139">
        <f>ROUND(I962*H962,2)</f>
        <v>0</v>
      </c>
      <c r="BL962" s="18" t="s">
        <v>223</v>
      </c>
      <c r="BM962" s="138" t="s">
        <v>3161</v>
      </c>
    </row>
    <row r="963" spans="2:65" s="1" customFormat="1" ht="48.75">
      <c r="B963" s="33"/>
      <c r="D963" s="140" t="s">
        <v>225</v>
      </c>
      <c r="F963" s="141" t="s">
        <v>3162</v>
      </c>
      <c r="I963" s="142"/>
      <c r="L963" s="33"/>
      <c r="M963" s="143"/>
      <c r="T963" s="54"/>
      <c r="AT963" s="18" t="s">
        <v>225</v>
      </c>
      <c r="AU963" s="18" t="s">
        <v>83</v>
      </c>
    </row>
    <row r="964" spans="2:65" s="1" customFormat="1" ht="19.5">
      <c r="B964" s="33"/>
      <c r="D964" s="140" t="s">
        <v>227</v>
      </c>
      <c r="F964" s="144" t="s">
        <v>3163</v>
      </c>
      <c r="I964" s="142"/>
      <c r="L964" s="33"/>
      <c r="M964" s="143"/>
      <c r="T964" s="54"/>
      <c r="AT964" s="18" t="s">
        <v>227</v>
      </c>
      <c r="AU964" s="18" t="s">
        <v>83</v>
      </c>
    </row>
    <row r="965" spans="2:65" s="11" customFormat="1" ht="11.25">
      <c r="B965" s="145"/>
      <c r="D965" s="140" t="s">
        <v>229</v>
      </c>
      <c r="E965" s="146" t="s">
        <v>19</v>
      </c>
      <c r="F965" s="147" t="s">
        <v>230</v>
      </c>
      <c r="H965" s="146" t="s">
        <v>19</v>
      </c>
      <c r="I965" s="148"/>
      <c r="L965" s="145"/>
      <c r="M965" s="149"/>
      <c r="T965" s="150"/>
      <c r="AT965" s="146" t="s">
        <v>229</v>
      </c>
      <c r="AU965" s="146" t="s">
        <v>83</v>
      </c>
      <c r="AV965" s="11" t="s">
        <v>83</v>
      </c>
      <c r="AW965" s="11" t="s">
        <v>37</v>
      </c>
      <c r="AX965" s="11" t="s">
        <v>76</v>
      </c>
      <c r="AY965" s="146" t="s">
        <v>218</v>
      </c>
    </row>
    <row r="966" spans="2:65" s="12" customFormat="1" ht="11.25">
      <c r="B966" s="151"/>
      <c r="D966" s="140" t="s">
        <v>229</v>
      </c>
      <c r="E966" s="152" t="s">
        <v>19</v>
      </c>
      <c r="F966" s="153" t="s">
        <v>83</v>
      </c>
      <c r="H966" s="154">
        <v>1</v>
      </c>
      <c r="I966" s="155"/>
      <c r="L966" s="151"/>
      <c r="M966" s="156"/>
      <c r="T966" s="157"/>
      <c r="AT966" s="152" t="s">
        <v>229</v>
      </c>
      <c r="AU966" s="152" t="s">
        <v>83</v>
      </c>
      <c r="AV966" s="12" t="s">
        <v>85</v>
      </c>
      <c r="AW966" s="12" t="s">
        <v>37</v>
      </c>
      <c r="AX966" s="12" t="s">
        <v>83</v>
      </c>
      <c r="AY966" s="152" t="s">
        <v>218</v>
      </c>
    </row>
    <row r="967" spans="2:65" s="1" customFormat="1" ht="16.5" customHeight="1">
      <c r="B967" s="33"/>
      <c r="C967" s="127" t="s">
        <v>1106</v>
      </c>
      <c r="D967" s="127" t="s">
        <v>219</v>
      </c>
      <c r="E967" s="128" t="s">
        <v>3164</v>
      </c>
      <c r="F967" s="129" t="s">
        <v>3165</v>
      </c>
      <c r="G967" s="130" t="s">
        <v>376</v>
      </c>
      <c r="H967" s="131">
        <v>1</v>
      </c>
      <c r="I967" s="132"/>
      <c r="J967" s="133">
        <f>ROUND(I967*H967,2)</f>
        <v>0</v>
      </c>
      <c r="K967" s="129" t="s">
        <v>19</v>
      </c>
      <c r="L967" s="33"/>
      <c r="M967" s="134" t="s">
        <v>19</v>
      </c>
      <c r="N967" s="135" t="s">
        <v>47</v>
      </c>
      <c r="P967" s="136">
        <f>O967*H967</f>
        <v>0</v>
      </c>
      <c r="Q967" s="136">
        <v>0</v>
      </c>
      <c r="R967" s="136">
        <f>Q967*H967</f>
        <v>0</v>
      </c>
      <c r="S967" s="136">
        <v>0</v>
      </c>
      <c r="T967" s="137">
        <f>S967*H967</f>
        <v>0</v>
      </c>
      <c r="AR967" s="138" t="s">
        <v>223</v>
      </c>
      <c r="AT967" s="138" t="s">
        <v>219</v>
      </c>
      <c r="AU967" s="138" t="s">
        <v>83</v>
      </c>
      <c r="AY967" s="18" t="s">
        <v>218</v>
      </c>
      <c r="BE967" s="139">
        <f>IF(N967="základní",J967,0)</f>
        <v>0</v>
      </c>
      <c r="BF967" s="139">
        <f>IF(N967="snížená",J967,0)</f>
        <v>0</v>
      </c>
      <c r="BG967" s="139">
        <f>IF(N967="zákl. přenesená",J967,0)</f>
        <v>0</v>
      </c>
      <c r="BH967" s="139">
        <f>IF(N967="sníž. přenesená",J967,0)</f>
        <v>0</v>
      </c>
      <c r="BI967" s="139">
        <f>IF(N967="nulová",J967,0)</f>
        <v>0</v>
      </c>
      <c r="BJ967" s="18" t="s">
        <v>83</v>
      </c>
      <c r="BK967" s="139">
        <f>ROUND(I967*H967,2)</f>
        <v>0</v>
      </c>
      <c r="BL967" s="18" t="s">
        <v>223</v>
      </c>
      <c r="BM967" s="138" t="s">
        <v>3166</v>
      </c>
    </row>
    <row r="968" spans="2:65" s="1" customFormat="1" ht="48.75">
      <c r="B968" s="33"/>
      <c r="D968" s="140" t="s">
        <v>225</v>
      </c>
      <c r="F968" s="141" t="s">
        <v>3167</v>
      </c>
      <c r="I968" s="142"/>
      <c r="L968" s="33"/>
      <c r="M968" s="143"/>
      <c r="T968" s="54"/>
      <c r="AT968" s="18" t="s">
        <v>225</v>
      </c>
      <c r="AU968" s="18" t="s">
        <v>83</v>
      </c>
    </row>
    <row r="969" spans="2:65" s="1" customFormat="1" ht="19.5">
      <c r="B969" s="33"/>
      <c r="D969" s="140" t="s">
        <v>227</v>
      </c>
      <c r="F969" s="144" t="s">
        <v>3163</v>
      </c>
      <c r="I969" s="142"/>
      <c r="L969" s="33"/>
      <c r="M969" s="143"/>
      <c r="T969" s="54"/>
      <c r="AT969" s="18" t="s">
        <v>227</v>
      </c>
      <c r="AU969" s="18" t="s">
        <v>83</v>
      </c>
    </row>
    <row r="970" spans="2:65" s="11" customFormat="1" ht="11.25">
      <c r="B970" s="145"/>
      <c r="D970" s="140" t="s">
        <v>229</v>
      </c>
      <c r="E970" s="146" t="s">
        <v>19</v>
      </c>
      <c r="F970" s="147" t="s">
        <v>230</v>
      </c>
      <c r="H970" s="146" t="s">
        <v>19</v>
      </c>
      <c r="I970" s="148"/>
      <c r="L970" s="145"/>
      <c r="M970" s="149"/>
      <c r="T970" s="150"/>
      <c r="AT970" s="146" t="s">
        <v>229</v>
      </c>
      <c r="AU970" s="146" t="s">
        <v>83</v>
      </c>
      <c r="AV970" s="11" t="s">
        <v>83</v>
      </c>
      <c r="AW970" s="11" t="s">
        <v>37</v>
      </c>
      <c r="AX970" s="11" t="s">
        <v>76</v>
      </c>
      <c r="AY970" s="146" t="s">
        <v>218</v>
      </c>
    </row>
    <row r="971" spans="2:65" s="12" customFormat="1" ht="11.25">
      <c r="B971" s="151"/>
      <c r="D971" s="140" t="s">
        <v>229</v>
      </c>
      <c r="E971" s="152" t="s">
        <v>19</v>
      </c>
      <c r="F971" s="153" t="s">
        <v>83</v>
      </c>
      <c r="H971" s="154">
        <v>1</v>
      </c>
      <c r="I971" s="155"/>
      <c r="L971" s="151"/>
      <c r="M971" s="156"/>
      <c r="T971" s="157"/>
      <c r="AT971" s="152" t="s">
        <v>229</v>
      </c>
      <c r="AU971" s="152" t="s">
        <v>83</v>
      </c>
      <c r="AV971" s="12" t="s">
        <v>85</v>
      </c>
      <c r="AW971" s="12" t="s">
        <v>37</v>
      </c>
      <c r="AX971" s="12" t="s">
        <v>83</v>
      </c>
      <c r="AY971" s="152" t="s">
        <v>218</v>
      </c>
    </row>
    <row r="972" spans="2:65" s="1" customFormat="1" ht="16.5" customHeight="1">
      <c r="B972" s="33"/>
      <c r="C972" s="127" t="s">
        <v>1110</v>
      </c>
      <c r="D972" s="127" t="s">
        <v>219</v>
      </c>
      <c r="E972" s="128" t="s">
        <v>3168</v>
      </c>
      <c r="F972" s="129" t="s">
        <v>3169</v>
      </c>
      <c r="G972" s="130" t="s">
        <v>376</v>
      </c>
      <c r="H972" s="131">
        <v>8</v>
      </c>
      <c r="I972" s="132"/>
      <c r="J972" s="133">
        <f>ROUND(I972*H972,2)</f>
        <v>0</v>
      </c>
      <c r="K972" s="129" t="s">
        <v>19</v>
      </c>
      <c r="L972" s="33"/>
      <c r="M972" s="134" t="s">
        <v>19</v>
      </c>
      <c r="N972" s="135" t="s">
        <v>47</v>
      </c>
      <c r="P972" s="136">
        <f>O972*H972</f>
        <v>0</v>
      </c>
      <c r="Q972" s="136">
        <v>0</v>
      </c>
      <c r="R972" s="136">
        <f>Q972*H972</f>
        <v>0</v>
      </c>
      <c r="S972" s="136">
        <v>0</v>
      </c>
      <c r="T972" s="137">
        <f>S972*H972</f>
        <v>0</v>
      </c>
      <c r="AR972" s="138" t="s">
        <v>223</v>
      </c>
      <c r="AT972" s="138" t="s">
        <v>219</v>
      </c>
      <c r="AU972" s="138" t="s">
        <v>83</v>
      </c>
      <c r="AY972" s="18" t="s">
        <v>218</v>
      </c>
      <c r="BE972" s="139">
        <f>IF(N972="základní",J972,0)</f>
        <v>0</v>
      </c>
      <c r="BF972" s="139">
        <f>IF(N972="snížená",J972,0)</f>
        <v>0</v>
      </c>
      <c r="BG972" s="139">
        <f>IF(N972="zákl. přenesená",J972,0)</f>
        <v>0</v>
      </c>
      <c r="BH972" s="139">
        <f>IF(N972="sníž. přenesená",J972,0)</f>
        <v>0</v>
      </c>
      <c r="BI972" s="139">
        <f>IF(N972="nulová",J972,0)</f>
        <v>0</v>
      </c>
      <c r="BJ972" s="18" t="s">
        <v>83</v>
      </c>
      <c r="BK972" s="139">
        <f>ROUND(I972*H972,2)</f>
        <v>0</v>
      </c>
      <c r="BL972" s="18" t="s">
        <v>223</v>
      </c>
      <c r="BM972" s="138" t="s">
        <v>3170</v>
      </c>
    </row>
    <row r="973" spans="2:65" s="1" customFormat="1" ht="48.75">
      <c r="B973" s="33"/>
      <c r="D973" s="140" t="s">
        <v>225</v>
      </c>
      <c r="F973" s="141" t="s">
        <v>3171</v>
      </c>
      <c r="I973" s="142"/>
      <c r="L973" s="33"/>
      <c r="M973" s="143"/>
      <c r="T973" s="54"/>
      <c r="AT973" s="18" t="s">
        <v>225</v>
      </c>
      <c r="AU973" s="18" t="s">
        <v>83</v>
      </c>
    </row>
    <row r="974" spans="2:65" s="1" customFormat="1" ht="19.5">
      <c r="B974" s="33"/>
      <c r="D974" s="140" t="s">
        <v>227</v>
      </c>
      <c r="F974" s="144" t="s">
        <v>3163</v>
      </c>
      <c r="I974" s="142"/>
      <c r="L974" s="33"/>
      <c r="M974" s="143"/>
      <c r="T974" s="54"/>
      <c r="AT974" s="18" t="s">
        <v>227</v>
      </c>
      <c r="AU974" s="18" t="s">
        <v>83</v>
      </c>
    </row>
    <row r="975" spans="2:65" s="11" customFormat="1" ht="11.25">
      <c r="B975" s="145"/>
      <c r="D975" s="140" t="s">
        <v>229</v>
      </c>
      <c r="E975" s="146" t="s">
        <v>19</v>
      </c>
      <c r="F975" s="147" t="s">
        <v>230</v>
      </c>
      <c r="H975" s="146" t="s">
        <v>19</v>
      </c>
      <c r="I975" s="148"/>
      <c r="L975" s="145"/>
      <c r="M975" s="149"/>
      <c r="T975" s="150"/>
      <c r="AT975" s="146" t="s">
        <v>229</v>
      </c>
      <c r="AU975" s="146" t="s">
        <v>83</v>
      </c>
      <c r="AV975" s="11" t="s">
        <v>83</v>
      </c>
      <c r="AW975" s="11" t="s">
        <v>37</v>
      </c>
      <c r="AX975" s="11" t="s">
        <v>76</v>
      </c>
      <c r="AY975" s="146" t="s">
        <v>218</v>
      </c>
    </row>
    <row r="976" spans="2:65" s="12" customFormat="1" ht="11.25">
      <c r="B976" s="151"/>
      <c r="D976" s="140" t="s">
        <v>229</v>
      </c>
      <c r="E976" s="152" t="s">
        <v>19</v>
      </c>
      <c r="F976" s="153" t="s">
        <v>278</v>
      </c>
      <c r="H976" s="154">
        <v>8</v>
      </c>
      <c r="I976" s="155"/>
      <c r="L976" s="151"/>
      <c r="M976" s="156"/>
      <c r="T976" s="157"/>
      <c r="AT976" s="152" t="s">
        <v>229</v>
      </c>
      <c r="AU976" s="152" t="s">
        <v>83</v>
      </c>
      <c r="AV976" s="12" t="s">
        <v>85</v>
      </c>
      <c r="AW976" s="12" t="s">
        <v>37</v>
      </c>
      <c r="AX976" s="12" t="s">
        <v>83</v>
      </c>
      <c r="AY976" s="152" t="s">
        <v>218</v>
      </c>
    </row>
    <row r="977" spans="2:65" s="1" customFormat="1" ht="16.5" customHeight="1">
      <c r="B977" s="33"/>
      <c r="C977" s="127" t="s">
        <v>1122</v>
      </c>
      <c r="D977" s="127" t="s">
        <v>219</v>
      </c>
      <c r="E977" s="128" t="s">
        <v>3172</v>
      </c>
      <c r="F977" s="129" t="s">
        <v>3173</v>
      </c>
      <c r="G977" s="130" t="s">
        <v>376</v>
      </c>
      <c r="H977" s="131">
        <v>7</v>
      </c>
      <c r="I977" s="132"/>
      <c r="J977" s="133">
        <f>ROUND(I977*H977,2)</f>
        <v>0</v>
      </c>
      <c r="K977" s="129" t="s">
        <v>19</v>
      </c>
      <c r="L977" s="33"/>
      <c r="M977" s="134" t="s">
        <v>19</v>
      </c>
      <c r="N977" s="135" t="s">
        <v>47</v>
      </c>
      <c r="P977" s="136">
        <f>O977*H977</f>
        <v>0</v>
      </c>
      <c r="Q977" s="136">
        <v>0</v>
      </c>
      <c r="R977" s="136">
        <f>Q977*H977</f>
        <v>0</v>
      </c>
      <c r="S977" s="136">
        <v>0</v>
      </c>
      <c r="T977" s="137">
        <f>S977*H977</f>
        <v>0</v>
      </c>
      <c r="AR977" s="138" t="s">
        <v>223</v>
      </c>
      <c r="AT977" s="138" t="s">
        <v>219</v>
      </c>
      <c r="AU977" s="138" t="s">
        <v>83</v>
      </c>
      <c r="AY977" s="18" t="s">
        <v>218</v>
      </c>
      <c r="BE977" s="139">
        <f>IF(N977="základní",J977,0)</f>
        <v>0</v>
      </c>
      <c r="BF977" s="139">
        <f>IF(N977="snížená",J977,0)</f>
        <v>0</v>
      </c>
      <c r="BG977" s="139">
        <f>IF(N977="zákl. přenesená",J977,0)</f>
        <v>0</v>
      </c>
      <c r="BH977" s="139">
        <f>IF(N977="sníž. přenesená",J977,0)</f>
        <v>0</v>
      </c>
      <c r="BI977" s="139">
        <f>IF(N977="nulová",J977,0)</f>
        <v>0</v>
      </c>
      <c r="BJ977" s="18" t="s">
        <v>83</v>
      </c>
      <c r="BK977" s="139">
        <f>ROUND(I977*H977,2)</f>
        <v>0</v>
      </c>
      <c r="BL977" s="18" t="s">
        <v>223</v>
      </c>
      <c r="BM977" s="138" t="s">
        <v>3174</v>
      </c>
    </row>
    <row r="978" spans="2:65" s="1" customFormat="1" ht="48.75">
      <c r="B978" s="33"/>
      <c r="D978" s="140" t="s">
        <v>225</v>
      </c>
      <c r="F978" s="141" t="s">
        <v>3175</v>
      </c>
      <c r="I978" s="142"/>
      <c r="L978" s="33"/>
      <c r="M978" s="143"/>
      <c r="T978" s="54"/>
      <c r="AT978" s="18" t="s">
        <v>225</v>
      </c>
      <c r="AU978" s="18" t="s">
        <v>83</v>
      </c>
    </row>
    <row r="979" spans="2:65" s="1" customFormat="1" ht="19.5">
      <c r="B979" s="33"/>
      <c r="D979" s="140" t="s">
        <v>227</v>
      </c>
      <c r="F979" s="144" t="s">
        <v>3176</v>
      </c>
      <c r="I979" s="142"/>
      <c r="L979" s="33"/>
      <c r="M979" s="143"/>
      <c r="T979" s="54"/>
      <c r="AT979" s="18" t="s">
        <v>227</v>
      </c>
      <c r="AU979" s="18" t="s">
        <v>83</v>
      </c>
    </row>
    <row r="980" spans="2:65" s="11" customFormat="1" ht="11.25">
      <c r="B980" s="145"/>
      <c r="D980" s="140" t="s">
        <v>229</v>
      </c>
      <c r="E980" s="146" t="s">
        <v>19</v>
      </c>
      <c r="F980" s="147" t="s">
        <v>230</v>
      </c>
      <c r="H980" s="146" t="s">
        <v>19</v>
      </c>
      <c r="I980" s="148"/>
      <c r="L980" s="145"/>
      <c r="M980" s="149"/>
      <c r="T980" s="150"/>
      <c r="AT980" s="146" t="s">
        <v>229</v>
      </c>
      <c r="AU980" s="146" t="s">
        <v>83</v>
      </c>
      <c r="AV980" s="11" t="s">
        <v>83</v>
      </c>
      <c r="AW980" s="11" t="s">
        <v>37</v>
      </c>
      <c r="AX980" s="11" t="s">
        <v>76</v>
      </c>
      <c r="AY980" s="146" t="s">
        <v>218</v>
      </c>
    </row>
    <row r="981" spans="2:65" s="12" customFormat="1" ht="11.25">
      <c r="B981" s="151"/>
      <c r="D981" s="140" t="s">
        <v>229</v>
      </c>
      <c r="E981" s="152" t="s">
        <v>19</v>
      </c>
      <c r="F981" s="153" t="s">
        <v>271</v>
      </c>
      <c r="H981" s="154">
        <v>7</v>
      </c>
      <c r="I981" s="155"/>
      <c r="L981" s="151"/>
      <c r="M981" s="156"/>
      <c r="T981" s="157"/>
      <c r="AT981" s="152" t="s">
        <v>229</v>
      </c>
      <c r="AU981" s="152" t="s">
        <v>83</v>
      </c>
      <c r="AV981" s="12" t="s">
        <v>85</v>
      </c>
      <c r="AW981" s="12" t="s">
        <v>37</v>
      </c>
      <c r="AX981" s="12" t="s">
        <v>83</v>
      </c>
      <c r="AY981" s="152" t="s">
        <v>218</v>
      </c>
    </row>
    <row r="982" spans="2:65" s="1" customFormat="1" ht="16.5" customHeight="1">
      <c r="B982" s="33"/>
      <c r="C982" s="127" t="s">
        <v>1131</v>
      </c>
      <c r="D982" s="127" t="s">
        <v>219</v>
      </c>
      <c r="E982" s="128" t="s">
        <v>3177</v>
      </c>
      <c r="F982" s="129" t="s">
        <v>3178</v>
      </c>
      <c r="G982" s="130" t="s">
        <v>376</v>
      </c>
      <c r="H982" s="131">
        <v>2</v>
      </c>
      <c r="I982" s="132"/>
      <c r="J982" s="133">
        <f>ROUND(I982*H982,2)</f>
        <v>0</v>
      </c>
      <c r="K982" s="129" t="s">
        <v>19</v>
      </c>
      <c r="L982" s="33"/>
      <c r="M982" s="134" t="s">
        <v>19</v>
      </c>
      <c r="N982" s="135" t="s">
        <v>47</v>
      </c>
      <c r="P982" s="136">
        <f>O982*H982</f>
        <v>0</v>
      </c>
      <c r="Q982" s="136">
        <v>0</v>
      </c>
      <c r="R982" s="136">
        <f>Q982*H982</f>
        <v>0</v>
      </c>
      <c r="S982" s="136">
        <v>0</v>
      </c>
      <c r="T982" s="137">
        <f>S982*H982</f>
        <v>0</v>
      </c>
      <c r="AR982" s="138" t="s">
        <v>223</v>
      </c>
      <c r="AT982" s="138" t="s">
        <v>219</v>
      </c>
      <c r="AU982" s="138" t="s">
        <v>83</v>
      </c>
      <c r="AY982" s="18" t="s">
        <v>218</v>
      </c>
      <c r="BE982" s="139">
        <f>IF(N982="základní",J982,0)</f>
        <v>0</v>
      </c>
      <c r="BF982" s="139">
        <f>IF(N982="snížená",J982,0)</f>
        <v>0</v>
      </c>
      <c r="BG982" s="139">
        <f>IF(N982="zákl. přenesená",J982,0)</f>
        <v>0</v>
      </c>
      <c r="BH982" s="139">
        <f>IF(N982="sníž. přenesená",J982,0)</f>
        <v>0</v>
      </c>
      <c r="BI982" s="139">
        <f>IF(N982="nulová",J982,0)</f>
        <v>0</v>
      </c>
      <c r="BJ982" s="18" t="s">
        <v>83</v>
      </c>
      <c r="BK982" s="139">
        <f>ROUND(I982*H982,2)</f>
        <v>0</v>
      </c>
      <c r="BL982" s="18" t="s">
        <v>223</v>
      </c>
      <c r="BM982" s="138" t="s">
        <v>3179</v>
      </c>
    </row>
    <row r="983" spans="2:65" s="1" customFormat="1" ht="48.75">
      <c r="B983" s="33"/>
      <c r="D983" s="140" t="s">
        <v>225</v>
      </c>
      <c r="F983" s="141" t="s">
        <v>3180</v>
      </c>
      <c r="I983" s="142"/>
      <c r="L983" s="33"/>
      <c r="M983" s="143"/>
      <c r="T983" s="54"/>
      <c r="AT983" s="18" t="s">
        <v>225</v>
      </c>
      <c r="AU983" s="18" t="s">
        <v>83</v>
      </c>
    </row>
    <row r="984" spans="2:65" s="1" customFormat="1" ht="19.5">
      <c r="B984" s="33"/>
      <c r="D984" s="140" t="s">
        <v>227</v>
      </c>
      <c r="F984" s="144" t="s">
        <v>3176</v>
      </c>
      <c r="I984" s="142"/>
      <c r="L984" s="33"/>
      <c r="M984" s="143"/>
      <c r="T984" s="54"/>
      <c r="AT984" s="18" t="s">
        <v>227</v>
      </c>
      <c r="AU984" s="18" t="s">
        <v>83</v>
      </c>
    </row>
    <row r="985" spans="2:65" s="11" customFormat="1" ht="11.25">
      <c r="B985" s="145"/>
      <c r="D985" s="140" t="s">
        <v>229</v>
      </c>
      <c r="E985" s="146" t="s">
        <v>19</v>
      </c>
      <c r="F985" s="147" t="s">
        <v>230</v>
      </c>
      <c r="H985" s="146" t="s">
        <v>19</v>
      </c>
      <c r="I985" s="148"/>
      <c r="L985" s="145"/>
      <c r="M985" s="149"/>
      <c r="T985" s="150"/>
      <c r="AT985" s="146" t="s">
        <v>229</v>
      </c>
      <c r="AU985" s="146" t="s">
        <v>83</v>
      </c>
      <c r="AV985" s="11" t="s">
        <v>83</v>
      </c>
      <c r="AW985" s="11" t="s">
        <v>37</v>
      </c>
      <c r="AX985" s="11" t="s">
        <v>76</v>
      </c>
      <c r="AY985" s="146" t="s">
        <v>218</v>
      </c>
    </row>
    <row r="986" spans="2:65" s="12" customFormat="1" ht="11.25">
      <c r="B986" s="151"/>
      <c r="D986" s="140" t="s">
        <v>229</v>
      </c>
      <c r="E986" s="152" t="s">
        <v>19</v>
      </c>
      <c r="F986" s="153" t="s">
        <v>85</v>
      </c>
      <c r="H986" s="154">
        <v>2</v>
      </c>
      <c r="I986" s="155"/>
      <c r="L986" s="151"/>
      <c r="M986" s="156"/>
      <c r="T986" s="157"/>
      <c r="AT986" s="152" t="s">
        <v>229</v>
      </c>
      <c r="AU986" s="152" t="s">
        <v>83</v>
      </c>
      <c r="AV986" s="12" t="s">
        <v>85</v>
      </c>
      <c r="AW986" s="12" t="s">
        <v>37</v>
      </c>
      <c r="AX986" s="12" t="s">
        <v>83</v>
      </c>
      <c r="AY986" s="152" t="s">
        <v>218</v>
      </c>
    </row>
    <row r="987" spans="2:65" s="1" customFormat="1" ht="16.5" customHeight="1">
      <c r="B987" s="33"/>
      <c r="C987" s="127" t="s">
        <v>1139</v>
      </c>
      <c r="D987" s="127" t="s">
        <v>219</v>
      </c>
      <c r="E987" s="128" t="s">
        <v>3181</v>
      </c>
      <c r="F987" s="129" t="s">
        <v>3182</v>
      </c>
      <c r="G987" s="130" t="s">
        <v>376</v>
      </c>
      <c r="H987" s="131">
        <v>1</v>
      </c>
      <c r="I987" s="132"/>
      <c r="J987" s="133">
        <f>ROUND(I987*H987,2)</f>
        <v>0</v>
      </c>
      <c r="K987" s="129" t="s">
        <v>19</v>
      </c>
      <c r="L987" s="33"/>
      <c r="M987" s="134" t="s">
        <v>19</v>
      </c>
      <c r="N987" s="135" t="s">
        <v>47</v>
      </c>
      <c r="P987" s="136">
        <f>O987*H987</f>
        <v>0</v>
      </c>
      <c r="Q987" s="136">
        <v>0</v>
      </c>
      <c r="R987" s="136">
        <f>Q987*H987</f>
        <v>0</v>
      </c>
      <c r="S987" s="136">
        <v>0</v>
      </c>
      <c r="T987" s="137">
        <f>S987*H987</f>
        <v>0</v>
      </c>
      <c r="AR987" s="138" t="s">
        <v>223</v>
      </c>
      <c r="AT987" s="138" t="s">
        <v>219</v>
      </c>
      <c r="AU987" s="138" t="s">
        <v>83</v>
      </c>
      <c r="AY987" s="18" t="s">
        <v>218</v>
      </c>
      <c r="BE987" s="139">
        <f>IF(N987="základní",J987,0)</f>
        <v>0</v>
      </c>
      <c r="BF987" s="139">
        <f>IF(N987="snížená",J987,0)</f>
        <v>0</v>
      </c>
      <c r="BG987" s="139">
        <f>IF(N987="zákl. přenesená",J987,0)</f>
        <v>0</v>
      </c>
      <c r="BH987" s="139">
        <f>IF(N987="sníž. přenesená",J987,0)</f>
        <v>0</v>
      </c>
      <c r="BI987" s="139">
        <f>IF(N987="nulová",J987,0)</f>
        <v>0</v>
      </c>
      <c r="BJ987" s="18" t="s">
        <v>83</v>
      </c>
      <c r="BK987" s="139">
        <f>ROUND(I987*H987,2)</f>
        <v>0</v>
      </c>
      <c r="BL987" s="18" t="s">
        <v>223</v>
      </c>
      <c r="BM987" s="138" t="s">
        <v>3183</v>
      </c>
    </row>
    <row r="988" spans="2:65" s="1" customFormat="1" ht="48.75">
      <c r="B988" s="33"/>
      <c r="D988" s="140" t="s">
        <v>225</v>
      </c>
      <c r="F988" s="141" t="s">
        <v>3184</v>
      </c>
      <c r="I988" s="142"/>
      <c r="L988" s="33"/>
      <c r="M988" s="143"/>
      <c r="T988" s="54"/>
      <c r="AT988" s="18" t="s">
        <v>225</v>
      </c>
      <c r="AU988" s="18" t="s">
        <v>83</v>
      </c>
    </row>
    <row r="989" spans="2:65" s="1" customFormat="1" ht="19.5">
      <c r="B989" s="33"/>
      <c r="D989" s="140" t="s">
        <v>227</v>
      </c>
      <c r="F989" s="144" t="s">
        <v>3185</v>
      </c>
      <c r="I989" s="142"/>
      <c r="L989" s="33"/>
      <c r="M989" s="143"/>
      <c r="T989" s="54"/>
      <c r="AT989" s="18" t="s">
        <v>227</v>
      </c>
      <c r="AU989" s="18" t="s">
        <v>83</v>
      </c>
    </row>
    <row r="990" spans="2:65" s="11" customFormat="1" ht="11.25">
      <c r="B990" s="145"/>
      <c r="D990" s="140" t="s">
        <v>229</v>
      </c>
      <c r="E990" s="146" t="s">
        <v>19</v>
      </c>
      <c r="F990" s="147" t="s">
        <v>230</v>
      </c>
      <c r="H990" s="146" t="s">
        <v>19</v>
      </c>
      <c r="I990" s="148"/>
      <c r="L990" s="145"/>
      <c r="M990" s="149"/>
      <c r="T990" s="150"/>
      <c r="AT990" s="146" t="s">
        <v>229</v>
      </c>
      <c r="AU990" s="146" t="s">
        <v>83</v>
      </c>
      <c r="AV990" s="11" t="s">
        <v>83</v>
      </c>
      <c r="AW990" s="11" t="s">
        <v>37</v>
      </c>
      <c r="AX990" s="11" t="s">
        <v>76</v>
      </c>
      <c r="AY990" s="146" t="s">
        <v>218</v>
      </c>
    </row>
    <row r="991" spans="2:65" s="12" customFormat="1" ht="11.25">
      <c r="B991" s="151"/>
      <c r="D991" s="140" t="s">
        <v>229</v>
      </c>
      <c r="E991" s="152" t="s">
        <v>19</v>
      </c>
      <c r="F991" s="153" t="s">
        <v>83</v>
      </c>
      <c r="H991" s="154">
        <v>1</v>
      </c>
      <c r="I991" s="155"/>
      <c r="L991" s="151"/>
      <c r="M991" s="156"/>
      <c r="T991" s="157"/>
      <c r="AT991" s="152" t="s">
        <v>229</v>
      </c>
      <c r="AU991" s="152" t="s">
        <v>83</v>
      </c>
      <c r="AV991" s="12" t="s">
        <v>85</v>
      </c>
      <c r="AW991" s="12" t="s">
        <v>37</v>
      </c>
      <c r="AX991" s="12" t="s">
        <v>83</v>
      </c>
      <c r="AY991" s="152" t="s">
        <v>218</v>
      </c>
    </row>
    <row r="992" spans="2:65" s="1" customFormat="1" ht="16.5" customHeight="1">
      <c r="B992" s="33"/>
      <c r="C992" s="127" t="s">
        <v>1144</v>
      </c>
      <c r="D992" s="127" t="s">
        <v>219</v>
      </c>
      <c r="E992" s="128" t="s">
        <v>3186</v>
      </c>
      <c r="F992" s="129" t="s">
        <v>3187</v>
      </c>
      <c r="G992" s="130" t="s">
        <v>376</v>
      </c>
      <c r="H992" s="131">
        <v>1</v>
      </c>
      <c r="I992" s="132"/>
      <c r="J992" s="133">
        <f>ROUND(I992*H992,2)</f>
        <v>0</v>
      </c>
      <c r="K992" s="129" t="s">
        <v>19</v>
      </c>
      <c r="L992" s="33"/>
      <c r="M992" s="134" t="s">
        <v>19</v>
      </c>
      <c r="N992" s="135" t="s">
        <v>47</v>
      </c>
      <c r="P992" s="136">
        <f>O992*H992</f>
        <v>0</v>
      </c>
      <c r="Q992" s="136">
        <v>0</v>
      </c>
      <c r="R992" s="136">
        <f>Q992*H992</f>
        <v>0</v>
      </c>
      <c r="S992" s="136">
        <v>0</v>
      </c>
      <c r="T992" s="137">
        <f>S992*H992</f>
        <v>0</v>
      </c>
      <c r="AR992" s="138" t="s">
        <v>223</v>
      </c>
      <c r="AT992" s="138" t="s">
        <v>219</v>
      </c>
      <c r="AU992" s="138" t="s">
        <v>83</v>
      </c>
      <c r="AY992" s="18" t="s">
        <v>218</v>
      </c>
      <c r="BE992" s="139">
        <f>IF(N992="základní",J992,0)</f>
        <v>0</v>
      </c>
      <c r="BF992" s="139">
        <f>IF(N992="snížená",J992,0)</f>
        <v>0</v>
      </c>
      <c r="BG992" s="139">
        <f>IF(N992="zákl. přenesená",J992,0)</f>
        <v>0</v>
      </c>
      <c r="BH992" s="139">
        <f>IF(N992="sníž. přenesená",J992,0)</f>
        <v>0</v>
      </c>
      <c r="BI992" s="139">
        <f>IF(N992="nulová",J992,0)</f>
        <v>0</v>
      </c>
      <c r="BJ992" s="18" t="s">
        <v>83</v>
      </c>
      <c r="BK992" s="139">
        <f>ROUND(I992*H992,2)</f>
        <v>0</v>
      </c>
      <c r="BL992" s="18" t="s">
        <v>223</v>
      </c>
      <c r="BM992" s="138" t="s">
        <v>3188</v>
      </c>
    </row>
    <row r="993" spans="2:65" s="1" customFormat="1" ht="48.75">
      <c r="B993" s="33"/>
      <c r="D993" s="140" t="s">
        <v>225</v>
      </c>
      <c r="F993" s="141" t="s">
        <v>3189</v>
      </c>
      <c r="I993" s="142"/>
      <c r="L993" s="33"/>
      <c r="M993" s="143"/>
      <c r="T993" s="54"/>
      <c r="AT993" s="18" t="s">
        <v>225</v>
      </c>
      <c r="AU993" s="18" t="s">
        <v>83</v>
      </c>
    </row>
    <row r="994" spans="2:65" s="1" customFormat="1" ht="19.5">
      <c r="B994" s="33"/>
      <c r="D994" s="140" t="s">
        <v>227</v>
      </c>
      <c r="F994" s="144" t="s">
        <v>3185</v>
      </c>
      <c r="I994" s="142"/>
      <c r="L994" s="33"/>
      <c r="M994" s="143"/>
      <c r="T994" s="54"/>
      <c r="AT994" s="18" t="s">
        <v>227</v>
      </c>
      <c r="AU994" s="18" t="s">
        <v>83</v>
      </c>
    </row>
    <row r="995" spans="2:65" s="11" customFormat="1" ht="11.25">
      <c r="B995" s="145"/>
      <c r="D995" s="140" t="s">
        <v>229</v>
      </c>
      <c r="E995" s="146" t="s">
        <v>19</v>
      </c>
      <c r="F995" s="147" t="s">
        <v>230</v>
      </c>
      <c r="H995" s="146" t="s">
        <v>19</v>
      </c>
      <c r="I995" s="148"/>
      <c r="L995" s="145"/>
      <c r="M995" s="149"/>
      <c r="T995" s="150"/>
      <c r="AT995" s="146" t="s">
        <v>229</v>
      </c>
      <c r="AU995" s="146" t="s">
        <v>83</v>
      </c>
      <c r="AV995" s="11" t="s">
        <v>83</v>
      </c>
      <c r="AW995" s="11" t="s">
        <v>37</v>
      </c>
      <c r="AX995" s="11" t="s">
        <v>76</v>
      </c>
      <c r="AY995" s="146" t="s">
        <v>218</v>
      </c>
    </row>
    <row r="996" spans="2:65" s="12" customFormat="1" ht="11.25">
      <c r="B996" s="151"/>
      <c r="D996" s="140" t="s">
        <v>229</v>
      </c>
      <c r="E996" s="152" t="s">
        <v>19</v>
      </c>
      <c r="F996" s="153" t="s">
        <v>83</v>
      </c>
      <c r="H996" s="154">
        <v>1</v>
      </c>
      <c r="I996" s="155"/>
      <c r="L996" s="151"/>
      <c r="M996" s="156"/>
      <c r="T996" s="157"/>
      <c r="AT996" s="152" t="s">
        <v>229</v>
      </c>
      <c r="AU996" s="152" t="s">
        <v>83</v>
      </c>
      <c r="AV996" s="12" t="s">
        <v>85</v>
      </c>
      <c r="AW996" s="12" t="s">
        <v>37</v>
      </c>
      <c r="AX996" s="12" t="s">
        <v>83</v>
      </c>
      <c r="AY996" s="152" t="s">
        <v>218</v>
      </c>
    </row>
    <row r="997" spans="2:65" s="1" customFormat="1" ht="16.5" customHeight="1">
      <c r="B997" s="33"/>
      <c r="C997" s="127" t="s">
        <v>1149</v>
      </c>
      <c r="D997" s="127" t="s">
        <v>219</v>
      </c>
      <c r="E997" s="128" t="s">
        <v>3190</v>
      </c>
      <c r="F997" s="129" t="s">
        <v>3191</v>
      </c>
      <c r="G997" s="130" t="s">
        <v>376</v>
      </c>
      <c r="H997" s="131">
        <v>1</v>
      </c>
      <c r="I997" s="132"/>
      <c r="J997" s="133">
        <f>ROUND(I997*H997,2)</f>
        <v>0</v>
      </c>
      <c r="K997" s="129" t="s">
        <v>19</v>
      </c>
      <c r="L997" s="33"/>
      <c r="M997" s="134" t="s">
        <v>19</v>
      </c>
      <c r="N997" s="135" t="s">
        <v>47</v>
      </c>
      <c r="P997" s="136">
        <f>O997*H997</f>
        <v>0</v>
      </c>
      <c r="Q997" s="136">
        <v>0</v>
      </c>
      <c r="R997" s="136">
        <f>Q997*H997</f>
        <v>0</v>
      </c>
      <c r="S997" s="136">
        <v>0</v>
      </c>
      <c r="T997" s="137">
        <f>S997*H997</f>
        <v>0</v>
      </c>
      <c r="AR997" s="138" t="s">
        <v>223</v>
      </c>
      <c r="AT997" s="138" t="s">
        <v>219</v>
      </c>
      <c r="AU997" s="138" t="s">
        <v>83</v>
      </c>
      <c r="AY997" s="18" t="s">
        <v>218</v>
      </c>
      <c r="BE997" s="139">
        <f>IF(N997="základní",J997,0)</f>
        <v>0</v>
      </c>
      <c r="BF997" s="139">
        <f>IF(N997="snížená",J997,0)</f>
        <v>0</v>
      </c>
      <c r="BG997" s="139">
        <f>IF(N997="zákl. přenesená",J997,0)</f>
        <v>0</v>
      </c>
      <c r="BH997" s="139">
        <f>IF(N997="sníž. přenesená",J997,0)</f>
        <v>0</v>
      </c>
      <c r="BI997" s="139">
        <f>IF(N997="nulová",J997,0)</f>
        <v>0</v>
      </c>
      <c r="BJ997" s="18" t="s">
        <v>83</v>
      </c>
      <c r="BK997" s="139">
        <f>ROUND(I997*H997,2)</f>
        <v>0</v>
      </c>
      <c r="BL997" s="18" t="s">
        <v>223</v>
      </c>
      <c r="BM997" s="138" t="s">
        <v>3192</v>
      </c>
    </row>
    <row r="998" spans="2:65" s="1" customFormat="1" ht="48.75">
      <c r="B998" s="33"/>
      <c r="D998" s="140" t="s">
        <v>225</v>
      </c>
      <c r="F998" s="141" t="s">
        <v>3193</v>
      </c>
      <c r="I998" s="142"/>
      <c r="L998" s="33"/>
      <c r="M998" s="143"/>
      <c r="T998" s="54"/>
      <c r="AT998" s="18" t="s">
        <v>225</v>
      </c>
      <c r="AU998" s="18" t="s">
        <v>83</v>
      </c>
    </row>
    <row r="999" spans="2:65" s="1" customFormat="1" ht="19.5">
      <c r="B999" s="33"/>
      <c r="D999" s="140" t="s">
        <v>227</v>
      </c>
      <c r="F999" s="144" t="s">
        <v>3185</v>
      </c>
      <c r="I999" s="142"/>
      <c r="L999" s="33"/>
      <c r="M999" s="143"/>
      <c r="T999" s="54"/>
      <c r="AT999" s="18" t="s">
        <v>227</v>
      </c>
      <c r="AU999" s="18" t="s">
        <v>83</v>
      </c>
    </row>
    <row r="1000" spans="2:65" s="11" customFormat="1" ht="11.25">
      <c r="B1000" s="145"/>
      <c r="D1000" s="140" t="s">
        <v>229</v>
      </c>
      <c r="E1000" s="146" t="s">
        <v>19</v>
      </c>
      <c r="F1000" s="147" t="s">
        <v>230</v>
      </c>
      <c r="H1000" s="146" t="s">
        <v>19</v>
      </c>
      <c r="I1000" s="148"/>
      <c r="L1000" s="145"/>
      <c r="M1000" s="149"/>
      <c r="T1000" s="150"/>
      <c r="AT1000" s="146" t="s">
        <v>229</v>
      </c>
      <c r="AU1000" s="146" t="s">
        <v>83</v>
      </c>
      <c r="AV1000" s="11" t="s">
        <v>83</v>
      </c>
      <c r="AW1000" s="11" t="s">
        <v>37</v>
      </c>
      <c r="AX1000" s="11" t="s">
        <v>76</v>
      </c>
      <c r="AY1000" s="146" t="s">
        <v>218</v>
      </c>
    </row>
    <row r="1001" spans="2:65" s="12" customFormat="1" ht="11.25">
      <c r="B1001" s="151"/>
      <c r="D1001" s="140" t="s">
        <v>229</v>
      </c>
      <c r="E1001" s="152" t="s">
        <v>19</v>
      </c>
      <c r="F1001" s="153" t="s">
        <v>83</v>
      </c>
      <c r="H1001" s="154">
        <v>1</v>
      </c>
      <c r="I1001" s="155"/>
      <c r="L1001" s="151"/>
      <c r="M1001" s="156"/>
      <c r="T1001" s="157"/>
      <c r="AT1001" s="152" t="s">
        <v>229</v>
      </c>
      <c r="AU1001" s="152" t="s">
        <v>83</v>
      </c>
      <c r="AV1001" s="12" t="s">
        <v>85</v>
      </c>
      <c r="AW1001" s="12" t="s">
        <v>37</v>
      </c>
      <c r="AX1001" s="12" t="s">
        <v>83</v>
      </c>
      <c r="AY1001" s="152" t="s">
        <v>218</v>
      </c>
    </row>
    <row r="1002" spans="2:65" s="1" customFormat="1" ht="16.5" customHeight="1">
      <c r="B1002" s="33"/>
      <c r="C1002" s="127" t="s">
        <v>1154</v>
      </c>
      <c r="D1002" s="127" t="s">
        <v>219</v>
      </c>
      <c r="E1002" s="128" t="s">
        <v>3194</v>
      </c>
      <c r="F1002" s="129" t="s">
        <v>3195</v>
      </c>
      <c r="G1002" s="130" t="s">
        <v>376</v>
      </c>
      <c r="H1002" s="131">
        <v>1</v>
      </c>
      <c r="I1002" s="132"/>
      <c r="J1002" s="133">
        <f>ROUND(I1002*H1002,2)</f>
        <v>0</v>
      </c>
      <c r="K1002" s="129" t="s">
        <v>19</v>
      </c>
      <c r="L1002" s="33"/>
      <c r="M1002" s="134" t="s">
        <v>19</v>
      </c>
      <c r="N1002" s="135" t="s">
        <v>47</v>
      </c>
      <c r="P1002" s="136">
        <f>O1002*H1002</f>
        <v>0</v>
      </c>
      <c r="Q1002" s="136">
        <v>0</v>
      </c>
      <c r="R1002" s="136">
        <f>Q1002*H1002</f>
        <v>0</v>
      </c>
      <c r="S1002" s="136">
        <v>0</v>
      </c>
      <c r="T1002" s="137">
        <f>S1002*H1002</f>
        <v>0</v>
      </c>
      <c r="AR1002" s="138" t="s">
        <v>223</v>
      </c>
      <c r="AT1002" s="138" t="s">
        <v>219</v>
      </c>
      <c r="AU1002" s="138" t="s">
        <v>83</v>
      </c>
      <c r="AY1002" s="18" t="s">
        <v>218</v>
      </c>
      <c r="BE1002" s="139">
        <f>IF(N1002="základní",J1002,0)</f>
        <v>0</v>
      </c>
      <c r="BF1002" s="139">
        <f>IF(N1002="snížená",J1002,0)</f>
        <v>0</v>
      </c>
      <c r="BG1002" s="139">
        <f>IF(N1002="zákl. přenesená",J1002,0)</f>
        <v>0</v>
      </c>
      <c r="BH1002" s="139">
        <f>IF(N1002="sníž. přenesená",J1002,0)</f>
        <v>0</v>
      </c>
      <c r="BI1002" s="139">
        <f>IF(N1002="nulová",J1002,0)</f>
        <v>0</v>
      </c>
      <c r="BJ1002" s="18" t="s">
        <v>83</v>
      </c>
      <c r="BK1002" s="139">
        <f>ROUND(I1002*H1002,2)</f>
        <v>0</v>
      </c>
      <c r="BL1002" s="18" t="s">
        <v>223</v>
      </c>
      <c r="BM1002" s="138" t="s">
        <v>3196</v>
      </c>
    </row>
    <row r="1003" spans="2:65" s="1" customFormat="1" ht="48.75">
      <c r="B1003" s="33"/>
      <c r="D1003" s="140" t="s">
        <v>225</v>
      </c>
      <c r="F1003" s="141" t="s">
        <v>3197</v>
      </c>
      <c r="I1003" s="142"/>
      <c r="L1003" s="33"/>
      <c r="M1003" s="143"/>
      <c r="T1003" s="54"/>
      <c r="AT1003" s="18" t="s">
        <v>225</v>
      </c>
      <c r="AU1003" s="18" t="s">
        <v>83</v>
      </c>
    </row>
    <row r="1004" spans="2:65" s="1" customFormat="1" ht="19.5">
      <c r="B1004" s="33"/>
      <c r="D1004" s="140" t="s">
        <v>227</v>
      </c>
      <c r="F1004" s="144" t="s">
        <v>3185</v>
      </c>
      <c r="I1004" s="142"/>
      <c r="L1004" s="33"/>
      <c r="M1004" s="143"/>
      <c r="T1004" s="54"/>
      <c r="AT1004" s="18" t="s">
        <v>227</v>
      </c>
      <c r="AU1004" s="18" t="s">
        <v>83</v>
      </c>
    </row>
    <row r="1005" spans="2:65" s="11" customFormat="1" ht="11.25">
      <c r="B1005" s="145"/>
      <c r="D1005" s="140" t="s">
        <v>229</v>
      </c>
      <c r="E1005" s="146" t="s">
        <v>19</v>
      </c>
      <c r="F1005" s="147" t="s">
        <v>230</v>
      </c>
      <c r="H1005" s="146" t="s">
        <v>19</v>
      </c>
      <c r="I1005" s="148"/>
      <c r="L1005" s="145"/>
      <c r="M1005" s="149"/>
      <c r="T1005" s="150"/>
      <c r="AT1005" s="146" t="s">
        <v>229</v>
      </c>
      <c r="AU1005" s="146" t="s">
        <v>83</v>
      </c>
      <c r="AV1005" s="11" t="s">
        <v>83</v>
      </c>
      <c r="AW1005" s="11" t="s">
        <v>37</v>
      </c>
      <c r="AX1005" s="11" t="s">
        <v>76</v>
      </c>
      <c r="AY1005" s="146" t="s">
        <v>218</v>
      </c>
    </row>
    <row r="1006" spans="2:65" s="12" customFormat="1" ht="11.25">
      <c r="B1006" s="151"/>
      <c r="D1006" s="140" t="s">
        <v>229</v>
      </c>
      <c r="E1006" s="152" t="s">
        <v>19</v>
      </c>
      <c r="F1006" s="153" t="s">
        <v>83</v>
      </c>
      <c r="H1006" s="154">
        <v>1</v>
      </c>
      <c r="I1006" s="155"/>
      <c r="L1006" s="151"/>
      <c r="M1006" s="156"/>
      <c r="T1006" s="157"/>
      <c r="AT1006" s="152" t="s">
        <v>229</v>
      </c>
      <c r="AU1006" s="152" t="s">
        <v>83</v>
      </c>
      <c r="AV1006" s="12" t="s">
        <v>85</v>
      </c>
      <c r="AW1006" s="12" t="s">
        <v>37</v>
      </c>
      <c r="AX1006" s="12" t="s">
        <v>83</v>
      </c>
      <c r="AY1006" s="152" t="s">
        <v>218</v>
      </c>
    </row>
    <row r="1007" spans="2:65" s="1" customFormat="1" ht="21.75" customHeight="1">
      <c r="B1007" s="33"/>
      <c r="C1007" s="127" t="s">
        <v>1162</v>
      </c>
      <c r="D1007" s="127" t="s">
        <v>219</v>
      </c>
      <c r="E1007" s="128" t="s">
        <v>3198</v>
      </c>
      <c r="F1007" s="129" t="s">
        <v>3199</v>
      </c>
      <c r="G1007" s="130" t="s">
        <v>376</v>
      </c>
      <c r="H1007" s="131">
        <v>1</v>
      </c>
      <c r="I1007" s="132"/>
      <c r="J1007" s="133">
        <f>ROUND(I1007*H1007,2)</f>
        <v>0</v>
      </c>
      <c r="K1007" s="129" t="s">
        <v>19</v>
      </c>
      <c r="L1007" s="33"/>
      <c r="M1007" s="134" t="s">
        <v>19</v>
      </c>
      <c r="N1007" s="135" t="s">
        <v>47</v>
      </c>
      <c r="P1007" s="136">
        <f>O1007*H1007</f>
        <v>0</v>
      </c>
      <c r="Q1007" s="136">
        <v>0</v>
      </c>
      <c r="R1007" s="136">
        <f>Q1007*H1007</f>
        <v>0</v>
      </c>
      <c r="S1007" s="136">
        <v>0</v>
      </c>
      <c r="T1007" s="137">
        <f>S1007*H1007</f>
        <v>0</v>
      </c>
      <c r="AR1007" s="138" t="s">
        <v>223</v>
      </c>
      <c r="AT1007" s="138" t="s">
        <v>219</v>
      </c>
      <c r="AU1007" s="138" t="s">
        <v>83</v>
      </c>
      <c r="AY1007" s="18" t="s">
        <v>218</v>
      </c>
      <c r="BE1007" s="139">
        <f>IF(N1007="základní",J1007,0)</f>
        <v>0</v>
      </c>
      <c r="BF1007" s="139">
        <f>IF(N1007="snížená",J1007,0)</f>
        <v>0</v>
      </c>
      <c r="BG1007" s="139">
        <f>IF(N1007="zákl. přenesená",J1007,0)</f>
        <v>0</v>
      </c>
      <c r="BH1007" s="139">
        <f>IF(N1007="sníž. přenesená",J1007,0)</f>
        <v>0</v>
      </c>
      <c r="BI1007" s="139">
        <f>IF(N1007="nulová",J1007,0)</f>
        <v>0</v>
      </c>
      <c r="BJ1007" s="18" t="s">
        <v>83</v>
      </c>
      <c r="BK1007" s="139">
        <f>ROUND(I1007*H1007,2)</f>
        <v>0</v>
      </c>
      <c r="BL1007" s="18" t="s">
        <v>223</v>
      </c>
      <c r="BM1007" s="138" t="s">
        <v>3200</v>
      </c>
    </row>
    <row r="1008" spans="2:65" s="1" customFormat="1" ht="48.75">
      <c r="B1008" s="33"/>
      <c r="D1008" s="140" t="s">
        <v>225</v>
      </c>
      <c r="F1008" s="141" t="s">
        <v>3201</v>
      </c>
      <c r="I1008" s="142"/>
      <c r="L1008" s="33"/>
      <c r="M1008" s="143"/>
      <c r="T1008" s="54"/>
      <c r="AT1008" s="18" t="s">
        <v>225</v>
      </c>
      <c r="AU1008" s="18" t="s">
        <v>83</v>
      </c>
    </row>
    <row r="1009" spans="2:65" s="1" customFormat="1" ht="19.5">
      <c r="B1009" s="33"/>
      <c r="D1009" s="140" t="s">
        <v>227</v>
      </c>
      <c r="F1009" s="144" t="s">
        <v>3185</v>
      </c>
      <c r="I1009" s="142"/>
      <c r="L1009" s="33"/>
      <c r="M1009" s="143"/>
      <c r="T1009" s="54"/>
      <c r="AT1009" s="18" t="s">
        <v>227</v>
      </c>
      <c r="AU1009" s="18" t="s">
        <v>83</v>
      </c>
    </row>
    <row r="1010" spans="2:65" s="11" customFormat="1" ht="11.25">
      <c r="B1010" s="145"/>
      <c r="D1010" s="140" t="s">
        <v>229</v>
      </c>
      <c r="E1010" s="146" t="s">
        <v>19</v>
      </c>
      <c r="F1010" s="147" t="s">
        <v>230</v>
      </c>
      <c r="H1010" s="146" t="s">
        <v>19</v>
      </c>
      <c r="I1010" s="148"/>
      <c r="L1010" s="145"/>
      <c r="M1010" s="149"/>
      <c r="T1010" s="150"/>
      <c r="AT1010" s="146" t="s">
        <v>229</v>
      </c>
      <c r="AU1010" s="146" t="s">
        <v>83</v>
      </c>
      <c r="AV1010" s="11" t="s">
        <v>83</v>
      </c>
      <c r="AW1010" s="11" t="s">
        <v>37</v>
      </c>
      <c r="AX1010" s="11" t="s">
        <v>76</v>
      </c>
      <c r="AY1010" s="146" t="s">
        <v>218</v>
      </c>
    </row>
    <row r="1011" spans="2:65" s="12" customFormat="1" ht="11.25">
      <c r="B1011" s="151"/>
      <c r="D1011" s="140" t="s">
        <v>229</v>
      </c>
      <c r="E1011" s="152" t="s">
        <v>19</v>
      </c>
      <c r="F1011" s="153" t="s">
        <v>83</v>
      </c>
      <c r="H1011" s="154">
        <v>1</v>
      </c>
      <c r="I1011" s="155"/>
      <c r="L1011" s="151"/>
      <c r="M1011" s="156"/>
      <c r="T1011" s="157"/>
      <c r="AT1011" s="152" t="s">
        <v>229</v>
      </c>
      <c r="AU1011" s="152" t="s">
        <v>83</v>
      </c>
      <c r="AV1011" s="12" t="s">
        <v>85</v>
      </c>
      <c r="AW1011" s="12" t="s">
        <v>37</v>
      </c>
      <c r="AX1011" s="12" t="s">
        <v>83</v>
      </c>
      <c r="AY1011" s="152" t="s">
        <v>218</v>
      </c>
    </row>
    <row r="1012" spans="2:65" s="1" customFormat="1" ht="21.75" customHeight="1">
      <c r="B1012" s="33"/>
      <c r="C1012" s="127" t="s">
        <v>1168</v>
      </c>
      <c r="D1012" s="127" t="s">
        <v>219</v>
      </c>
      <c r="E1012" s="128" t="s">
        <v>3202</v>
      </c>
      <c r="F1012" s="129" t="s">
        <v>3203</v>
      </c>
      <c r="G1012" s="130" t="s">
        <v>376</v>
      </c>
      <c r="H1012" s="131">
        <v>1</v>
      </c>
      <c r="I1012" s="132"/>
      <c r="J1012" s="133">
        <f>ROUND(I1012*H1012,2)</f>
        <v>0</v>
      </c>
      <c r="K1012" s="129" t="s">
        <v>19</v>
      </c>
      <c r="L1012" s="33"/>
      <c r="M1012" s="134" t="s">
        <v>19</v>
      </c>
      <c r="N1012" s="135" t="s">
        <v>47</v>
      </c>
      <c r="P1012" s="136">
        <f>O1012*H1012</f>
        <v>0</v>
      </c>
      <c r="Q1012" s="136">
        <v>0</v>
      </c>
      <c r="R1012" s="136">
        <f>Q1012*H1012</f>
        <v>0</v>
      </c>
      <c r="S1012" s="136">
        <v>0</v>
      </c>
      <c r="T1012" s="137">
        <f>S1012*H1012</f>
        <v>0</v>
      </c>
      <c r="AR1012" s="138" t="s">
        <v>223</v>
      </c>
      <c r="AT1012" s="138" t="s">
        <v>219</v>
      </c>
      <c r="AU1012" s="138" t="s">
        <v>83</v>
      </c>
      <c r="AY1012" s="18" t="s">
        <v>218</v>
      </c>
      <c r="BE1012" s="139">
        <f>IF(N1012="základní",J1012,0)</f>
        <v>0</v>
      </c>
      <c r="BF1012" s="139">
        <f>IF(N1012="snížená",J1012,0)</f>
        <v>0</v>
      </c>
      <c r="BG1012" s="139">
        <f>IF(N1012="zákl. přenesená",J1012,0)</f>
        <v>0</v>
      </c>
      <c r="BH1012" s="139">
        <f>IF(N1012="sníž. přenesená",J1012,0)</f>
        <v>0</v>
      </c>
      <c r="BI1012" s="139">
        <f>IF(N1012="nulová",J1012,0)</f>
        <v>0</v>
      </c>
      <c r="BJ1012" s="18" t="s">
        <v>83</v>
      </c>
      <c r="BK1012" s="139">
        <f>ROUND(I1012*H1012,2)</f>
        <v>0</v>
      </c>
      <c r="BL1012" s="18" t="s">
        <v>223</v>
      </c>
      <c r="BM1012" s="138" t="s">
        <v>3204</v>
      </c>
    </row>
    <row r="1013" spans="2:65" s="1" customFormat="1" ht="48.75">
      <c r="B1013" s="33"/>
      <c r="D1013" s="140" t="s">
        <v>225</v>
      </c>
      <c r="F1013" s="141" t="s">
        <v>3205</v>
      </c>
      <c r="I1013" s="142"/>
      <c r="L1013" s="33"/>
      <c r="M1013" s="143"/>
      <c r="T1013" s="54"/>
      <c r="AT1013" s="18" t="s">
        <v>225</v>
      </c>
      <c r="AU1013" s="18" t="s">
        <v>83</v>
      </c>
    </row>
    <row r="1014" spans="2:65" s="1" customFormat="1" ht="19.5">
      <c r="B1014" s="33"/>
      <c r="D1014" s="140" t="s">
        <v>227</v>
      </c>
      <c r="F1014" s="144" t="s">
        <v>3185</v>
      </c>
      <c r="I1014" s="142"/>
      <c r="L1014" s="33"/>
      <c r="M1014" s="143"/>
      <c r="T1014" s="54"/>
      <c r="AT1014" s="18" t="s">
        <v>227</v>
      </c>
      <c r="AU1014" s="18" t="s">
        <v>83</v>
      </c>
    </row>
    <row r="1015" spans="2:65" s="11" customFormat="1" ht="11.25">
      <c r="B1015" s="145"/>
      <c r="D1015" s="140" t="s">
        <v>229</v>
      </c>
      <c r="E1015" s="146" t="s">
        <v>19</v>
      </c>
      <c r="F1015" s="147" t="s">
        <v>230</v>
      </c>
      <c r="H1015" s="146" t="s">
        <v>19</v>
      </c>
      <c r="I1015" s="148"/>
      <c r="L1015" s="145"/>
      <c r="M1015" s="149"/>
      <c r="T1015" s="150"/>
      <c r="AT1015" s="146" t="s">
        <v>229</v>
      </c>
      <c r="AU1015" s="146" t="s">
        <v>83</v>
      </c>
      <c r="AV1015" s="11" t="s">
        <v>83</v>
      </c>
      <c r="AW1015" s="11" t="s">
        <v>37</v>
      </c>
      <c r="AX1015" s="11" t="s">
        <v>76</v>
      </c>
      <c r="AY1015" s="146" t="s">
        <v>218</v>
      </c>
    </row>
    <row r="1016" spans="2:65" s="12" customFormat="1" ht="11.25">
      <c r="B1016" s="151"/>
      <c r="D1016" s="140" t="s">
        <v>229</v>
      </c>
      <c r="E1016" s="152" t="s">
        <v>19</v>
      </c>
      <c r="F1016" s="153" t="s">
        <v>83</v>
      </c>
      <c r="H1016" s="154">
        <v>1</v>
      </c>
      <c r="I1016" s="155"/>
      <c r="L1016" s="151"/>
      <c r="M1016" s="156"/>
      <c r="T1016" s="157"/>
      <c r="AT1016" s="152" t="s">
        <v>229</v>
      </c>
      <c r="AU1016" s="152" t="s">
        <v>83</v>
      </c>
      <c r="AV1016" s="12" t="s">
        <v>85</v>
      </c>
      <c r="AW1016" s="12" t="s">
        <v>37</v>
      </c>
      <c r="AX1016" s="12" t="s">
        <v>83</v>
      </c>
      <c r="AY1016" s="152" t="s">
        <v>218</v>
      </c>
    </row>
    <row r="1017" spans="2:65" s="1" customFormat="1" ht="21.75" customHeight="1">
      <c r="B1017" s="33"/>
      <c r="C1017" s="127" t="s">
        <v>1172</v>
      </c>
      <c r="D1017" s="127" t="s">
        <v>219</v>
      </c>
      <c r="E1017" s="128" t="s">
        <v>3206</v>
      </c>
      <c r="F1017" s="129" t="s">
        <v>3207</v>
      </c>
      <c r="G1017" s="130" t="s">
        <v>376</v>
      </c>
      <c r="H1017" s="131">
        <v>1</v>
      </c>
      <c r="I1017" s="132"/>
      <c r="J1017" s="133">
        <f>ROUND(I1017*H1017,2)</f>
        <v>0</v>
      </c>
      <c r="K1017" s="129" t="s">
        <v>19</v>
      </c>
      <c r="L1017" s="33"/>
      <c r="M1017" s="134" t="s">
        <v>19</v>
      </c>
      <c r="N1017" s="135" t="s">
        <v>47</v>
      </c>
      <c r="P1017" s="136">
        <f>O1017*H1017</f>
        <v>0</v>
      </c>
      <c r="Q1017" s="136">
        <v>0</v>
      </c>
      <c r="R1017" s="136">
        <f>Q1017*H1017</f>
        <v>0</v>
      </c>
      <c r="S1017" s="136">
        <v>0</v>
      </c>
      <c r="T1017" s="137">
        <f>S1017*H1017</f>
        <v>0</v>
      </c>
      <c r="AR1017" s="138" t="s">
        <v>223</v>
      </c>
      <c r="AT1017" s="138" t="s">
        <v>219</v>
      </c>
      <c r="AU1017" s="138" t="s">
        <v>83</v>
      </c>
      <c r="AY1017" s="18" t="s">
        <v>218</v>
      </c>
      <c r="BE1017" s="139">
        <f>IF(N1017="základní",J1017,0)</f>
        <v>0</v>
      </c>
      <c r="BF1017" s="139">
        <f>IF(N1017="snížená",J1017,0)</f>
        <v>0</v>
      </c>
      <c r="BG1017" s="139">
        <f>IF(N1017="zákl. přenesená",J1017,0)</f>
        <v>0</v>
      </c>
      <c r="BH1017" s="139">
        <f>IF(N1017="sníž. přenesená",J1017,0)</f>
        <v>0</v>
      </c>
      <c r="BI1017" s="139">
        <f>IF(N1017="nulová",J1017,0)</f>
        <v>0</v>
      </c>
      <c r="BJ1017" s="18" t="s">
        <v>83</v>
      </c>
      <c r="BK1017" s="139">
        <f>ROUND(I1017*H1017,2)</f>
        <v>0</v>
      </c>
      <c r="BL1017" s="18" t="s">
        <v>223</v>
      </c>
      <c r="BM1017" s="138" t="s">
        <v>3208</v>
      </c>
    </row>
    <row r="1018" spans="2:65" s="1" customFormat="1" ht="48.75">
      <c r="B1018" s="33"/>
      <c r="D1018" s="140" t="s">
        <v>225</v>
      </c>
      <c r="F1018" s="141" t="s">
        <v>3209</v>
      </c>
      <c r="I1018" s="142"/>
      <c r="L1018" s="33"/>
      <c r="M1018" s="143"/>
      <c r="T1018" s="54"/>
      <c r="AT1018" s="18" t="s">
        <v>225</v>
      </c>
      <c r="AU1018" s="18" t="s">
        <v>83</v>
      </c>
    </row>
    <row r="1019" spans="2:65" s="1" customFormat="1" ht="19.5">
      <c r="B1019" s="33"/>
      <c r="D1019" s="140" t="s">
        <v>227</v>
      </c>
      <c r="F1019" s="144" t="s">
        <v>3185</v>
      </c>
      <c r="I1019" s="142"/>
      <c r="L1019" s="33"/>
      <c r="M1019" s="143"/>
      <c r="T1019" s="54"/>
      <c r="AT1019" s="18" t="s">
        <v>227</v>
      </c>
      <c r="AU1019" s="18" t="s">
        <v>83</v>
      </c>
    </row>
    <row r="1020" spans="2:65" s="11" customFormat="1" ht="11.25">
      <c r="B1020" s="145"/>
      <c r="D1020" s="140" t="s">
        <v>229</v>
      </c>
      <c r="E1020" s="146" t="s">
        <v>19</v>
      </c>
      <c r="F1020" s="147" t="s">
        <v>230</v>
      </c>
      <c r="H1020" s="146" t="s">
        <v>19</v>
      </c>
      <c r="I1020" s="148"/>
      <c r="L1020" s="145"/>
      <c r="M1020" s="149"/>
      <c r="T1020" s="150"/>
      <c r="AT1020" s="146" t="s">
        <v>229</v>
      </c>
      <c r="AU1020" s="146" t="s">
        <v>83</v>
      </c>
      <c r="AV1020" s="11" t="s">
        <v>83</v>
      </c>
      <c r="AW1020" s="11" t="s">
        <v>37</v>
      </c>
      <c r="AX1020" s="11" t="s">
        <v>76</v>
      </c>
      <c r="AY1020" s="146" t="s">
        <v>218</v>
      </c>
    </row>
    <row r="1021" spans="2:65" s="12" customFormat="1" ht="11.25">
      <c r="B1021" s="151"/>
      <c r="D1021" s="140" t="s">
        <v>229</v>
      </c>
      <c r="E1021" s="152" t="s">
        <v>19</v>
      </c>
      <c r="F1021" s="153" t="s">
        <v>83</v>
      </c>
      <c r="H1021" s="154">
        <v>1</v>
      </c>
      <c r="I1021" s="155"/>
      <c r="L1021" s="151"/>
      <c r="M1021" s="156"/>
      <c r="T1021" s="157"/>
      <c r="AT1021" s="152" t="s">
        <v>229</v>
      </c>
      <c r="AU1021" s="152" t="s">
        <v>83</v>
      </c>
      <c r="AV1021" s="12" t="s">
        <v>85</v>
      </c>
      <c r="AW1021" s="12" t="s">
        <v>37</v>
      </c>
      <c r="AX1021" s="12" t="s">
        <v>83</v>
      </c>
      <c r="AY1021" s="152" t="s">
        <v>218</v>
      </c>
    </row>
    <row r="1022" spans="2:65" s="1" customFormat="1" ht="16.5" customHeight="1">
      <c r="B1022" s="33"/>
      <c r="C1022" s="127" t="s">
        <v>1178</v>
      </c>
      <c r="D1022" s="127" t="s">
        <v>219</v>
      </c>
      <c r="E1022" s="128" t="s">
        <v>3210</v>
      </c>
      <c r="F1022" s="129" t="s">
        <v>3211</v>
      </c>
      <c r="G1022" s="130" t="s">
        <v>376</v>
      </c>
      <c r="H1022" s="131">
        <v>1</v>
      </c>
      <c r="I1022" s="132"/>
      <c r="J1022" s="133">
        <f>ROUND(I1022*H1022,2)</f>
        <v>0</v>
      </c>
      <c r="K1022" s="129" t="s">
        <v>19</v>
      </c>
      <c r="L1022" s="33"/>
      <c r="M1022" s="134" t="s">
        <v>19</v>
      </c>
      <c r="N1022" s="135" t="s">
        <v>47</v>
      </c>
      <c r="P1022" s="136">
        <f>O1022*H1022</f>
        <v>0</v>
      </c>
      <c r="Q1022" s="136">
        <v>0</v>
      </c>
      <c r="R1022" s="136">
        <f>Q1022*H1022</f>
        <v>0</v>
      </c>
      <c r="S1022" s="136">
        <v>0</v>
      </c>
      <c r="T1022" s="137">
        <f>S1022*H1022</f>
        <v>0</v>
      </c>
      <c r="AR1022" s="138" t="s">
        <v>223</v>
      </c>
      <c r="AT1022" s="138" t="s">
        <v>219</v>
      </c>
      <c r="AU1022" s="138" t="s">
        <v>83</v>
      </c>
      <c r="AY1022" s="18" t="s">
        <v>218</v>
      </c>
      <c r="BE1022" s="139">
        <f>IF(N1022="základní",J1022,0)</f>
        <v>0</v>
      </c>
      <c r="BF1022" s="139">
        <f>IF(N1022="snížená",J1022,0)</f>
        <v>0</v>
      </c>
      <c r="BG1022" s="139">
        <f>IF(N1022="zákl. přenesená",J1022,0)</f>
        <v>0</v>
      </c>
      <c r="BH1022" s="139">
        <f>IF(N1022="sníž. přenesená",J1022,0)</f>
        <v>0</v>
      </c>
      <c r="BI1022" s="139">
        <f>IF(N1022="nulová",J1022,0)</f>
        <v>0</v>
      </c>
      <c r="BJ1022" s="18" t="s">
        <v>83</v>
      </c>
      <c r="BK1022" s="139">
        <f>ROUND(I1022*H1022,2)</f>
        <v>0</v>
      </c>
      <c r="BL1022" s="18" t="s">
        <v>223</v>
      </c>
      <c r="BM1022" s="138" t="s">
        <v>3212</v>
      </c>
    </row>
    <row r="1023" spans="2:65" s="1" customFormat="1" ht="48.75">
      <c r="B1023" s="33"/>
      <c r="D1023" s="140" t="s">
        <v>225</v>
      </c>
      <c r="F1023" s="141" t="s">
        <v>3213</v>
      </c>
      <c r="I1023" s="142"/>
      <c r="L1023" s="33"/>
      <c r="M1023" s="143"/>
      <c r="T1023" s="54"/>
      <c r="AT1023" s="18" t="s">
        <v>225</v>
      </c>
      <c r="AU1023" s="18" t="s">
        <v>83</v>
      </c>
    </row>
    <row r="1024" spans="2:65" s="1" customFormat="1" ht="19.5">
      <c r="B1024" s="33"/>
      <c r="D1024" s="140" t="s">
        <v>227</v>
      </c>
      <c r="F1024" s="144" t="s">
        <v>3214</v>
      </c>
      <c r="I1024" s="142"/>
      <c r="L1024" s="33"/>
      <c r="M1024" s="143"/>
      <c r="T1024" s="54"/>
      <c r="AT1024" s="18" t="s">
        <v>227</v>
      </c>
      <c r="AU1024" s="18" t="s">
        <v>83</v>
      </c>
    </row>
    <row r="1025" spans="2:65" s="11" customFormat="1" ht="11.25">
      <c r="B1025" s="145"/>
      <c r="D1025" s="140" t="s">
        <v>229</v>
      </c>
      <c r="E1025" s="146" t="s">
        <v>19</v>
      </c>
      <c r="F1025" s="147" t="s">
        <v>230</v>
      </c>
      <c r="H1025" s="146" t="s">
        <v>19</v>
      </c>
      <c r="I1025" s="148"/>
      <c r="L1025" s="145"/>
      <c r="M1025" s="149"/>
      <c r="T1025" s="150"/>
      <c r="AT1025" s="146" t="s">
        <v>229</v>
      </c>
      <c r="AU1025" s="146" t="s">
        <v>83</v>
      </c>
      <c r="AV1025" s="11" t="s">
        <v>83</v>
      </c>
      <c r="AW1025" s="11" t="s">
        <v>37</v>
      </c>
      <c r="AX1025" s="11" t="s">
        <v>76</v>
      </c>
      <c r="AY1025" s="146" t="s">
        <v>218</v>
      </c>
    </row>
    <row r="1026" spans="2:65" s="12" customFormat="1" ht="11.25">
      <c r="B1026" s="151"/>
      <c r="D1026" s="140" t="s">
        <v>229</v>
      </c>
      <c r="E1026" s="152" t="s">
        <v>19</v>
      </c>
      <c r="F1026" s="153" t="s">
        <v>83</v>
      </c>
      <c r="H1026" s="154">
        <v>1</v>
      </c>
      <c r="I1026" s="155"/>
      <c r="L1026" s="151"/>
      <c r="M1026" s="156"/>
      <c r="T1026" s="157"/>
      <c r="AT1026" s="152" t="s">
        <v>229</v>
      </c>
      <c r="AU1026" s="152" t="s">
        <v>83</v>
      </c>
      <c r="AV1026" s="12" t="s">
        <v>85</v>
      </c>
      <c r="AW1026" s="12" t="s">
        <v>37</v>
      </c>
      <c r="AX1026" s="12" t="s">
        <v>83</v>
      </c>
      <c r="AY1026" s="152" t="s">
        <v>218</v>
      </c>
    </row>
    <row r="1027" spans="2:65" s="1" customFormat="1" ht="16.5" customHeight="1">
      <c r="B1027" s="33"/>
      <c r="C1027" s="127" t="s">
        <v>1184</v>
      </c>
      <c r="D1027" s="127" t="s">
        <v>219</v>
      </c>
      <c r="E1027" s="128" t="s">
        <v>3215</v>
      </c>
      <c r="F1027" s="129" t="s">
        <v>3216</v>
      </c>
      <c r="G1027" s="130" t="s">
        <v>376</v>
      </c>
      <c r="H1027" s="131">
        <v>1</v>
      </c>
      <c r="I1027" s="132"/>
      <c r="J1027" s="133">
        <f>ROUND(I1027*H1027,2)</f>
        <v>0</v>
      </c>
      <c r="K1027" s="129" t="s">
        <v>19</v>
      </c>
      <c r="L1027" s="33"/>
      <c r="M1027" s="134" t="s">
        <v>19</v>
      </c>
      <c r="N1027" s="135" t="s">
        <v>47</v>
      </c>
      <c r="P1027" s="136">
        <f>O1027*H1027</f>
        <v>0</v>
      </c>
      <c r="Q1027" s="136">
        <v>0</v>
      </c>
      <c r="R1027" s="136">
        <f>Q1027*H1027</f>
        <v>0</v>
      </c>
      <c r="S1027" s="136">
        <v>0</v>
      </c>
      <c r="T1027" s="137">
        <f>S1027*H1027</f>
        <v>0</v>
      </c>
      <c r="AR1027" s="138" t="s">
        <v>223</v>
      </c>
      <c r="AT1027" s="138" t="s">
        <v>219</v>
      </c>
      <c r="AU1027" s="138" t="s">
        <v>83</v>
      </c>
      <c r="AY1027" s="18" t="s">
        <v>218</v>
      </c>
      <c r="BE1027" s="139">
        <f>IF(N1027="základní",J1027,0)</f>
        <v>0</v>
      </c>
      <c r="BF1027" s="139">
        <f>IF(N1027="snížená",J1027,0)</f>
        <v>0</v>
      </c>
      <c r="BG1027" s="139">
        <f>IF(N1027="zákl. přenesená",J1027,0)</f>
        <v>0</v>
      </c>
      <c r="BH1027" s="139">
        <f>IF(N1027="sníž. přenesená",J1027,0)</f>
        <v>0</v>
      </c>
      <c r="BI1027" s="139">
        <f>IF(N1027="nulová",J1027,0)</f>
        <v>0</v>
      </c>
      <c r="BJ1027" s="18" t="s">
        <v>83</v>
      </c>
      <c r="BK1027" s="139">
        <f>ROUND(I1027*H1027,2)</f>
        <v>0</v>
      </c>
      <c r="BL1027" s="18" t="s">
        <v>223</v>
      </c>
      <c r="BM1027" s="138" t="s">
        <v>3217</v>
      </c>
    </row>
    <row r="1028" spans="2:65" s="1" customFormat="1" ht="48.75">
      <c r="B1028" s="33"/>
      <c r="D1028" s="140" t="s">
        <v>225</v>
      </c>
      <c r="F1028" s="141" t="s">
        <v>3218</v>
      </c>
      <c r="I1028" s="142"/>
      <c r="L1028" s="33"/>
      <c r="M1028" s="143"/>
      <c r="T1028" s="54"/>
      <c r="AT1028" s="18" t="s">
        <v>225</v>
      </c>
      <c r="AU1028" s="18" t="s">
        <v>83</v>
      </c>
    </row>
    <row r="1029" spans="2:65" s="1" customFormat="1" ht="19.5">
      <c r="B1029" s="33"/>
      <c r="D1029" s="140" t="s">
        <v>227</v>
      </c>
      <c r="F1029" s="144" t="s">
        <v>3214</v>
      </c>
      <c r="I1029" s="142"/>
      <c r="L1029" s="33"/>
      <c r="M1029" s="143"/>
      <c r="T1029" s="54"/>
      <c r="AT1029" s="18" t="s">
        <v>227</v>
      </c>
      <c r="AU1029" s="18" t="s">
        <v>83</v>
      </c>
    </row>
    <row r="1030" spans="2:65" s="11" customFormat="1" ht="11.25">
      <c r="B1030" s="145"/>
      <c r="D1030" s="140" t="s">
        <v>229</v>
      </c>
      <c r="E1030" s="146" t="s">
        <v>19</v>
      </c>
      <c r="F1030" s="147" t="s">
        <v>230</v>
      </c>
      <c r="H1030" s="146" t="s">
        <v>19</v>
      </c>
      <c r="I1030" s="148"/>
      <c r="L1030" s="145"/>
      <c r="M1030" s="149"/>
      <c r="T1030" s="150"/>
      <c r="AT1030" s="146" t="s">
        <v>229</v>
      </c>
      <c r="AU1030" s="146" t="s">
        <v>83</v>
      </c>
      <c r="AV1030" s="11" t="s">
        <v>83</v>
      </c>
      <c r="AW1030" s="11" t="s">
        <v>37</v>
      </c>
      <c r="AX1030" s="11" t="s">
        <v>76</v>
      </c>
      <c r="AY1030" s="146" t="s">
        <v>218</v>
      </c>
    </row>
    <row r="1031" spans="2:65" s="12" customFormat="1" ht="11.25">
      <c r="B1031" s="151"/>
      <c r="D1031" s="140" t="s">
        <v>229</v>
      </c>
      <c r="E1031" s="152" t="s">
        <v>19</v>
      </c>
      <c r="F1031" s="153" t="s">
        <v>83</v>
      </c>
      <c r="H1031" s="154">
        <v>1</v>
      </c>
      <c r="I1031" s="155"/>
      <c r="L1031" s="151"/>
      <c r="M1031" s="156"/>
      <c r="T1031" s="157"/>
      <c r="AT1031" s="152" t="s">
        <v>229</v>
      </c>
      <c r="AU1031" s="152" t="s">
        <v>83</v>
      </c>
      <c r="AV1031" s="12" t="s">
        <v>85</v>
      </c>
      <c r="AW1031" s="12" t="s">
        <v>37</v>
      </c>
      <c r="AX1031" s="12" t="s">
        <v>83</v>
      </c>
      <c r="AY1031" s="152" t="s">
        <v>218</v>
      </c>
    </row>
    <row r="1032" spans="2:65" s="1" customFormat="1" ht="16.5" customHeight="1">
      <c r="B1032" s="33"/>
      <c r="C1032" s="127" t="s">
        <v>1190</v>
      </c>
      <c r="D1032" s="127" t="s">
        <v>219</v>
      </c>
      <c r="E1032" s="128" t="s">
        <v>3219</v>
      </c>
      <c r="F1032" s="129" t="s">
        <v>3220</v>
      </c>
      <c r="G1032" s="130" t="s">
        <v>376</v>
      </c>
      <c r="H1032" s="131">
        <v>1</v>
      </c>
      <c r="I1032" s="132"/>
      <c r="J1032" s="133">
        <f>ROUND(I1032*H1032,2)</f>
        <v>0</v>
      </c>
      <c r="K1032" s="129" t="s">
        <v>19</v>
      </c>
      <c r="L1032" s="33"/>
      <c r="M1032" s="134" t="s">
        <v>19</v>
      </c>
      <c r="N1032" s="135" t="s">
        <v>47</v>
      </c>
      <c r="P1032" s="136">
        <f>O1032*H1032</f>
        <v>0</v>
      </c>
      <c r="Q1032" s="136">
        <v>0</v>
      </c>
      <c r="R1032" s="136">
        <f>Q1032*H1032</f>
        <v>0</v>
      </c>
      <c r="S1032" s="136">
        <v>0</v>
      </c>
      <c r="T1032" s="137">
        <f>S1032*H1032</f>
        <v>0</v>
      </c>
      <c r="AR1032" s="138" t="s">
        <v>223</v>
      </c>
      <c r="AT1032" s="138" t="s">
        <v>219</v>
      </c>
      <c r="AU1032" s="138" t="s">
        <v>83</v>
      </c>
      <c r="AY1032" s="18" t="s">
        <v>218</v>
      </c>
      <c r="BE1032" s="139">
        <f>IF(N1032="základní",J1032,0)</f>
        <v>0</v>
      </c>
      <c r="BF1032" s="139">
        <f>IF(N1032="snížená",J1032,0)</f>
        <v>0</v>
      </c>
      <c r="BG1032" s="139">
        <f>IF(N1032="zákl. přenesená",J1032,0)</f>
        <v>0</v>
      </c>
      <c r="BH1032" s="139">
        <f>IF(N1032="sníž. přenesená",J1032,0)</f>
        <v>0</v>
      </c>
      <c r="BI1032" s="139">
        <f>IF(N1032="nulová",J1032,0)</f>
        <v>0</v>
      </c>
      <c r="BJ1032" s="18" t="s">
        <v>83</v>
      </c>
      <c r="BK1032" s="139">
        <f>ROUND(I1032*H1032,2)</f>
        <v>0</v>
      </c>
      <c r="BL1032" s="18" t="s">
        <v>223</v>
      </c>
      <c r="BM1032" s="138" t="s">
        <v>3221</v>
      </c>
    </row>
    <row r="1033" spans="2:65" s="1" customFormat="1" ht="48.75">
      <c r="B1033" s="33"/>
      <c r="D1033" s="140" t="s">
        <v>225</v>
      </c>
      <c r="F1033" s="141" t="s">
        <v>3222</v>
      </c>
      <c r="I1033" s="142"/>
      <c r="L1033" s="33"/>
      <c r="M1033" s="143"/>
      <c r="T1033" s="54"/>
      <c r="AT1033" s="18" t="s">
        <v>225</v>
      </c>
      <c r="AU1033" s="18" t="s">
        <v>83</v>
      </c>
    </row>
    <row r="1034" spans="2:65" s="1" customFormat="1" ht="19.5">
      <c r="B1034" s="33"/>
      <c r="D1034" s="140" t="s">
        <v>227</v>
      </c>
      <c r="F1034" s="144" t="s">
        <v>3158</v>
      </c>
      <c r="I1034" s="142"/>
      <c r="L1034" s="33"/>
      <c r="M1034" s="143"/>
      <c r="T1034" s="54"/>
      <c r="AT1034" s="18" t="s">
        <v>227</v>
      </c>
      <c r="AU1034" s="18" t="s">
        <v>83</v>
      </c>
    </row>
    <row r="1035" spans="2:65" s="11" customFormat="1" ht="11.25">
      <c r="B1035" s="145"/>
      <c r="D1035" s="140" t="s">
        <v>229</v>
      </c>
      <c r="E1035" s="146" t="s">
        <v>19</v>
      </c>
      <c r="F1035" s="147" t="s">
        <v>230</v>
      </c>
      <c r="H1035" s="146" t="s">
        <v>19</v>
      </c>
      <c r="I1035" s="148"/>
      <c r="L1035" s="145"/>
      <c r="M1035" s="149"/>
      <c r="T1035" s="150"/>
      <c r="AT1035" s="146" t="s">
        <v>229</v>
      </c>
      <c r="AU1035" s="146" t="s">
        <v>83</v>
      </c>
      <c r="AV1035" s="11" t="s">
        <v>83</v>
      </c>
      <c r="AW1035" s="11" t="s">
        <v>37</v>
      </c>
      <c r="AX1035" s="11" t="s">
        <v>76</v>
      </c>
      <c r="AY1035" s="146" t="s">
        <v>218</v>
      </c>
    </row>
    <row r="1036" spans="2:65" s="12" customFormat="1" ht="11.25">
      <c r="B1036" s="151"/>
      <c r="D1036" s="140" t="s">
        <v>229</v>
      </c>
      <c r="E1036" s="152" t="s">
        <v>19</v>
      </c>
      <c r="F1036" s="153" t="s">
        <v>83</v>
      </c>
      <c r="H1036" s="154">
        <v>1</v>
      </c>
      <c r="I1036" s="155"/>
      <c r="L1036" s="151"/>
      <c r="M1036" s="156"/>
      <c r="T1036" s="157"/>
      <c r="AT1036" s="152" t="s">
        <v>229</v>
      </c>
      <c r="AU1036" s="152" t="s">
        <v>83</v>
      </c>
      <c r="AV1036" s="12" t="s">
        <v>85</v>
      </c>
      <c r="AW1036" s="12" t="s">
        <v>37</v>
      </c>
      <c r="AX1036" s="12" t="s">
        <v>83</v>
      </c>
      <c r="AY1036" s="152" t="s">
        <v>218</v>
      </c>
    </row>
    <row r="1037" spans="2:65" s="1" customFormat="1" ht="16.5" customHeight="1">
      <c r="B1037" s="33"/>
      <c r="C1037" s="127" t="s">
        <v>1194</v>
      </c>
      <c r="D1037" s="127" t="s">
        <v>219</v>
      </c>
      <c r="E1037" s="128" t="s">
        <v>3223</v>
      </c>
      <c r="F1037" s="129" t="s">
        <v>3224</v>
      </c>
      <c r="G1037" s="130" t="s">
        <v>376</v>
      </c>
      <c r="H1037" s="131">
        <v>1</v>
      </c>
      <c r="I1037" s="132"/>
      <c r="J1037" s="133">
        <f>ROUND(I1037*H1037,2)</f>
        <v>0</v>
      </c>
      <c r="K1037" s="129" t="s">
        <v>19</v>
      </c>
      <c r="L1037" s="33"/>
      <c r="M1037" s="134" t="s">
        <v>19</v>
      </c>
      <c r="N1037" s="135" t="s">
        <v>47</v>
      </c>
      <c r="P1037" s="136">
        <f>O1037*H1037</f>
        <v>0</v>
      </c>
      <c r="Q1037" s="136">
        <v>0</v>
      </c>
      <c r="R1037" s="136">
        <f>Q1037*H1037</f>
        <v>0</v>
      </c>
      <c r="S1037" s="136">
        <v>0</v>
      </c>
      <c r="T1037" s="137">
        <f>S1037*H1037</f>
        <v>0</v>
      </c>
      <c r="AR1037" s="138" t="s">
        <v>223</v>
      </c>
      <c r="AT1037" s="138" t="s">
        <v>219</v>
      </c>
      <c r="AU1037" s="138" t="s">
        <v>83</v>
      </c>
      <c r="AY1037" s="18" t="s">
        <v>218</v>
      </c>
      <c r="BE1037" s="139">
        <f>IF(N1037="základní",J1037,0)</f>
        <v>0</v>
      </c>
      <c r="BF1037" s="139">
        <f>IF(N1037="snížená",J1037,0)</f>
        <v>0</v>
      </c>
      <c r="BG1037" s="139">
        <f>IF(N1037="zákl. přenesená",J1037,0)</f>
        <v>0</v>
      </c>
      <c r="BH1037" s="139">
        <f>IF(N1037="sníž. přenesená",J1037,0)</f>
        <v>0</v>
      </c>
      <c r="BI1037" s="139">
        <f>IF(N1037="nulová",J1037,0)</f>
        <v>0</v>
      </c>
      <c r="BJ1037" s="18" t="s">
        <v>83</v>
      </c>
      <c r="BK1037" s="139">
        <f>ROUND(I1037*H1037,2)</f>
        <v>0</v>
      </c>
      <c r="BL1037" s="18" t="s">
        <v>223</v>
      </c>
      <c r="BM1037" s="138" t="s">
        <v>3225</v>
      </c>
    </row>
    <row r="1038" spans="2:65" s="1" customFormat="1" ht="48.75">
      <c r="B1038" s="33"/>
      <c r="D1038" s="140" t="s">
        <v>225</v>
      </c>
      <c r="F1038" s="141" t="s">
        <v>3226</v>
      </c>
      <c r="I1038" s="142"/>
      <c r="L1038" s="33"/>
      <c r="M1038" s="143"/>
      <c r="T1038" s="54"/>
      <c r="AT1038" s="18" t="s">
        <v>225</v>
      </c>
      <c r="AU1038" s="18" t="s">
        <v>83</v>
      </c>
    </row>
    <row r="1039" spans="2:65" s="1" customFormat="1" ht="19.5">
      <c r="B1039" s="33"/>
      <c r="D1039" s="140" t="s">
        <v>227</v>
      </c>
      <c r="F1039" s="144" t="s">
        <v>3158</v>
      </c>
      <c r="I1039" s="142"/>
      <c r="L1039" s="33"/>
      <c r="M1039" s="143"/>
      <c r="T1039" s="54"/>
      <c r="AT1039" s="18" t="s">
        <v>227</v>
      </c>
      <c r="AU1039" s="18" t="s">
        <v>83</v>
      </c>
    </row>
    <row r="1040" spans="2:65" s="11" customFormat="1" ht="11.25">
      <c r="B1040" s="145"/>
      <c r="D1040" s="140" t="s">
        <v>229</v>
      </c>
      <c r="E1040" s="146" t="s">
        <v>19</v>
      </c>
      <c r="F1040" s="147" t="s">
        <v>230</v>
      </c>
      <c r="H1040" s="146" t="s">
        <v>19</v>
      </c>
      <c r="I1040" s="148"/>
      <c r="L1040" s="145"/>
      <c r="M1040" s="149"/>
      <c r="T1040" s="150"/>
      <c r="AT1040" s="146" t="s">
        <v>229</v>
      </c>
      <c r="AU1040" s="146" t="s">
        <v>83</v>
      </c>
      <c r="AV1040" s="11" t="s">
        <v>83</v>
      </c>
      <c r="AW1040" s="11" t="s">
        <v>37</v>
      </c>
      <c r="AX1040" s="11" t="s">
        <v>76</v>
      </c>
      <c r="AY1040" s="146" t="s">
        <v>218</v>
      </c>
    </row>
    <row r="1041" spans="2:65" s="12" customFormat="1" ht="11.25">
      <c r="B1041" s="151"/>
      <c r="D1041" s="140" t="s">
        <v>229</v>
      </c>
      <c r="E1041" s="152" t="s">
        <v>19</v>
      </c>
      <c r="F1041" s="153" t="s">
        <v>83</v>
      </c>
      <c r="H1041" s="154">
        <v>1</v>
      </c>
      <c r="I1041" s="155"/>
      <c r="L1041" s="151"/>
      <c r="M1041" s="156"/>
      <c r="T1041" s="157"/>
      <c r="AT1041" s="152" t="s">
        <v>229</v>
      </c>
      <c r="AU1041" s="152" t="s">
        <v>83</v>
      </c>
      <c r="AV1041" s="12" t="s">
        <v>85</v>
      </c>
      <c r="AW1041" s="12" t="s">
        <v>37</v>
      </c>
      <c r="AX1041" s="12" t="s">
        <v>83</v>
      </c>
      <c r="AY1041" s="152" t="s">
        <v>218</v>
      </c>
    </row>
    <row r="1042" spans="2:65" s="1" customFormat="1" ht="16.5" customHeight="1">
      <c r="B1042" s="33"/>
      <c r="C1042" s="127" t="s">
        <v>1198</v>
      </c>
      <c r="D1042" s="127" t="s">
        <v>219</v>
      </c>
      <c r="E1042" s="128" t="s">
        <v>3227</v>
      </c>
      <c r="F1042" s="129" t="s">
        <v>3228</v>
      </c>
      <c r="G1042" s="130" t="s">
        <v>376</v>
      </c>
      <c r="H1042" s="131">
        <v>1</v>
      </c>
      <c r="I1042" s="132"/>
      <c r="J1042" s="133">
        <f>ROUND(I1042*H1042,2)</f>
        <v>0</v>
      </c>
      <c r="K1042" s="129" t="s">
        <v>19</v>
      </c>
      <c r="L1042" s="33"/>
      <c r="M1042" s="134" t="s">
        <v>19</v>
      </c>
      <c r="N1042" s="135" t="s">
        <v>47</v>
      </c>
      <c r="P1042" s="136">
        <f>O1042*H1042</f>
        <v>0</v>
      </c>
      <c r="Q1042" s="136">
        <v>0</v>
      </c>
      <c r="R1042" s="136">
        <f>Q1042*H1042</f>
        <v>0</v>
      </c>
      <c r="S1042" s="136">
        <v>0</v>
      </c>
      <c r="T1042" s="137">
        <f>S1042*H1042</f>
        <v>0</v>
      </c>
      <c r="AR1042" s="138" t="s">
        <v>223</v>
      </c>
      <c r="AT1042" s="138" t="s">
        <v>219</v>
      </c>
      <c r="AU1042" s="138" t="s">
        <v>83</v>
      </c>
      <c r="AY1042" s="18" t="s">
        <v>218</v>
      </c>
      <c r="BE1042" s="139">
        <f>IF(N1042="základní",J1042,0)</f>
        <v>0</v>
      </c>
      <c r="BF1042" s="139">
        <f>IF(N1042="snížená",J1042,0)</f>
        <v>0</v>
      </c>
      <c r="BG1042" s="139">
        <f>IF(N1042="zákl. přenesená",J1042,0)</f>
        <v>0</v>
      </c>
      <c r="BH1042" s="139">
        <f>IF(N1042="sníž. přenesená",J1042,0)</f>
        <v>0</v>
      </c>
      <c r="BI1042" s="139">
        <f>IF(N1042="nulová",J1042,0)</f>
        <v>0</v>
      </c>
      <c r="BJ1042" s="18" t="s">
        <v>83</v>
      </c>
      <c r="BK1042" s="139">
        <f>ROUND(I1042*H1042,2)</f>
        <v>0</v>
      </c>
      <c r="BL1042" s="18" t="s">
        <v>223</v>
      </c>
      <c r="BM1042" s="138" t="s">
        <v>3229</v>
      </c>
    </row>
    <row r="1043" spans="2:65" s="1" customFormat="1" ht="48.75">
      <c r="B1043" s="33"/>
      <c r="D1043" s="140" t="s">
        <v>225</v>
      </c>
      <c r="F1043" s="141" t="s">
        <v>3230</v>
      </c>
      <c r="I1043" s="142"/>
      <c r="L1043" s="33"/>
      <c r="M1043" s="143"/>
      <c r="T1043" s="54"/>
      <c r="AT1043" s="18" t="s">
        <v>225</v>
      </c>
      <c r="AU1043" s="18" t="s">
        <v>83</v>
      </c>
    </row>
    <row r="1044" spans="2:65" s="1" customFormat="1" ht="19.5">
      <c r="B1044" s="33"/>
      <c r="D1044" s="140" t="s">
        <v>227</v>
      </c>
      <c r="F1044" s="144" t="s">
        <v>3214</v>
      </c>
      <c r="I1044" s="142"/>
      <c r="L1044" s="33"/>
      <c r="M1044" s="143"/>
      <c r="T1044" s="54"/>
      <c r="AT1044" s="18" t="s">
        <v>227</v>
      </c>
      <c r="AU1044" s="18" t="s">
        <v>83</v>
      </c>
    </row>
    <row r="1045" spans="2:65" s="11" customFormat="1" ht="11.25">
      <c r="B1045" s="145"/>
      <c r="D1045" s="140" t="s">
        <v>229</v>
      </c>
      <c r="E1045" s="146" t="s">
        <v>19</v>
      </c>
      <c r="F1045" s="147" t="s">
        <v>230</v>
      </c>
      <c r="H1045" s="146" t="s">
        <v>19</v>
      </c>
      <c r="I1045" s="148"/>
      <c r="L1045" s="145"/>
      <c r="M1045" s="149"/>
      <c r="T1045" s="150"/>
      <c r="AT1045" s="146" t="s">
        <v>229</v>
      </c>
      <c r="AU1045" s="146" t="s">
        <v>83</v>
      </c>
      <c r="AV1045" s="11" t="s">
        <v>83</v>
      </c>
      <c r="AW1045" s="11" t="s">
        <v>37</v>
      </c>
      <c r="AX1045" s="11" t="s">
        <v>76</v>
      </c>
      <c r="AY1045" s="146" t="s">
        <v>218</v>
      </c>
    </row>
    <row r="1046" spans="2:65" s="12" customFormat="1" ht="11.25">
      <c r="B1046" s="151"/>
      <c r="D1046" s="140" t="s">
        <v>229</v>
      </c>
      <c r="E1046" s="152" t="s">
        <v>19</v>
      </c>
      <c r="F1046" s="153" t="s">
        <v>83</v>
      </c>
      <c r="H1046" s="154">
        <v>1</v>
      </c>
      <c r="I1046" s="155"/>
      <c r="L1046" s="151"/>
      <c r="M1046" s="156"/>
      <c r="T1046" s="157"/>
      <c r="AT1046" s="152" t="s">
        <v>229</v>
      </c>
      <c r="AU1046" s="152" t="s">
        <v>83</v>
      </c>
      <c r="AV1046" s="12" t="s">
        <v>85</v>
      </c>
      <c r="AW1046" s="12" t="s">
        <v>37</v>
      </c>
      <c r="AX1046" s="12" t="s">
        <v>83</v>
      </c>
      <c r="AY1046" s="152" t="s">
        <v>218</v>
      </c>
    </row>
    <row r="1047" spans="2:65" s="1" customFormat="1" ht="16.5" customHeight="1">
      <c r="B1047" s="33"/>
      <c r="C1047" s="127" t="s">
        <v>1205</v>
      </c>
      <c r="D1047" s="127" t="s">
        <v>219</v>
      </c>
      <c r="E1047" s="128" t="s">
        <v>3231</v>
      </c>
      <c r="F1047" s="129" t="s">
        <v>3232</v>
      </c>
      <c r="G1047" s="130" t="s">
        <v>376</v>
      </c>
      <c r="H1047" s="131">
        <v>1</v>
      </c>
      <c r="I1047" s="132"/>
      <c r="J1047" s="133">
        <f>ROUND(I1047*H1047,2)</f>
        <v>0</v>
      </c>
      <c r="K1047" s="129" t="s">
        <v>19</v>
      </c>
      <c r="L1047" s="33"/>
      <c r="M1047" s="134" t="s">
        <v>19</v>
      </c>
      <c r="N1047" s="135" t="s">
        <v>47</v>
      </c>
      <c r="P1047" s="136">
        <f>O1047*H1047</f>
        <v>0</v>
      </c>
      <c r="Q1047" s="136">
        <v>0</v>
      </c>
      <c r="R1047" s="136">
        <f>Q1047*H1047</f>
        <v>0</v>
      </c>
      <c r="S1047" s="136">
        <v>0</v>
      </c>
      <c r="T1047" s="137">
        <f>S1047*H1047</f>
        <v>0</v>
      </c>
      <c r="AR1047" s="138" t="s">
        <v>223</v>
      </c>
      <c r="AT1047" s="138" t="s">
        <v>219</v>
      </c>
      <c r="AU1047" s="138" t="s">
        <v>83</v>
      </c>
      <c r="AY1047" s="18" t="s">
        <v>218</v>
      </c>
      <c r="BE1047" s="139">
        <f>IF(N1047="základní",J1047,0)</f>
        <v>0</v>
      </c>
      <c r="BF1047" s="139">
        <f>IF(N1047="snížená",J1047,0)</f>
        <v>0</v>
      </c>
      <c r="BG1047" s="139">
        <f>IF(N1047="zákl. přenesená",J1047,0)</f>
        <v>0</v>
      </c>
      <c r="BH1047" s="139">
        <f>IF(N1047="sníž. přenesená",J1047,0)</f>
        <v>0</v>
      </c>
      <c r="BI1047" s="139">
        <f>IF(N1047="nulová",J1047,0)</f>
        <v>0</v>
      </c>
      <c r="BJ1047" s="18" t="s">
        <v>83</v>
      </c>
      <c r="BK1047" s="139">
        <f>ROUND(I1047*H1047,2)</f>
        <v>0</v>
      </c>
      <c r="BL1047" s="18" t="s">
        <v>223</v>
      </c>
      <c r="BM1047" s="138" t="s">
        <v>3233</v>
      </c>
    </row>
    <row r="1048" spans="2:65" s="1" customFormat="1" ht="48.75">
      <c r="B1048" s="33"/>
      <c r="D1048" s="140" t="s">
        <v>225</v>
      </c>
      <c r="F1048" s="141" t="s">
        <v>3234</v>
      </c>
      <c r="I1048" s="142"/>
      <c r="L1048" s="33"/>
      <c r="M1048" s="143"/>
      <c r="T1048" s="54"/>
      <c r="AT1048" s="18" t="s">
        <v>225</v>
      </c>
      <c r="AU1048" s="18" t="s">
        <v>83</v>
      </c>
    </row>
    <row r="1049" spans="2:65" s="1" customFormat="1" ht="19.5">
      <c r="B1049" s="33"/>
      <c r="D1049" s="140" t="s">
        <v>227</v>
      </c>
      <c r="F1049" s="144" t="s">
        <v>3214</v>
      </c>
      <c r="I1049" s="142"/>
      <c r="L1049" s="33"/>
      <c r="M1049" s="143"/>
      <c r="T1049" s="54"/>
      <c r="AT1049" s="18" t="s">
        <v>227</v>
      </c>
      <c r="AU1049" s="18" t="s">
        <v>83</v>
      </c>
    </row>
    <row r="1050" spans="2:65" s="11" customFormat="1" ht="11.25">
      <c r="B1050" s="145"/>
      <c r="D1050" s="140" t="s">
        <v>229</v>
      </c>
      <c r="E1050" s="146" t="s">
        <v>19</v>
      </c>
      <c r="F1050" s="147" t="s">
        <v>230</v>
      </c>
      <c r="H1050" s="146" t="s">
        <v>19</v>
      </c>
      <c r="I1050" s="148"/>
      <c r="L1050" s="145"/>
      <c r="M1050" s="149"/>
      <c r="T1050" s="150"/>
      <c r="AT1050" s="146" t="s">
        <v>229</v>
      </c>
      <c r="AU1050" s="146" t="s">
        <v>83</v>
      </c>
      <c r="AV1050" s="11" t="s">
        <v>83</v>
      </c>
      <c r="AW1050" s="11" t="s">
        <v>37</v>
      </c>
      <c r="AX1050" s="11" t="s">
        <v>76</v>
      </c>
      <c r="AY1050" s="146" t="s">
        <v>218</v>
      </c>
    </row>
    <row r="1051" spans="2:65" s="12" customFormat="1" ht="11.25">
      <c r="B1051" s="151"/>
      <c r="D1051" s="140" t="s">
        <v>229</v>
      </c>
      <c r="E1051" s="152" t="s">
        <v>19</v>
      </c>
      <c r="F1051" s="153" t="s">
        <v>83</v>
      </c>
      <c r="H1051" s="154">
        <v>1</v>
      </c>
      <c r="I1051" s="155"/>
      <c r="L1051" s="151"/>
      <c r="M1051" s="156"/>
      <c r="T1051" s="157"/>
      <c r="AT1051" s="152" t="s">
        <v>229</v>
      </c>
      <c r="AU1051" s="152" t="s">
        <v>83</v>
      </c>
      <c r="AV1051" s="12" t="s">
        <v>85</v>
      </c>
      <c r="AW1051" s="12" t="s">
        <v>37</v>
      </c>
      <c r="AX1051" s="12" t="s">
        <v>83</v>
      </c>
      <c r="AY1051" s="152" t="s">
        <v>218</v>
      </c>
    </row>
    <row r="1052" spans="2:65" s="1" customFormat="1" ht="21.75" customHeight="1">
      <c r="B1052" s="33"/>
      <c r="C1052" s="127" t="s">
        <v>1209</v>
      </c>
      <c r="D1052" s="127" t="s">
        <v>219</v>
      </c>
      <c r="E1052" s="128" t="s">
        <v>3235</v>
      </c>
      <c r="F1052" s="129" t="s">
        <v>2213</v>
      </c>
      <c r="G1052" s="130" t="s">
        <v>376</v>
      </c>
      <c r="H1052" s="131">
        <v>1</v>
      </c>
      <c r="I1052" s="132"/>
      <c r="J1052" s="133">
        <f>ROUND(I1052*H1052,2)</f>
        <v>0</v>
      </c>
      <c r="K1052" s="129" t="s">
        <v>19</v>
      </c>
      <c r="L1052" s="33"/>
      <c r="M1052" s="134" t="s">
        <v>19</v>
      </c>
      <c r="N1052" s="135" t="s">
        <v>47</v>
      </c>
      <c r="P1052" s="136">
        <f>O1052*H1052</f>
        <v>0</v>
      </c>
      <c r="Q1052" s="136">
        <v>0</v>
      </c>
      <c r="R1052" s="136">
        <f>Q1052*H1052</f>
        <v>0</v>
      </c>
      <c r="S1052" s="136">
        <v>0</v>
      </c>
      <c r="T1052" s="137">
        <f>S1052*H1052</f>
        <v>0</v>
      </c>
      <c r="AR1052" s="138" t="s">
        <v>223</v>
      </c>
      <c r="AT1052" s="138" t="s">
        <v>219</v>
      </c>
      <c r="AU1052" s="138" t="s">
        <v>83</v>
      </c>
      <c r="AY1052" s="18" t="s">
        <v>218</v>
      </c>
      <c r="BE1052" s="139">
        <f>IF(N1052="základní",J1052,0)</f>
        <v>0</v>
      </c>
      <c r="BF1052" s="139">
        <f>IF(N1052="snížená",J1052,0)</f>
        <v>0</v>
      </c>
      <c r="BG1052" s="139">
        <f>IF(N1052="zákl. přenesená",J1052,0)</f>
        <v>0</v>
      </c>
      <c r="BH1052" s="139">
        <f>IF(N1052="sníž. přenesená",J1052,0)</f>
        <v>0</v>
      </c>
      <c r="BI1052" s="139">
        <f>IF(N1052="nulová",J1052,0)</f>
        <v>0</v>
      </c>
      <c r="BJ1052" s="18" t="s">
        <v>83</v>
      </c>
      <c r="BK1052" s="139">
        <f>ROUND(I1052*H1052,2)</f>
        <v>0</v>
      </c>
      <c r="BL1052" s="18" t="s">
        <v>223</v>
      </c>
      <c r="BM1052" s="138" t="s">
        <v>3236</v>
      </c>
    </row>
    <row r="1053" spans="2:65" s="1" customFormat="1" ht="48.75">
      <c r="B1053" s="33"/>
      <c r="D1053" s="140" t="s">
        <v>225</v>
      </c>
      <c r="F1053" s="141" t="s">
        <v>2215</v>
      </c>
      <c r="I1053" s="142"/>
      <c r="L1053" s="33"/>
      <c r="M1053" s="143"/>
      <c r="T1053" s="54"/>
      <c r="AT1053" s="18" t="s">
        <v>225</v>
      </c>
      <c r="AU1053" s="18" t="s">
        <v>83</v>
      </c>
    </row>
    <row r="1054" spans="2:65" s="1" customFormat="1" ht="19.5">
      <c r="B1054" s="33"/>
      <c r="D1054" s="140" t="s">
        <v>227</v>
      </c>
      <c r="F1054" s="144" t="s">
        <v>2216</v>
      </c>
      <c r="I1054" s="142"/>
      <c r="L1054" s="33"/>
      <c r="M1054" s="143"/>
      <c r="T1054" s="54"/>
      <c r="AT1054" s="18" t="s">
        <v>227</v>
      </c>
      <c r="AU1054" s="18" t="s">
        <v>83</v>
      </c>
    </row>
    <row r="1055" spans="2:65" s="11" customFormat="1" ht="11.25">
      <c r="B1055" s="145"/>
      <c r="D1055" s="140" t="s">
        <v>229</v>
      </c>
      <c r="E1055" s="146" t="s">
        <v>19</v>
      </c>
      <c r="F1055" s="147" t="s">
        <v>230</v>
      </c>
      <c r="H1055" s="146" t="s">
        <v>19</v>
      </c>
      <c r="I1055" s="148"/>
      <c r="L1055" s="145"/>
      <c r="M1055" s="149"/>
      <c r="T1055" s="150"/>
      <c r="AT1055" s="146" t="s">
        <v>229</v>
      </c>
      <c r="AU1055" s="146" t="s">
        <v>83</v>
      </c>
      <c r="AV1055" s="11" t="s">
        <v>83</v>
      </c>
      <c r="AW1055" s="11" t="s">
        <v>37</v>
      </c>
      <c r="AX1055" s="11" t="s">
        <v>76</v>
      </c>
      <c r="AY1055" s="146" t="s">
        <v>218</v>
      </c>
    </row>
    <row r="1056" spans="2:65" s="12" customFormat="1" ht="11.25">
      <c r="B1056" s="151"/>
      <c r="D1056" s="140" t="s">
        <v>229</v>
      </c>
      <c r="E1056" s="152" t="s">
        <v>19</v>
      </c>
      <c r="F1056" s="153" t="s">
        <v>83</v>
      </c>
      <c r="H1056" s="154">
        <v>1</v>
      </c>
      <c r="I1056" s="155"/>
      <c r="L1056" s="151"/>
      <c r="M1056" s="156"/>
      <c r="T1056" s="157"/>
      <c r="AT1056" s="152" t="s">
        <v>229</v>
      </c>
      <c r="AU1056" s="152" t="s">
        <v>83</v>
      </c>
      <c r="AV1056" s="12" t="s">
        <v>85</v>
      </c>
      <c r="AW1056" s="12" t="s">
        <v>37</v>
      </c>
      <c r="AX1056" s="12" t="s">
        <v>83</v>
      </c>
      <c r="AY1056" s="152" t="s">
        <v>218</v>
      </c>
    </row>
    <row r="1057" spans="2:65" s="1" customFormat="1" ht="21.75" customHeight="1">
      <c r="B1057" s="33"/>
      <c r="C1057" s="127" t="s">
        <v>1215</v>
      </c>
      <c r="D1057" s="127" t="s">
        <v>219</v>
      </c>
      <c r="E1057" s="128" t="s">
        <v>3237</v>
      </c>
      <c r="F1057" s="129" t="s">
        <v>3238</v>
      </c>
      <c r="G1057" s="130" t="s">
        <v>376</v>
      </c>
      <c r="H1057" s="131">
        <v>1</v>
      </c>
      <c r="I1057" s="132"/>
      <c r="J1057" s="133">
        <f>ROUND(I1057*H1057,2)</f>
        <v>0</v>
      </c>
      <c r="K1057" s="129" t="s">
        <v>19</v>
      </c>
      <c r="L1057" s="33"/>
      <c r="M1057" s="134" t="s">
        <v>19</v>
      </c>
      <c r="N1057" s="135" t="s">
        <v>47</v>
      </c>
      <c r="P1057" s="136">
        <f>O1057*H1057</f>
        <v>0</v>
      </c>
      <c r="Q1057" s="136">
        <v>0</v>
      </c>
      <c r="R1057" s="136">
        <f>Q1057*H1057</f>
        <v>0</v>
      </c>
      <c r="S1057" s="136">
        <v>0</v>
      </c>
      <c r="T1057" s="137">
        <f>S1057*H1057</f>
        <v>0</v>
      </c>
      <c r="AR1057" s="138" t="s">
        <v>223</v>
      </c>
      <c r="AT1057" s="138" t="s">
        <v>219</v>
      </c>
      <c r="AU1057" s="138" t="s">
        <v>83</v>
      </c>
      <c r="AY1057" s="18" t="s">
        <v>218</v>
      </c>
      <c r="BE1057" s="139">
        <f>IF(N1057="základní",J1057,0)</f>
        <v>0</v>
      </c>
      <c r="BF1057" s="139">
        <f>IF(N1057="snížená",J1057,0)</f>
        <v>0</v>
      </c>
      <c r="BG1057" s="139">
        <f>IF(N1057="zákl. přenesená",J1057,0)</f>
        <v>0</v>
      </c>
      <c r="BH1057" s="139">
        <f>IF(N1057="sníž. přenesená",J1057,0)</f>
        <v>0</v>
      </c>
      <c r="BI1057" s="139">
        <f>IF(N1057="nulová",J1057,0)</f>
        <v>0</v>
      </c>
      <c r="BJ1057" s="18" t="s">
        <v>83</v>
      </c>
      <c r="BK1057" s="139">
        <f>ROUND(I1057*H1057,2)</f>
        <v>0</v>
      </c>
      <c r="BL1057" s="18" t="s">
        <v>223</v>
      </c>
      <c r="BM1057" s="138" t="s">
        <v>3239</v>
      </c>
    </row>
    <row r="1058" spans="2:65" s="1" customFormat="1" ht="48.75">
      <c r="B1058" s="33"/>
      <c r="D1058" s="140" t="s">
        <v>225</v>
      </c>
      <c r="F1058" s="141" t="s">
        <v>3240</v>
      </c>
      <c r="I1058" s="142"/>
      <c r="L1058" s="33"/>
      <c r="M1058" s="143"/>
      <c r="T1058" s="54"/>
      <c r="AT1058" s="18" t="s">
        <v>225</v>
      </c>
      <c r="AU1058" s="18" t="s">
        <v>83</v>
      </c>
    </row>
    <row r="1059" spans="2:65" s="1" customFormat="1" ht="19.5">
      <c r="B1059" s="33"/>
      <c r="D1059" s="140" t="s">
        <v>227</v>
      </c>
      <c r="F1059" s="144" t="s">
        <v>2216</v>
      </c>
      <c r="I1059" s="142"/>
      <c r="L1059" s="33"/>
      <c r="M1059" s="143"/>
      <c r="T1059" s="54"/>
      <c r="AT1059" s="18" t="s">
        <v>227</v>
      </c>
      <c r="AU1059" s="18" t="s">
        <v>83</v>
      </c>
    </row>
    <row r="1060" spans="2:65" s="11" customFormat="1" ht="11.25">
      <c r="B1060" s="145"/>
      <c r="D1060" s="140" t="s">
        <v>229</v>
      </c>
      <c r="E1060" s="146" t="s">
        <v>19</v>
      </c>
      <c r="F1060" s="147" t="s">
        <v>230</v>
      </c>
      <c r="H1060" s="146" t="s">
        <v>19</v>
      </c>
      <c r="I1060" s="148"/>
      <c r="L1060" s="145"/>
      <c r="M1060" s="149"/>
      <c r="T1060" s="150"/>
      <c r="AT1060" s="146" t="s">
        <v>229</v>
      </c>
      <c r="AU1060" s="146" t="s">
        <v>83</v>
      </c>
      <c r="AV1060" s="11" t="s">
        <v>83</v>
      </c>
      <c r="AW1060" s="11" t="s">
        <v>37</v>
      </c>
      <c r="AX1060" s="11" t="s">
        <v>76</v>
      </c>
      <c r="AY1060" s="146" t="s">
        <v>218</v>
      </c>
    </row>
    <row r="1061" spans="2:65" s="12" customFormat="1" ht="11.25">
      <c r="B1061" s="151"/>
      <c r="D1061" s="140" t="s">
        <v>229</v>
      </c>
      <c r="E1061" s="152" t="s">
        <v>19</v>
      </c>
      <c r="F1061" s="153" t="s">
        <v>83</v>
      </c>
      <c r="H1061" s="154">
        <v>1</v>
      </c>
      <c r="I1061" s="155"/>
      <c r="L1061" s="151"/>
      <c r="M1061" s="156"/>
      <c r="T1061" s="157"/>
      <c r="AT1061" s="152" t="s">
        <v>229</v>
      </c>
      <c r="AU1061" s="152" t="s">
        <v>83</v>
      </c>
      <c r="AV1061" s="12" t="s">
        <v>85</v>
      </c>
      <c r="AW1061" s="12" t="s">
        <v>37</v>
      </c>
      <c r="AX1061" s="12" t="s">
        <v>83</v>
      </c>
      <c r="AY1061" s="152" t="s">
        <v>218</v>
      </c>
    </row>
    <row r="1062" spans="2:65" s="1" customFormat="1" ht="21.75" customHeight="1">
      <c r="B1062" s="33"/>
      <c r="C1062" s="127" t="s">
        <v>1219</v>
      </c>
      <c r="D1062" s="127" t="s">
        <v>219</v>
      </c>
      <c r="E1062" s="128" t="s">
        <v>3241</v>
      </c>
      <c r="F1062" s="129" t="s">
        <v>3242</v>
      </c>
      <c r="G1062" s="130" t="s">
        <v>376</v>
      </c>
      <c r="H1062" s="131">
        <v>1</v>
      </c>
      <c r="I1062" s="132"/>
      <c r="J1062" s="133">
        <f>ROUND(I1062*H1062,2)</f>
        <v>0</v>
      </c>
      <c r="K1062" s="129" t="s">
        <v>19</v>
      </c>
      <c r="L1062" s="33"/>
      <c r="M1062" s="134" t="s">
        <v>19</v>
      </c>
      <c r="N1062" s="135" t="s">
        <v>47</v>
      </c>
      <c r="P1062" s="136">
        <f>O1062*H1062</f>
        <v>0</v>
      </c>
      <c r="Q1062" s="136">
        <v>0</v>
      </c>
      <c r="R1062" s="136">
        <f>Q1062*H1062</f>
        <v>0</v>
      </c>
      <c r="S1062" s="136">
        <v>0</v>
      </c>
      <c r="T1062" s="137">
        <f>S1062*H1062</f>
        <v>0</v>
      </c>
      <c r="AR1062" s="138" t="s">
        <v>223</v>
      </c>
      <c r="AT1062" s="138" t="s">
        <v>219</v>
      </c>
      <c r="AU1062" s="138" t="s">
        <v>83</v>
      </c>
      <c r="AY1062" s="18" t="s">
        <v>218</v>
      </c>
      <c r="BE1062" s="139">
        <f>IF(N1062="základní",J1062,0)</f>
        <v>0</v>
      </c>
      <c r="BF1062" s="139">
        <f>IF(N1062="snížená",J1062,0)</f>
        <v>0</v>
      </c>
      <c r="BG1062" s="139">
        <f>IF(N1062="zákl. přenesená",J1062,0)</f>
        <v>0</v>
      </c>
      <c r="BH1062" s="139">
        <f>IF(N1062="sníž. přenesená",J1062,0)</f>
        <v>0</v>
      </c>
      <c r="BI1062" s="139">
        <f>IF(N1062="nulová",J1062,0)</f>
        <v>0</v>
      </c>
      <c r="BJ1062" s="18" t="s">
        <v>83</v>
      </c>
      <c r="BK1062" s="139">
        <f>ROUND(I1062*H1062,2)</f>
        <v>0</v>
      </c>
      <c r="BL1062" s="18" t="s">
        <v>223</v>
      </c>
      <c r="BM1062" s="138" t="s">
        <v>3243</v>
      </c>
    </row>
    <row r="1063" spans="2:65" s="1" customFormat="1" ht="48.75">
      <c r="B1063" s="33"/>
      <c r="D1063" s="140" t="s">
        <v>225</v>
      </c>
      <c r="F1063" s="141" t="s">
        <v>3244</v>
      </c>
      <c r="I1063" s="142"/>
      <c r="L1063" s="33"/>
      <c r="M1063" s="143"/>
      <c r="T1063" s="54"/>
      <c r="AT1063" s="18" t="s">
        <v>225</v>
      </c>
      <c r="AU1063" s="18" t="s">
        <v>83</v>
      </c>
    </row>
    <row r="1064" spans="2:65" s="1" customFormat="1" ht="19.5">
      <c r="B1064" s="33"/>
      <c r="D1064" s="140" t="s">
        <v>227</v>
      </c>
      <c r="F1064" s="144" t="s">
        <v>2216</v>
      </c>
      <c r="I1064" s="142"/>
      <c r="L1064" s="33"/>
      <c r="M1064" s="143"/>
      <c r="T1064" s="54"/>
      <c r="AT1064" s="18" t="s">
        <v>227</v>
      </c>
      <c r="AU1064" s="18" t="s">
        <v>83</v>
      </c>
    </row>
    <row r="1065" spans="2:65" s="11" customFormat="1" ht="11.25">
      <c r="B1065" s="145"/>
      <c r="D1065" s="140" t="s">
        <v>229</v>
      </c>
      <c r="E1065" s="146" t="s">
        <v>19</v>
      </c>
      <c r="F1065" s="147" t="s">
        <v>230</v>
      </c>
      <c r="H1065" s="146" t="s">
        <v>19</v>
      </c>
      <c r="I1065" s="148"/>
      <c r="L1065" s="145"/>
      <c r="M1065" s="149"/>
      <c r="T1065" s="150"/>
      <c r="AT1065" s="146" t="s">
        <v>229</v>
      </c>
      <c r="AU1065" s="146" t="s">
        <v>83</v>
      </c>
      <c r="AV1065" s="11" t="s">
        <v>83</v>
      </c>
      <c r="AW1065" s="11" t="s">
        <v>37</v>
      </c>
      <c r="AX1065" s="11" t="s">
        <v>76</v>
      </c>
      <c r="AY1065" s="146" t="s">
        <v>218</v>
      </c>
    </row>
    <row r="1066" spans="2:65" s="12" customFormat="1" ht="11.25">
      <c r="B1066" s="151"/>
      <c r="D1066" s="140" t="s">
        <v>229</v>
      </c>
      <c r="E1066" s="152" t="s">
        <v>19</v>
      </c>
      <c r="F1066" s="153" t="s">
        <v>83</v>
      </c>
      <c r="H1066" s="154">
        <v>1</v>
      </c>
      <c r="I1066" s="155"/>
      <c r="L1066" s="151"/>
      <c r="M1066" s="156"/>
      <c r="T1066" s="157"/>
      <c r="AT1066" s="152" t="s">
        <v>229</v>
      </c>
      <c r="AU1066" s="152" t="s">
        <v>83</v>
      </c>
      <c r="AV1066" s="12" t="s">
        <v>85</v>
      </c>
      <c r="AW1066" s="12" t="s">
        <v>37</v>
      </c>
      <c r="AX1066" s="12" t="s">
        <v>83</v>
      </c>
      <c r="AY1066" s="152" t="s">
        <v>218</v>
      </c>
    </row>
    <row r="1067" spans="2:65" s="1" customFormat="1" ht="21.75" customHeight="1">
      <c r="B1067" s="33"/>
      <c r="C1067" s="127" t="s">
        <v>1225</v>
      </c>
      <c r="D1067" s="127" t="s">
        <v>219</v>
      </c>
      <c r="E1067" s="128" t="s">
        <v>3245</v>
      </c>
      <c r="F1067" s="129" t="s">
        <v>3246</v>
      </c>
      <c r="G1067" s="130" t="s">
        <v>376</v>
      </c>
      <c r="H1067" s="131">
        <v>1</v>
      </c>
      <c r="I1067" s="132"/>
      <c r="J1067" s="133">
        <f>ROUND(I1067*H1067,2)</f>
        <v>0</v>
      </c>
      <c r="K1067" s="129" t="s">
        <v>19</v>
      </c>
      <c r="L1067" s="33"/>
      <c r="M1067" s="134" t="s">
        <v>19</v>
      </c>
      <c r="N1067" s="135" t="s">
        <v>47</v>
      </c>
      <c r="P1067" s="136">
        <f>O1067*H1067</f>
        <v>0</v>
      </c>
      <c r="Q1067" s="136">
        <v>0</v>
      </c>
      <c r="R1067" s="136">
        <f>Q1067*H1067</f>
        <v>0</v>
      </c>
      <c r="S1067" s="136">
        <v>0</v>
      </c>
      <c r="T1067" s="137">
        <f>S1067*H1067</f>
        <v>0</v>
      </c>
      <c r="AR1067" s="138" t="s">
        <v>223</v>
      </c>
      <c r="AT1067" s="138" t="s">
        <v>219</v>
      </c>
      <c r="AU1067" s="138" t="s">
        <v>83</v>
      </c>
      <c r="AY1067" s="18" t="s">
        <v>218</v>
      </c>
      <c r="BE1067" s="139">
        <f>IF(N1067="základní",J1067,0)</f>
        <v>0</v>
      </c>
      <c r="BF1067" s="139">
        <f>IF(N1067="snížená",J1067,0)</f>
        <v>0</v>
      </c>
      <c r="BG1067" s="139">
        <f>IF(N1067="zákl. přenesená",J1067,0)</f>
        <v>0</v>
      </c>
      <c r="BH1067" s="139">
        <f>IF(N1067="sníž. přenesená",J1067,0)</f>
        <v>0</v>
      </c>
      <c r="BI1067" s="139">
        <f>IF(N1067="nulová",J1067,0)</f>
        <v>0</v>
      </c>
      <c r="BJ1067" s="18" t="s">
        <v>83</v>
      </c>
      <c r="BK1067" s="139">
        <f>ROUND(I1067*H1067,2)</f>
        <v>0</v>
      </c>
      <c r="BL1067" s="18" t="s">
        <v>223</v>
      </c>
      <c r="BM1067" s="138" t="s">
        <v>3247</v>
      </c>
    </row>
    <row r="1068" spans="2:65" s="1" customFormat="1" ht="48.75">
      <c r="B1068" s="33"/>
      <c r="D1068" s="140" t="s">
        <v>225</v>
      </c>
      <c r="F1068" s="141" t="s">
        <v>3248</v>
      </c>
      <c r="I1068" s="142"/>
      <c r="L1068" s="33"/>
      <c r="M1068" s="143"/>
      <c r="T1068" s="54"/>
      <c r="AT1068" s="18" t="s">
        <v>225</v>
      </c>
      <c r="AU1068" s="18" t="s">
        <v>83</v>
      </c>
    </row>
    <row r="1069" spans="2:65" s="1" customFormat="1" ht="19.5">
      <c r="B1069" s="33"/>
      <c r="D1069" s="140" t="s">
        <v>227</v>
      </c>
      <c r="F1069" s="144" t="s">
        <v>2216</v>
      </c>
      <c r="I1069" s="142"/>
      <c r="L1069" s="33"/>
      <c r="M1069" s="143"/>
      <c r="T1069" s="54"/>
      <c r="AT1069" s="18" t="s">
        <v>227</v>
      </c>
      <c r="AU1069" s="18" t="s">
        <v>83</v>
      </c>
    </row>
    <row r="1070" spans="2:65" s="11" customFormat="1" ht="11.25">
      <c r="B1070" s="145"/>
      <c r="D1070" s="140" t="s">
        <v>229</v>
      </c>
      <c r="E1070" s="146" t="s">
        <v>19</v>
      </c>
      <c r="F1070" s="147" t="s">
        <v>230</v>
      </c>
      <c r="H1070" s="146" t="s">
        <v>19</v>
      </c>
      <c r="I1070" s="148"/>
      <c r="L1070" s="145"/>
      <c r="M1070" s="149"/>
      <c r="T1070" s="150"/>
      <c r="AT1070" s="146" t="s">
        <v>229</v>
      </c>
      <c r="AU1070" s="146" t="s">
        <v>83</v>
      </c>
      <c r="AV1070" s="11" t="s">
        <v>83</v>
      </c>
      <c r="AW1070" s="11" t="s">
        <v>37</v>
      </c>
      <c r="AX1070" s="11" t="s">
        <v>76</v>
      </c>
      <c r="AY1070" s="146" t="s">
        <v>218</v>
      </c>
    </row>
    <row r="1071" spans="2:65" s="12" customFormat="1" ht="11.25">
      <c r="B1071" s="151"/>
      <c r="D1071" s="140" t="s">
        <v>229</v>
      </c>
      <c r="E1071" s="152" t="s">
        <v>19</v>
      </c>
      <c r="F1071" s="153" t="s">
        <v>83</v>
      </c>
      <c r="H1071" s="154">
        <v>1</v>
      </c>
      <c r="I1071" s="155"/>
      <c r="L1071" s="151"/>
      <c r="M1071" s="156"/>
      <c r="T1071" s="157"/>
      <c r="AT1071" s="152" t="s">
        <v>229</v>
      </c>
      <c r="AU1071" s="152" t="s">
        <v>83</v>
      </c>
      <c r="AV1071" s="12" t="s">
        <v>85</v>
      </c>
      <c r="AW1071" s="12" t="s">
        <v>37</v>
      </c>
      <c r="AX1071" s="12" t="s">
        <v>83</v>
      </c>
      <c r="AY1071" s="152" t="s">
        <v>218</v>
      </c>
    </row>
    <row r="1072" spans="2:65" s="1" customFormat="1" ht="21.75" customHeight="1">
      <c r="B1072" s="33"/>
      <c r="C1072" s="127" t="s">
        <v>1229</v>
      </c>
      <c r="D1072" s="127" t="s">
        <v>219</v>
      </c>
      <c r="E1072" s="128" t="s">
        <v>3249</v>
      </c>
      <c r="F1072" s="129" t="s">
        <v>3250</v>
      </c>
      <c r="G1072" s="130" t="s">
        <v>376</v>
      </c>
      <c r="H1072" s="131">
        <v>1</v>
      </c>
      <c r="I1072" s="132"/>
      <c r="J1072" s="133">
        <f>ROUND(I1072*H1072,2)</f>
        <v>0</v>
      </c>
      <c r="K1072" s="129" t="s">
        <v>19</v>
      </c>
      <c r="L1072" s="33"/>
      <c r="M1072" s="134" t="s">
        <v>19</v>
      </c>
      <c r="N1072" s="135" t="s">
        <v>47</v>
      </c>
      <c r="P1072" s="136">
        <f>O1072*H1072</f>
        <v>0</v>
      </c>
      <c r="Q1072" s="136">
        <v>0</v>
      </c>
      <c r="R1072" s="136">
        <f>Q1072*H1072</f>
        <v>0</v>
      </c>
      <c r="S1072" s="136">
        <v>0</v>
      </c>
      <c r="T1072" s="137">
        <f>S1072*H1072</f>
        <v>0</v>
      </c>
      <c r="AR1072" s="138" t="s">
        <v>223</v>
      </c>
      <c r="AT1072" s="138" t="s">
        <v>219</v>
      </c>
      <c r="AU1072" s="138" t="s">
        <v>83</v>
      </c>
      <c r="AY1072" s="18" t="s">
        <v>218</v>
      </c>
      <c r="BE1072" s="139">
        <f>IF(N1072="základní",J1072,0)</f>
        <v>0</v>
      </c>
      <c r="BF1072" s="139">
        <f>IF(N1072="snížená",J1072,0)</f>
        <v>0</v>
      </c>
      <c r="BG1072" s="139">
        <f>IF(N1072="zákl. přenesená",J1072,0)</f>
        <v>0</v>
      </c>
      <c r="BH1072" s="139">
        <f>IF(N1072="sníž. přenesená",J1072,0)</f>
        <v>0</v>
      </c>
      <c r="BI1072" s="139">
        <f>IF(N1072="nulová",J1072,0)</f>
        <v>0</v>
      </c>
      <c r="BJ1072" s="18" t="s">
        <v>83</v>
      </c>
      <c r="BK1072" s="139">
        <f>ROUND(I1072*H1072,2)</f>
        <v>0</v>
      </c>
      <c r="BL1072" s="18" t="s">
        <v>223</v>
      </c>
      <c r="BM1072" s="138" t="s">
        <v>3251</v>
      </c>
    </row>
    <row r="1073" spans="2:65" s="1" customFormat="1" ht="48.75">
      <c r="B1073" s="33"/>
      <c r="D1073" s="140" t="s">
        <v>225</v>
      </c>
      <c r="F1073" s="141" t="s">
        <v>3252</v>
      </c>
      <c r="I1073" s="142"/>
      <c r="L1073" s="33"/>
      <c r="M1073" s="143"/>
      <c r="T1073" s="54"/>
      <c r="AT1073" s="18" t="s">
        <v>225</v>
      </c>
      <c r="AU1073" s="18" t="s">
        <v>83</v>
      </c>
    </row>
    <row r="1074" spans="2:65" s="1" customFormat="1" ht="19.5">
      <c r="B1074" s="33"/>
      <c r="D1074" s="140" t="s">
        <v>227</v>
      </c>
      <c r="F1074" s="144" t="s">
        <v>2216</v>
      </c>
      <c r="I1074" s="142"/>
      <c r="L1074" s="33"/>
      <c r="M1074" s="143"/>
      <c r="T1074" s="54"/>
      <c r="AT1074" s="18" t="s">
        <v>227</v>
      </c>
      <c r="AU1074" s="18" t="s">
        <v>83</v>
      </c>
    </row>
    <row r="1075" spans="2:65" s="11" customFormat="1" ht="11.25">
      <c r="B1075" s="145"/>
      <c r="D1075" s="140" t="s">
        <v>229</v>
      </c>
      <c r="E1075" s="146" t="s">
        <v>19</v>
      </c>
      <c r="F1075" s="147" t="s">
        <v>230</v>
      </c>
      <c r="H1075" s="146" t="s">
        <v>19</v>
      </c>
      <c r="I1075" s="148"/>
      <c r="L1075" s="145"/>
      <c r="M1075" s="149"/>
      <c r="T1075" s="150"/>
      <c r="AT1075" s="146" t="s">
        <v>229</v>
      </c>
      <c r="AU1075" s="146" t="s">
        <v>83</v>
      </c>
      <c r="AV1075" s="11" t="s">
        <v>83</v>
      </c>
      <c r="AW1075" s="11" t="s">
        <v>37</v>
      </c>
      <c r="AX1075" s="11" t="s">
        <v>76</v>
      </c>
      <c r="AY1075" s="146" t="s">
        <v>218</v>
      </c>
    </row>
    <row r="1076" spans="2:65" s="12" customFormat="1" ht="11.25">
      <c r="B1076" s="151"/>
      <c r="D1076" s="140" t="s">
        <v>229</v>
      </c>
      <c r="E1076" s="152" t="s">
        <v>19</v>
      </c>
      <c r="F1076" s="153" t="s">
        <v>83</v>
      </c>
      <c r="H1076" s="154">
        <v>1</v>
      </c>
      <c r="I1076" s="155"/>
      <c r="L1076" s="151"/>
      <c r="M1076" s="156"/>
      <c r="T1076" s="157"/>
      <c r="AT1076" s="152" t="s">
        <v>229</v>
      </c>
      <c r="AU1076" s="152" t="s">
        <v>83</v>
      </c>
      <c r="AV1076" s="12" t="s">
        <v>85</v>
      </c>
      <c r="AW1076" s="12" t="s">
        <v>37</v>
      </c>
      <c r="AX1076" s="12" t="s">
        <v>83</v>
      </c>
      <c r="AY1076" s="152" t="s">
        <v>218</v>
      </c>
    </row>
    <row r="1077" spans="2:65" s="1" customFormat="1" ht="21.75" customHeight="1">
      <c r="B1077" s="33"/>
      <c r="C1077" s="127" t="s">
        <v>1236</v>
      </c>
      <c r="D1077" s="127" t="s">
        <v>219</v>
      </c>
      <c r="E1077" s="128" t="s">
        <v>3253</v>
      </c>
      <c r="F1077" s="129" t="s">
        <v>3254</v>
      </c>
      <c r="G1077" s="130" t="s">
        <v>376</v>
      </c>
      <c r="H1077" s="131">
        <v>1</v>
      </c>
      <c r="I1077" s="132"/>
      <c r="J1077" s="133">
        <f>ROUND(I1077*H1077,2)</f>
        <v>0</v>
      </c>
      <c r="K1077" s="129" t="s">
        <v>19</v>
      </c>
      <c r="L1077" s="33"/>
      <c r="M1077" s="134" t="s">
        <v>19</v>
      </c>
      <c r="N1077" s="135" t="s">
        <v>47</v>
      </c>
      <c r="P1077" s="136">
        <f>O1077*H1077</f>
        <v>0</v>
      </c>
      <c r="Q1077" s="136">
        <v>0</v>
      </c>
      <c r="R1077" s="136">
        <f>Q1077*H1077</f>
        <v>0</v>
      </c>
      <c r="S1077" s="136">
        <v>0</v>
      </c>
      <c r="T1077" s="137">
        <f>S1077*H1077</f>
        <v>0</v>
      </c>
      <c r="AR1077" s="138" t="s">
        <v>223</v>
      </c>
      <c r="AT1077" s="138" t="s">
        <v>219</v>
      </c>
      <c r="AU1077" s="138" t="s">
        <v>83</v>
      </c>
      <c r="AY1077" s="18" t="s">
        <v>218</v>
      </c>
      <c r="BE1077" s="139">
        <f>IF(N1077="základní",J1077,0)</f>
        <v>0</v>
      </c>
      <c r="BF1077" s="139">
        <f>IF(N1077="snížená",J1077,0)</f>
        <v>0</v>
      </c>
      <c r="BG1077" s="139">
        <f>IF(N1077="zákl. přenesená",J1077,0)</f>
        <v>0</v>
      </c>
      <c r="BH1077" s="139">
        <f>IF(N1077="sníž. přenesená",J1077,0)</f>
        <v>0</v>
      </c>
      <c r="BI1077" s="139">
        <f>IF(N1077="nulová",J1077,0)</f>
        <v>0</v>
      </c>
      <c r="BJ1077" s="18" t="s">
        <v>83</v>
      </c>
      <c r="BK1077" s="139">
        <f>ROUND(I1077*H1077,2)</f>
        <v>0</v>
      </c>
      <c r="BL1077" s="18" t="s">
        <v>223</v>
      </c>
      <c r="BM1077" s="138" t="s">
        <v>3255</v>
      </c>
    </row>
    <row r="1078" spans="2:65" s="1" customFormat="1" ht="48.75">
      <c r="B1078" s="33"/>
      <c r="D1078" s="140" t="s">
        <v>225</v>
      </c>
      <c r="F1078" s="141" t="s">
        <v>3256</v>
      </c>
      <c r="I1078" s="142"/>
      <c r="L1078" s="33"/>
      <c r="M1078" s="143"/>
      <c r="T1078" s="54"/>
      <c r="AT1078" s="18" t="s">
        <v>225</v>
      </c>
      <c r="AU1078" s="18" t="s">
        <v>83</v>
      </c>
    </row>
    <row r="1079" spans="2:65" s="1" customFormat="1" ht="19.5">
      <c r="B1079" s="33"/>
      <c r="D1079" s="140" t="s">
        <v>227</v>
      </c>
      <c r="F1079" s="144" t="s">
        <v>2216</v>
      </c>
      <c r="I1079" s="142"/>
      <c r="L1079" s="33"/>
      <c r="M1079" s="143"/>
      <c r="T1079" s="54"/>
      <c r="AT1079" s="18" t="s">
        <v>227</v>
      </c>
      <c r="AU1079" s="18" t="s">
        <v>83</v>
      </c>
    </row>
    <row r="1080" spans="2:65" s="11" customFormat="1" ht="11.25">
      <c r="B1080" s="145"/>
      <c r="D1080" s="140" t="s">
        <v>229</v>
      </c>
      <c r="E1080" s="146" t="s">
        <v>19</v>
      </c>
      <c r="F1080" s="147" t="s">
        <v>230</v>
      </c>
      <c r="H1080" s="146" t="s">
        <v>19</v>
      </c>
      <c r="I1080" s="148"/>
      <c r="L1080" s="145"/>
      <c r="M1080" s="149"/>
      <c r="T1080" s="150"/>
      <c r="AT1080" s="146" t="s">
        <v>229</v>
      </c>
      <c r="AU1080" s="146" t="s">
        <v>83</v>
      </c>
      <c r="AV1080" s="11" t="s">
        <v>83</v>
      </c>
      <c r="AW1080" s="11" t="s">
        <v>37</v>
      </c>
      <c r="AX1080" s="11" t="s">
        <v>76</v>
      </c>
      <c r="AY1080" s="146" t="s">
        <v>218</v>
      </c>
    </row>
    <row r="1081" spans="2:65" s="12" customFormat="1" ht="11.25">
      <c r="B1081" s="151"/>
      <c r="D1081" s="140" t="s">
        <v>229</v>
      </c>
      <c r="E1081" s="152" t="s">
        <v>19</v>
      </c>
      <c r="F1081" s="153" t="s">
        <v>83</v>
      </c>
      <c r="H1081" s="154">
        <v>1</v>
      </c>
      <c r="I1081" s="155"/>
      <c r="L1081" s="151"/>
      <c r="M1081" s="156"/>
      <c r="T1081" s="157"/>
      <c r="AT1081" s="152" t="s">
        <v>229</v>
      </c>
      <c r="AU1081" s="152" t="s">
        <v>83</v>
      </c>
      <c r="AV1081" s="12" t="s">
        <v>85</v>
      </c>
      <c r="AW1081" s="12" t="s">
        <v>37</v>
      </c>
      <c r="AX1081" s="12" t="s">
        <v>83</v>
      </c>
      <c r="AY1081" s="152" t="s">
        <v>218</v>
      </c>
    </row>
    <row r="1082" spans="2:65" s="1" customFormat="1" ht="21.75" customHeight="1">
      <c r="B1082" s="33"/>
      <c r="C1082" s="127" t="s">
        <v>1242</v>
      </c>
      <c r="D1082" s="127" t="s">
        <v>219</v>
      </c>
      <c r="E1082" s="128" t="s">
        <v>3257</v>
      </c>
      <c r="F1082" s="129" t="s">
        <v>3258</v>
      </c>
      <c r="G1082" s="130" t="s">
        <v>376</v>
      </c>
      <c r="H1082" s="131">
        <v>1</v>
      </c>
      <c r="I1082" s="132"/>
      <c r="J1082" s="133">
        <f>ROUND(I1082*H1082,2)</f>
        <v>0</v>
      </c>
      <c r="K1082" s="129" t="s">
        <v>19</v>
      </c>
      <c r="L1082" s="33"/>
      <c r="M1082" s="134" t="s">
        <v>19</v>
      </c>
      <c r="N1082" s="135" t="s">
        <v>47</v>
      </c>
      <c r="P1082" s="136">
        <f>O1082*H1082</f>
        <v>0</v>
      </c>
      <c r="Q1082" s="136">
        <v>0</v>
      </c>
      <c r="R1082" s="136">
        <f>Q1082*H1082</f>
        <v>0</v>
      </c>
      <c r="S1082" s="136">
        <v>0</v>
      </c>
      <c r="T1082" s="137">
        <f>S1082*H1082</f>
        <v>0</v>
      </c>
      <c r="AR1082" s="138" t="s">
        <v>223</v>
      </c>
      <c r="AT1082" s="138" t="s">
        <v>219</v>
      </c>
      <c r="AU1082" s="138" t="s">
        <v>83</v>
      </c>
      <c r="AY1082" s="18" t="s">
        <v>218</v>
      </c>
      <c r="BE1082" s="139">
        <f>IF(N1082="základní",J1082,0)</f>
        <v>0</v>
      </c>
      <c r="BF1082" s="139">
        <f>IF(N1082="snížená",J1082,0)</f>
        <v>0</v>
      </c>
      <c r="BG1082" s="139">
        <f>IF(N1082="zákl. přenesená",J1082,0)</f>
        <v>0</v>
      </c>
      <c r="BH1082" s="139">
        <f>IF(N1082="sníž. přenesená",J1082,0)</f>
        <v>0</v>
      </c>
      <c r="BI1082" s="139">
        <f>IF(N1082="nulová",J1082,0)</f>
        <v>0</v>
      </c>
      <c r="BJ1082" s="18" t="s">
        <v>83</v>
      </c>
      <c r="BK1082" s="139">
        <f>ROUND(I1082*H1082,2)</f>
        <v>0</v>
      </c>
      <c r="BL1082" s="18" t="s">
        <v>223</v>
      </c>
      <c r="BM1082" s="138" t="s">
        <v>3259</v>
      </c>
    </row>
    <row r="1083" spans="2:65" s="1" customFormat="1" ht="48.75">
      <c r="B1083" s="33"/>
      <c r="D1083" s="140" t="s">
        <v>225</v>
      </c>
      <c r="F1083" s="141" t="s">
        <v>3260</v>
      </c>
      <c r="I1083" s="142"/>
      <c r="L1083" s="33"/>
      <c r="M1083" s="143"/>
      <c r="T1083" s="54"/>
      <c r="AT1083" s="18" t="s">
        <v>225</v>
      </c>
      <c r="AU1083" s="18" t="s">
        <v>83</v>
      </c>
    </row>
    <row r="1084" spans="2:65" s="1" customFormat="1" ht="19.5">
      <c r="B1084" s="33"/>
      <c r="D1084" s="140" t="s">
        <v>227</v>
      </c>
      <c r="F1084" s="144" t="s">
        <v>2216</v>
      </c>
      <c r="I1084" s="142"/>
      <c r="L1084" s="33"/>
      <c r="M1084" s="143"/>
      <c r="T1084" s="54"/>
      <c r="AT1084" s="18" t="s">
        <v>227</v>
      </c>
      <c r="AU1084" s="18" t="s">
        <v>83</v>
      </c>
    </row>
    <row r="1085" spans="2:65" s="11" customFormat="1" ht="11.25">
      <c r="B1085" s="145"/>
      <c r="D1085" s="140" t="s">
        <v>229</v>
      </c>
      <c r="E1085" s="146" t="s">
        <v>19</v>
      </c>
      <c r="F1085" s="147" t="s">
        <v>230</v>
      </c>
      <c r="H1085" s="146" t="s">
        <v>19</v>
      </c>
      <c r="I1085" s="148"/>
      <c r="L1085" s="145"/>
      <c r="M1085" s="149"/>
      <c r="T1085" s="150"/>
      <c r="AT1085" s="146" t="s">
        <v>229</v>
      </c>
      <c r="AU1085" s="146" t="s">
        <v>83</v>
      </c>
      <c r="AV1085" s="11" t="s">
        <v>83</v>
      </c>
      <c r="AW1085" s="11" t="s">
        <v>37</v>
      </c>
      <c r="AX1085" s="11" t="s">
        <v>76</v>
      </c>
      <c r="AY1085" s="146" t="s">
        <v>218</v>
      </c>
    </row>
    <row r="1086" spans="2:65" s="12" customFormat="1" ht="11.25">
      <c r="B1086" s="151"/>
      <c r="D1086" s="140" t="s">
        <v>229</v>
      </c>
      <c r="E1086" s="152" t="s">
        <v>19</v>
      </c>
      <c r="F1086" s="153" t="s">
        <v>83</v>
      </c>
      <c r="H1086" s="154">
        <v>1</v>
      </c>
      <c r="I1086" s="155"/>
      <c r="L1086" s="151"/>
      <c r="M1086" s="156"/>
      <c r="T1086" s="157"/>
      <c r="AT1086" s="152" t="s">
        <v>229</v>
      </c>
      <c r="AU1086" s="152" t="s">
        <v>83</v>
      </c>
      <c r="AV1086" s="12" t="s">
        <v>85</v>
      </c>
      <c r="AW1086" s="12" t="s">
        <v>37</v>
      </c>
      <c r="AX1086" s="12" t="s">
        <v>83</v>
      </c>
      <c r="AY1086" s="152" t="s">
        <v>218</v>
      </c>
    </row>
    <row r="1087" spans="2:65" s="1" customFormat="1" ht="24.2" customHeight="1">
      <c r="B1087" s="33"/>
      <c r="C1087" s="127" t="s">
        <v>1247</v>
      </c>
      <c r="D1087" s="127" t="s">
        <v>219</v>
      </c>
      <c r="E1087" s="128" t="s">
        <v>3261</v>
      </c>
      <c r="F1087" s="129" t="s">
        <v>3262</v>
      </c>
      <c r="G1087" s="130" t="s">
        <v>376</v>
      </c>
      <c r="H1087" s="131">
        <v>1</v>
      </c>
      <c r="I1087" s="132"/>
      <c r="J1087" s="133">
        <f>ROUND(I1087*H1087,2)</f>
        <v>0</v>
      </c>
      <c r="K1087" s="129" t="s">
        <v>19</v>
      </c>
      <c r="L1087" s="33"/>
      <c r="M1087" s="134" t="s">
        <v>19</v>
      </c>
      <c r="N1087" s="135" t="s">
        <v>47</v>
      </c>
      <c r="P1087" s="136">
        <f>O1087*H1087</f>
        <v>0</v>
      </c>
      <c r="Q1087" s="136">
        <v>0</v>
      </c>
      <c r="R1087" s="136">
        <f>Q1087*H1087</f>
        <v>0</v>
      </c>
      <c r="S1087" s="136">
        <v>0</v>
      </c>
      <c r="T1087" s="137">
        <f>S1087*H1087</f>
        <v>0</v>
      </c>
      <c r="AR1087" s="138" t="s">
        <v>223</v>
      </c>
      <c r="AT1087" s="138" t="s">
        <v>219</v>
      </c>
      <c r="AU1087" s="138" t="s">
        <v>83</v>
      </c>
      <c r="AY1087" s="18" t="s">
        <v>218</v>
      </c>
      <c r="BE1087" s="139">
        <f>IF(N1087="základní",J1087,0)</f>
        <v>0</v>
      </c>
      <c r="BF1087" s="139">
        <f>IF(N1087="snížená",J1087,0)</f>
        <v>0</v>
      </c>
      <c r="BG1087" s="139">
        <f>IF(N1087="zákl. přenesená",J1087,0)</f>
        <v>0</v>
      </c>
      <c r="BH1087" s="139">
        <f>IF(N1087="sníž. přenesená",J1087,0)</f>
        <v>0</v>
      </c>
      <c r="BI1087" s="139">
        <f>IF(N1087="nulová",J1087,0)</f>
        <v>0</v>
      </c>
      <c r="BJ1087" s="18" t="s">
        <v>83</v>
      </c>
      <c r="BK1087" s="139">
        <f>ROUND(I1087*H1087,2)</f>
        <v>0</v>
      </c>
      <c r="BL1087" s="18" t="s">
        <v>223</v>
      </c>
      <c r="BM1087" s="138" t="s">
        <v>3263</v>
      </c>
    </row>
    <row r="1088" spans="2:65" s="1" customFormat="1" ht="48.75">
      <c r="B1088" s="33"/>
      <c r="D1088" s="140" t="s">
        <v>225</v>
      </c>
      <c r="F1088" s="141" t="s">
        <v>3264</v>
      </c>
      <c r="I1088" s="142"/>
      <c r="L1088" s="33"/>
      <c r="M1088" s="143"/>
      <c r="T1088" s="54"/>
      <c r="AT1088" s="18" t="s">
        <v>225</v>
      </c>
      <c r="AU1088" s="18" t="s">
        <v>83</v>
      </c>
    </row>
    <row r="1089" spans="2:65" s="1" customFormat="1" ht="19.5">
      <c r="B1089" s="33"/>
      <c r="D1089" s="140" t="s">
        <v>227</v>
      </c>
      <c r="F1089" s="144" t="s">
        <v>2216</v>
      </c>
      <c r="I1089" s="142"/>
      <c r="L1089" s="33"/>
      <c r="M1089" s="143"/>
      <c r="T1089" s="54"/>
      <c r="AT1089" s="18" t="s">
        <v>227</v>
      </c>
      <c r="AU1089" s="18" t="s">
        <v>83</v>
      </c>
    </row>
    <row r="1090" spans="2:65" s="11" customFormat="1" ht="11.25">
      <c r="B1090" s="145"/>
      <c r="D1090" s="140" t="s">
        <v>229</v>
      </c>
      <c r="E1090" s="146" t="s">
        <v>19</v>
      </c>
      <c r="F1090" s="147" t="s">
        <v>230</v>
      </c>
      <c r="H1090" s="146" t="s">
        <v>19</v>
      </c>
      <c r="I1090" s="148"/>
      <c r="L1090" s="145"/>
      <c r="M1090" s="149"/>
      <c r="T1090" s="150"/>
      <c r="AT1090" s="146" t="s">
        <v>229</v>
      </c>
      <c r="AU1090" s="146" t="s">
        <v>83</v>
      </c>
      <c r="AV1090" s="11" t="s">
        <v>83</v>
      </c>
      <c r="AW1090" s="11" t="s">
        <v>37</v>
      </c>
      <c r="AX1090" s="11" t="s">
        <v>76</v>
      </c>
      <c r="AY1090" s="146" t="s">
        <v>218</v>
      </c>
    </row>
    <row r="1091" spans="2:65" s="12" customFormat="1" ht="11.25">
      <c r="B1091" s="151"/>
      <c r="D1091" s="140" t="s">
        <v>229</v>
      </c>
      <c r="E1091" s="152" t="s">
        <v>19</v>
      </c>
      <c r="F1091" s="153" t="s">
        <v>83</v>
      </c>
      <c r="H1091" s="154">
        <v>1</v>
      </c>
      <c r="I1091" s="155"/>
      <c r="L1091" s="151"/>
      <c r="M1091" s="156"/>
      <c r="T1091" s="157"/>
      <c r="AT1091" s="152" t="s">
        <v>229</v>
      </c>
      <c r="AU1091" s="152" t="s">
        <v>83</v>
      </c>
      <c r="AV1091" s="12" t="s">
        <v>85</v>
      </c>
      <c r="AW1091" s="12" t="s">
        <v>37</v>
      </c>
      <c r="AX1091" s="12" t="s">
        <v>83</v>
      </c>
      <c r="AY1091" s="152" t="s">
        <v>218</v>
      </c>
    </row>
    <row r="1092" spans="2:65" s="1" customFormat="1" ht="16.5" customHeight="1">
      <c r="B1092" s="33"/>
      <c r="C1092" s="127" t="s">
        <v>1255</v>
      </c>
      <c r="D1092" s="127" t="s">
        <v>219</v>
      </c>
      <c r="E1092" s="128" t="s">
        <v>3265</v>
      </c>
      <c r="F1092" s="129" t="s">
        <v>3266</v>
      </c>
      <c r="G1092" s="130" t="s">
        <v>222</v>
      </c>
      <c r="H1092" s="131">
        <v>34.200000000000003</v>
      </c>
      <c r="I1092" s="132"/>
      <c r="J1092" s="133">
        <f>ROUND(I1092*H1092,2)</f>
        <v>0</v>
      </c>
      <c r="K1092" s="129" t="s">
        <v>19</v>
      </c>
      <c r="L1092" s="33"/>
      <c r="M1092" s="134" t="s">
        <v>19</v>
      </c>
      <c r="N1092" s="135" t="s">
        <v>47</v>
      </c>
      <c r="P1092" s="136">
        <f>O1092*H1092</f>
        <v>0</v>
      </c>
      <c r="Q1092" s="136">
        <v>0</v>
      </c>
      <c r="R1092" s="136">
        <f>Q1092*H1092</f>
        <v>0</v>
      </c>
      <c r="S1092" s="136">
        <v>0</v>
      </c>
      <c r="T1092" s="137">
        <f>S1092*H1092</f>
        <v>0</v>
      </c>
      <c r="AR1092" s="138" t="s">
        <v>223</v>
      </c>
      <c r="AT1092" s="138" t="s">
        <v>219</v>
      </c>
      <c r="AU1092" s="138" t="s">
        <v>83</v>
      </c>
      <c r="AY1092" s="18" t="s">
        <v>218</v>
      </c>
      <c r="BE1092" s="139">
        <f>IF(N1092="základní",J1092,0)</f>
        <v>0</v>
      </c>
      <c r="BF1092" s="139">
        <f>IF(N1092="snížená",J1092,0)</f>
        <v>0</v>
      </c>
      <c r="BG1092" s="139">
        <f>IF(N1092="zákl. přenesená",J1092,0)</f>
        <v>0</v>
      </c>
      <c r="BH1092" s="139">
        <f>IF(N1092="sníž. přenesená",J1092,0)</f>
        <v>0</v>
      </c>
      <c r="BI1092" s="139">
        <f>IF(N1092="nulová",J1092,0)</f>
        <v>0</v>
      </c>
      <c r="BJ1092" s="18" t="s">
        <v>83</v>
      </c>
      <c r="BK1092" s="139">
        <f>ROUND(I1092*H1092,2)</f>
        <v>0</v>
      </c>
      <c r="BL1092" s="18" t="s">
        <v>223</v>
      </c>
      <c r="BM1092" s="138" t="s">
        <v>3267</v>
      </c>
    </row>
    <row r="1093" spans="2:65" s="1" customFormat="1" ht="39">
      <c r="B1093" s="33"/>
      <c r="D1093" s="140" t="s">
        <v>225</v>
      </c>
      <c r="F1093" s="141" t="s">
        <v>3268</v>
      </c>
      <c r="I1093" s="142"/>
      <c r="L1093" s="33"/>
      <c r="M1093" s="143"/>
      <c r="T1093" s="54"/>
      <c r="AT1093" s="18" t="s">
        <v>225</v>
      </c>
      <c r="AU1093" s="18" t="s">
        <v>83</v>
      </c>
    </row>
    <row r="1094" spans="2:65" s="1" customFormat="1" ht="19.5">
      <c r="B1094" s="33"/>
      <c r="D1094" s="140" t="s">
        <v>227</v>
      </c>
      <c r="F1094" s="144" t="s">
        <v>228</v>
      </c>
      <c r="I1094" s="142"/>
      <c r="L1094" s="33"/>
      <c r="M1094" s="143"/>
      <c r="T1094" s="54"/>
      <c r="AT1094" s="18" t="s">
        <v>227</v>
      </c>
      <c r="AU1094" s="18" t="s">
        <v>83</v>
      </c>
    </row>
    <row r="1095" spans="2:65" s="11" customFormat="1" ht="11.25">
      <c r="B1095" s="145"/>
      <c r="D1095" s="140" t="s">
        <v>229</v>
      </c>
      <c r="E1095" s="146" t="s">
        <v>19</v>
      </c>
      <c r="F1095" s="147" t="s">
        <v>230</v>
      </c>
      <c r="H1095" s="146" t="s">
        <v>19</v>
      </c>
      <c r="I1095" s="148"/>
      <c r="L1095" s="145"/>
      <c r="M1095" s="149"/>
      <c r="T1095" s="150"/>
      <c r="AT1095" s="146" t="s">
        <v>229</v>
      </c>
      <c r="AU1095" s="146" t="s">
        <v>83</v>
      </c>
      <c r="AV1095" s="11" t="s">
        <v>83</v>
      </c>
      <c r="AW1095" s="11" t="s">
        <v>37</v>
      </c>
      <c r="AX1095" s="11" t="s">
        <v>76</v>
      </c>
      <c r="AY1095" s="146" t="s">
        <v>218</v>
      </c>
    </row>
    <row r="1096" spans="2:65" s="12" customFormat="1" ht="11.25">
      <c r="B1096" s="151"/>
      <c r="D1096" s="140" t="s">
        <v>229</v>
      </c>
      <c r="E1096" s="152" t="s">
        <v>19</v>
      </c>
      <c r="F1096" s="153" t="s">
        <v>3269</v>
      </c>
      <c r="H1096" s="154">
        <v>2</v>
      </c>
      <c r="I1096" s="155"/>
      <c r="L1096" s="151"/>
      <c r="M1096" s="156"/>
      <c r="T1096" s="157"/>
      <c r="AT1096" s="152" t="s">
        <v>229</v>
      </c>
      <c r="AU1096" s="152" t="s">
        <v>83</v>
      </c>
      <c r="AV1096" s="12" t="s">
        <v>85</v>
      </c>
      <c r="AW1096" s="12" t="s">
        <v>37</v>
      </c>
      <c r="AX1096" s="12" t="s">
        <v>76</v>
      </c>
      <c r="AY1096" s="152" t="s">
        <v>218</v>
      </c>
    </row>
    <row r="1097" spans="2:65" s="12" customFormat="1" ht="11.25">
      <c r="B1097" s="151"/>
      <c r="D1097" s="140" t="s">
        <v>229</v>
      </c>
      <c r="E1097" s="152" t="s">
        <v>19</v>
      </c>
      <c r="F1097" s="153" t="s">
        <v>3270</v>
      </c>
      <c r="H1097" s="154">
        <v>16</v>
      </c>
      <c r="I1097" s="155"/>
      <c r="L1097" s="151"/>
      <c r="M1097" s="156"/>
      <c r="T1097" s="157"/>
      <c r="AT1097" s="152" t="s">
        <v>229</v>
      </c>
      <c r="AU1097" s="152" t="s">
        <v>83</v>
      </c>
      <c r="AV1097" s="12" t="s">
        <v>85</v>
      </c>
      <c r="AW1097" s="12" t="s">
        <v>37</v>
      </c>
      <c r="AX1097" s="12" t="s">
        <v>76</v>
      </c>
      <c r="AY1097" s="152" t="s">
        <v>218</v>
      </c>
    </row>
    <row r="1098" spans="2:65" s="12" customFormat="1" ht="11.25">
      <c r="B1098" s="151"/>
      <c r="D1098" s="140" t="s">
        <v>229</v>
      </c>
      <c r="E1098" s="152" t="s">
        <v>19</v>
      </c>
      <c r="F1098" s="153" t="s">
        <v>3271</v>
      </c>
      <c r="H1098" s="154">
        <v>10</v>
      </c>
      <c r="I1098" s="155"/>
      <c r="L1098" s="151"/>
      <c r="M1098" s="156"/>
      <c r="T1098" s="157"/>
      <c r="AT1098" s="152" t="s">
        <v>229</v>
      </c>
      <c r="AU1098" s="152" t="s">
        <v>83</v>
      </c>
      <c r="AV1098" s="12" t="s">
        <v>85</v>
      </c>
      <c r="AW1098" s="12" t="s">
        <v>37</v>
      </c>
      <c r="AX1098" s="12" t="s">
        <v>76</v>
      </c>
      <c r="AY1098" s="152" t="s">
        <v>218</v>
      </c>
    </row>
    <row r="1099" spans="2:65" s="12" customFormat="1" ht="11.25">
      <c r="B1099" s="151"/>
      <c r="D1099" s="140" t="s">
        <v>229</v>
      </c>
      <c r="E1099" s="152" t="s">
        <v>19</v>
      </c>
      <c r="F1099" s="153" t="s">
        <v>3272</v>
      </c>
      <c r="H1099" s="154">
        <v>3</v>
      </c>
      <c r="I1099" s="155"/>
      <c r="L1099" s="151"/>
      <c r="M1099" s="156"/>
      <c r="T1099" s="157"/>
      <c r="AT1099" s="152" t="s">
        <v>229</v>
      </c>
      <c r="AU1099" s="152" t="s">
        <v>83</v>
      </c>
      <c r="AV1099" s="12" t="s">
        <v>85</v>
      </c>
      <c r="AW1099" s="12" t="s">
        <v>37</v>
      </c>
      <c r="AX1099" s="12" t="s">
        <v>76</v>
      </c>
      <c r="AY1099" s="152" t="s">
        <v>218</v>
      </c>
    </row>
    <row r="1100" spans="2:65" s="12" customFormat="1" ht="11.25">
      <c r="B1100" s="151"/>
      <c r="D1100" s="140" t="s">
        <v>229</v>
      </c>
      <c r="E1100" s="152" t="s">
        <v>19</v>
      </c>
      <c r="F1100" s="153" t="s">
        <v>3273</v>
      </c>
      <c r="H1100" s="154">
        <v>3.2</v>
      </c>
      <c r="I1100" s="155"/>
      <c r="L1100" s="151"/>
      <c r="M1100" s="156"/>
      <c r="T1100" s="157"/>
      <c r="AT1100" s="152" t="s">
        <v>229</v>
      </c>
      <c r="AU1100" s="152" t="s">
        <v>83</v>
      </c>
      <c r="AV1100" s="12" t="s">
        <v>85</v>
      </c>
      <c r="AW1100" s="12" t="s">
        <v>37</v>
      </c>
      <c r="AX1100" s="12" t="s">
        <v>76</v>
      </c>
      <c r="AY1100" s="152" t="s">
        <v>218</v>
      </c>
    </row>
    <row r="1101" spans="2:65" s="13" customFormat="1" ht="11.25">
      <c r="B1101" s="158"/>
      <c r="D1101" s="140" t="s">
        <v>229</v>
      </c>
      <c r="E1101" s="159" t="s">
        <v>19</v>
      </c>
      <c r="F1101" s="160" t="s">
        <v>234</v>
      </c>
      <c r="H1101" s="161">
        <v>34.200000000000003</v>
      </c>
      <c r="I1101" s="162"/>
      <c r="L1101" s="158"/>
      <c r="M1101" s="163"/>
      <c r="T1101" s="164"/>
      <c r="AT1101" s="159" t="s">
        <v>229</v>
      </c>
      <c r="AU1101" s="159" t="s">
        <v>83</v>
      </c>
      <c r="AV1101" s="13" t="s">
        <v>223</v>
      </c>
      <c r="AW1101" s="13" t="s">
        <v>37</v>
      </c>
      <c r="AX1101" s="13" t="s">
        <v>83</v>
      </c>
      <c r="AY1101" s="159" t="s">
        <v>218</v>
      </c>
    </row>
    <row r="1102" spans="2:65" s="1" customFormat="1" ht="16.5" customHeight="1">
      <c r="B1102" s="33"/>
      <c r="C1102" s="127" t="s">
        <v>1261</v>
      </c>
      <c r="D1102" s="127" t="s">
        <v>219</v>
      </c>
      <c r="E1102" s="128" t="s">
        <v>3274</v>
      </c>
      <c r="F1102" s="129" t="s">
        <v>3275</v>
      </c>
      <c r="G1102" s="130" t="s">
        <v>222</v>
      </c>
      <c r="H1102" s="131">
        <v>52.75</v>
      </c>
      <c r="I1102" s="132"/>
      <c r="J1102" s="133">
        <f>ROUND(I1102*H1102,2)</f>
        <v>0</v>
      </c>
      <c r="K1102" s="129" t="s">
        <v>19</v>
      </c>
      <c r="L1102" s="33"/>
      <c r="M1102" s="134" t="s">
        <v>19</v>
      </c>
      <c r="N1102" s="135" t="s">
        <v>47</v>
      </c>
      <c r="P1102" s="136">
        <f>O1102*H1102</f>
        <v>0</v>
      </c>
      <c r="Q1102" s="136">
        <v>0</v>
      </c>
      <c r="R1102" s="136">
        <f>Q1102*H1102</f>
        <v>0</v>
      </c>
      <c r="S1102" s="136">
        <v>0</v>
      </c>
      <c r="T1102" s="137">
        <f>S1102*H1102</f>
        <v>0</v>
      </c>
      <c r="AR1102" s="138" t="s">
        <v>223</v>
      </c>
      <c r="AT1102" s="138" t="s">
        <v>219</v>
      </c>
      <c r="AU1102" s="138" t="s">
        <v>83</v>
      </c>
      <c r="AY1102" s="18" t="s">
        <v>218</v>
      </c>
      <c r="BE1102" s="139">
        <f>IF(N1102="základní",J1102,0)</f>
        <v>0</v>
      </c>
      <c r="BF1102" s="139">
        <f>IF(N1102="snížená",J1102,0)</f>
        <v>0</v>
      </c>
      <c r="BG1102" s="139">
        <f>IF(N1102="zákl. přenesená",J1102,0)</f>
        <v>0</v>
      </c>
      <c r="BH1102" s="139">
        <f>IF(N1102="sníž. přenesená",J1102,0)</f>
        <v>0</v>
      </c>
      <c r="BI1102" s="139">
        <f>IF(N1102="nulová",J1102,0)</f>
        <v>0</v>
      </c>
      <c r="BJ1102" s="18" t="s">
        <v>83</v>
      </c>
      <c r="BK1102" s="139">
        <f>ROUND(I1102*H1102,2)</f>
        <v>0</v>
      </c>
      <c r="BL1102" s="18" t="s">
        <v>223</v>
      </c>
      <c r="BM1102" s="138" t="s">
        <v>3276</v>
      </c>
    </row>
    <row r="1103" spans="2:65" s="1" customFormat="1" ht="39">
      <c r="B1103" s="33"/>
      <c r="D1103" s="140" t="s">
        <v>225</v>
      </c>
      <c r="F1103" s="141" t="s">
        <v>3277</v>
      </c>
      <c r="I1103" s="142"/>
      <c r="L1103" s="33"/>
      <c r="M1103" s="143"/>
      <c r="T1103" s="54"/>
      <c r="AT1103" s="18" t="s">
        <v>225</v>
      </c>
      <c r="AU1103" s="18" t="s">
        <v>83</v>
      </c>
    </row>
    <row r="1104" spans="2:65" s="1" customFormat="1" ht="19.5">
      <c r="B1104" s="33"/>
      <c r="D1104" s="140" t="s">
        <v>227</v>
      </c>
      <c r="F1104" s="144" t="s">
        <v>228</v>
      </c>
      <c r="I1104" s="142"/>
      <c r="L1104" s="33"/>
      <c r="M1104" s="143"/>
      <c r="T1104" s="54"/>
      <c r="AT1104" s="18" t="s">
        <v>227</v>
      </c>
      <c r="AU1104" s="18" t="s">
        <v>83</v>
      </c>
    </row>
    <row r="1105" spans="2:65" s="11" customFormat="1" ht="11.25">
      <c r="B1105" s="145"/>
      <c r="D1105" s="140" t="s">
        <v>229</v>
      </c>
      <c r="E1105" s="146" t="s">
        <v>19</v>
      </c>
      <c r="F1105" s="147" t="s">
        <v>230</v>
      </c>
      <c r="H1105" s="146" t="s">
        <v>19</v>
      </c>
      <c r="I1105" s="148"/>
      <c r="L1105" s="145"/>
      <c r="M1105" s="149"/>
      <c r="T1105" s="150"/>
      <c r="AT1105" s="146" t="s">
        <v>229</v>
      </c>
      <c r="AU1105" s="146" t="s">
        <v>83</v>
      </c>
      <c r="AV1105" s="11" t="s">
        <v>83</v>
      </c>
      <c r="AW1105" s="11" t="s">
        <v>37</v>
      </c>
      <c r="AX1105" s="11" t="s">
        <v>76</v>
      </c>
      <c r="AY1105" s="146" t="s">
        <v>218</v>
      </c>
    </row>
    <row r="1106" spans="2:65" s="12" customFormat="1" ht="11.25">
      <c r="B1106" s="151"/>
      <c r="D1106" s="140" t="s">
        <v>229</v>
      </c>
      <c r="E1106" s="152" t="s">
        <v>19</v>
      </c>
      <c r="F1106" s="153" t="s">
        <v>3278</v>
      </c>
      <c r="H1106" s="154">
        <v>33.35</v>
      </c>
      <c r="I1106" s="155"/>
      <c r="L1106" s="151"/>
      <c r="M1106" s="156"/>
      <c r="T1106" s="157"/>
      <c r="AT1106" s="152" t="s">
        <v>229</v>
      </c>
      <c r="AU1106" s="152" t="s">
        <v>83</v>
      </c>
      <c r="AV1106" s="12" t="s">
        <v>85</v>
      </c>
      <c r="AW1106" s="12" t="s">
        <v>37</v>
      </c>
      <c r="AX1106" s="12" t="s">
        <v>76</v>
      </c>
      <c r="AY1106" s="152" t="s">
        <v>218</v>
      </c>
    </row>
    <row r="1107" spans="2:65" s="12" customFormat="1" ht="11.25">
      <c r="B1107" s="151"/>
      <c r="D1107" s="140" t="s">
        <v>229</v>
      </c>
      <c r="E1107" s="152" t="s">
        <v>19</v>
      </c>
      <c r="F1107" s="153" t="s">
        <v>3279</v>
      </c>
      <c r="H1107" s="154">
        <v>19.399999999999999</v>
      </c>
      <c r="I1107" s="155"/>
      <c r="L1107" s="151"/>
      <c r="M1107" s="156"/>
      <c r="T1107" s="157"/>
      <c r="AT1107" s="152" t="s">
        <v>229</v>
      </c>
      <c r="AU1107" s="152" t="s">
        <v>83</v>
      </c>
      <c r="AV1107" s="12" t="s">
        <v>85</v>
      </c>
      <c r="AW1107" s="12" t="s">
        <v>37</v>
      </c>
      <c r="AX1107" s="12" t="s">
        <v>76</v>
      </c>
      <c r="AY1107" s="152" t="s">
        <v>218</v>
      </c>
    </row>
    <row r="1108" spans="2:65" s="13" customFormat="1" ht="11.25">
      <c r="B1108" s="158"/>
      <c r="D1108" s="140" t="s">
        <v>229</v>
      </c>
      <c r="E1108" s="159" t="s">
        <v>19</v>
      </c>
      <c r="F1108" s="160" t="s">
        <v>234</v>
      </c>
      <c r="H1108" s="161">
        <v>52.75</v>
      </c>
      <c r="I1108" s="162"/>
      <c r="L1108" s="158"/>
      <c r="M1108" s="163"/>
      <c r="T1108" s="164"/>
      <c r="AT1108" s="159" t="s">
        <v>229</v>
      </c>
      <c r="AU1108" s="159" t="s">
        <v>83</v>
      </c>
      <c r="AV1108" s="13" t="s">
        <v>223</v>
      </c>
      <c r="AW1108" s="13" t="s">
        <v>37</v>
      </c>
      <c r="AX1108" s="13" t="s">
        <v>83</v>
      </c>
      <c r="AY1108" s="159" t="s">
        <v>218</v>
      </c>
    </row>
    <row r="1109" spans="2:65" s="1" customFormat="1" ht="16.5" customHeight="1">
      <c r="B1109" s="33"/>
      <c r="C1109" s="127" t="s">
        <v>1266</v>
      </c>
      <c r="D1109" s="127" t="s">
        <v>219</v>
      </c>
      <c r="E1109" s="128" t="s">
        <v>3280</v>
      </c>
      <c r="F1109" s="129" t="s">
        <v>3281</v>
      </c>
      <c r="G1109" s="130" t="s">
        <v>237</v>
      </c>
      <c r="H1109" s="131">
        <v>3</v>
      </c>
      <c r="I1109" s="132"/>
      <c r="J1109" s="133">
        <f>ROUND(I1109*H1109,2)</f>
        <v>0</v>
      </c>
      <c r="K1109" s="129" t="s">
        <v>19</v>
      </c>
      <c r="L1109" s="33"/>
      <c r="M1109" s="134" t="s">
        <v>19</v>
      </c>
      <c r="N1109" s="135" t="s">
        <v>47</v>
      </c>
      <c r="P1109" s="136">
        <f>O1109*H1109</f>
        <v>0</v>
      </c>
      <c r="Q1109" s="136">
        <v>0</v>
      </c>
      <c r="R1109" s="136">
        <f>Q1109*H1109</f>
        <v>0</v>
      </c>
      <c r="S1109" s="136">
        <v>0</v>
      </c>
      <c r="T1109" s="137">
        <f>S1109*H1109</f>
        <v>0</v>
      </c>
      <c r="AR1109" s="138" t="s">
        <v>223</v>
      </c>
      <c r="AT1109" s="138" t="s">
        <v>219</v>
      </c>
      <c r="AU1109" s="138" t="s">
        <v>83</v>
      </c>
      <c r="AY1109" s="18" t="s">
        <v>218</v>
      </c>
      <c r="BE1109" s="139">
        <f>IF(N1109="základní",J1109,0)</f>
        <v>0</v>
      </c>
      <c r="BF1109" s="139">
        <f>IF(N1109="snížená",J1109,0)</f>
        <v>0</v>
      </c>
      <c r="BG1109" s="139">
        <f>IF(N1109="zákl. přenesená",J1109,0)</f>
        <v>0</v>
      </c>
      <c r="BH1109" s="139">
        <f>IF(N1109="sníž. přenesená",J1109,0)</f>
        <v>0</v>
      </c>
      <c r="BI1109" s="139">
        <f>IF(N1109="nulová",J1109,0)</f>
        <v>0</v>
      </c>
      <c r="BJ1109" s="18" t="s">
        <v>83</v>
      </c>
      <c r="BK1109" s="139">
        <f>ROUND(I1109*H1109,2)</f>
        <v>0</v>
      </c>
      <c r="BL1109" s="18" t="s">
        <v>223</v>
      </c>
      <c r="BM1109" s="138" t="s">
        <v>3282</v>
      </c>
    </row>
    <row r="1110" spans="2:65" s="1" customFormat="1" ht="29.25">
      <c r="B1110" s="33"/>
      <c r="D1110" s="140" t="s">
        <v>225</v>
      </c>
      <c r="F1110" s="141" t="s">
        <v>3283</v>
      </c>
      <c r="I1110" s="142"/>
      <c r="L1110" s="33"/>
      <c r="M1110" s="143"/>
      <c r="T1110" s="54"/>
      <c r="AT1110" s="18" t="s">
        <v>225</v>
      </c>
      <c r="AU1110" s="18" t="s">
        <v>83</v>
      </c>
    </row>
    <row r="1111" spans="2:65" s="1" customFormat="1" ht="19.5">
      <c r="B1111" s="33"/>
      <c r="D1111" s="140" t="s">
        <v>227</v>
      </c>
      <c r="F1111" s="144" t="s">
        <v>3284</v>
      </c>
      <c r="I1111" s="142"/>
      <c r="L1111" s="33"/>
      <c r="M1111" s="143"/>
      <c r="T1111" s="54"/>
      <c r="AT1111" s="18" t="s">
        <v>227</v>
      </c>
      <c r="AU1111" s="18" t="s">
        <v>83</v>
      </c>
    </row>
    <row r="1112" spans="2:65" s="11" customFormat="1" ht="11.25">
      <c r="B1112" s="145"/>
      <c r="D1112" s="140" t="s">
        <v>229</v>
      </c>
      <c r="E1112" s="146" t="s">
        <v>19</v>
      </c>
      <c r="F1112" s="147" t="s">
        <v>230</v>
      </c>
      <c r="H1112" s="146" t="s">
        <v>19</v>
      </c>
      <c r="I1112" s="148"/>
      <c r="L1112" s="145"/>
      <c r="M1112" s="149"/>
      <c r="T1112" s="150"/>
      <c r="AT1112" s="146" t="s">
        <v>229</v>
      </c>
      <c r="AU1112" s="146" t="s">
        <v>83</v>
      </c>
      <c r="AV1112" s="11" t="s">
        <v>83</v>
      </c>
      <c r="AW1112" s="11" t="s">
        <v>37</v>
      </c>
      <c r="AX1112" s="11" t="s">
        <v>76</v>
      </c>
      <c r="AY1112" s="146" t="s">
        <v>218</v>
      </c>
    </row>
    <row r="1113" spans="2:65" s="12" customFormat="1" ht="11.25">
      <c r="B1113" s="151"/>
      <c r="D1113" s="140" t="s">
        <v>229</v>
      </c>
      <c r="E1113" s="152" t="s">
        <v>19</v>
      </c>
      <c r="F1113" s="153" t="s">
        <v>3285</v>
      </c>
      <c r="H1113" s="154">
        <v>3</v>
      </c>
      <c r="I1113" s="155"/>
      <c r="L1113" s="151"/>
      <c r="M1113" s="156"/>
      <c r="T1113" s="157"/>
      <c r="AT1113" s="152" t="s">
        <v>229</v>
      </c>
      <c r="AU1113" s="152" t="s">
        <v>83</v>
      </c>
      <c r="AV1113" s="12" t="s">
        <v>85</v>
      </c>
      <c r="AW1113" s="12" t="s">
        <v>37</v>
      </c>
      <c r="AX1113" s="12" t="s">
        <v>83</v>
      </c>
      <c r="AY1113" s="152" t="s">
        <v>218</v>
      </c>
    </row>
    <row r="1114" spans="2:65" s="1" customFormat="1" ht="24.2" customHeight="1">
      <c r="B1114" s="33"/>
      <c r="C1114" s="127" t="s">
        <v>1290</v>
      </c>
      <c r="D1114" s="127" t="s">
        <v>219</v>
      </c>
      <c r="E1114" s="128" t="s">
        <v>3286</v>
      </c>
      <c r="F1114" s="129" t="s">
        <v>2197</v>
      </c>
      <c r="G1114" s="130" t="s">
        <v>376</v>
      </c>
      <c r="H1114" s="131">
        <v>4</v>
      </c>
      <c r="I1114" s="132"/>
      <c r="J1114" s="133">
        <f>ROUND(I1114*H1114,2)</f>
        <v>0</v>
      </c>
      <c r="K1114" s="129" t="s">
        <v>19</v>
      </c>
      <c r="L1114" s="33"/>
      <c r="M1114" s="134" t="s">
        <v>19</v>
      </c>
      <c r="N1114" s="135" t="s">
        <v>47</v>
      </c>
      <c r="P1114" s="136">
        <f>O1114*H1114</f>
        <v>0</v>
      </c>
      <c r="Q1114" s="136">
        <v>0</v>
      </c>
      <c r="R1114" s="136">
        <f>Q1114*H1114</f>
        <v>0</v>
      </c>
      <c r="S1114" s="136">
        <v>0</v>
      </c>
      <c r="T1114" s="137">
        <f>S1114*H1114</f>
        <v>0</v>
      </c>
      <c r="AR1114" s="138" t="s">
        <v>223</v>
      </c>
      <c r="AT1114" s="138" t="s">
        <v>219</v>
      </c>
      <c r="AU1114" s="138" t="s">
        <v>83</v>
      </c>
      <c r="AY1114" s="18" t="s">
        <v>218</v>
      </c>
      <c r="BE1114" s="139">
        <f>IF(N1114="základní",J1114,0)</f>
        <v>0</v>
      </c>
      <c r="BF1114" s="139">
        <f>IF(N1114="snížená",J1114,0)</f>
        <v>0</v>
      </c>
      <c r="BG1114" s="139">
        <f>IF(N1114="zákl. přenesená",J1114,0)</f>
        <v>0</v>
      </c>
      <c r="BH1114" s="139">
        <f>IF(N1114="sníž. přenesená",J1114,0)</f>
        <v>0</v>
      </c>
      <c r="BI1114" s="139">
        <f>IF(N1114="nulová",J1114,0)</f>
        <v>0</v>
      </c>
      <c r="BJ1114" s="18" t="s">
        <v>83</v>
      </c>
      <c r="BK1114" s="139">
        <f>ROUND(I1114*H1114,2)</f>
        <v>0</v>
      </c>
      <c r="BL1114" s="18" t="s">
        <v>223</v>
      </c>
      <c r="BM1114" s="138" t="s">
        <v>3287</v>
      </c>
    </row>
    <row r="1115" spans="2:65" s="1" customFormat="1" ht="58.5">
      <c r="B1115" s="33"/>
      <c r="D1115" s="140" t="s">
        <v>225</v>
      </c>
      <c r="F1115" s="141" t="s">
        <v>3288</v>
      </c>
      <c r="I1115" s="142"/>
      <c r="L1115" s="33"/>
      <c r="M1115" s="143"/>
      <c r="T1115" s="54"/>
      <c r="AT1115" s="18" t="s">
        <v>225</v>
      </c>
      <c r="AU1115" s="18" t="s">
        <v>83</v>
      </c>
    </row>
    <row r="1116" spans="2:65" s="1" customFormat="1" ht="19.5">
      <c r="B1116" s="33"/>
      <c r="D1116" s="140" t="s">
        <v>227</v>
      </c>
      <c r="F1116" s="144" t="s">
        <v>1401</v>
      </c>
      <c r="I1116" s="142"/>
      <c r="L1116" s="33"/>
      <c r="M1116" s="143"/>
      <c r="T1116" s="54"/>
      <c r="AT1116" s="18" t="s">
        <v>227</v>
      </c>
      <c r="AU1116" s="18" t="s">
        <v>83</v>
      </c>
    </row>
    <row r="1117" spans="2:65" s="11" customFormat="1" ht="11.25">
      <c r="B1117" s="145"/>
      <c r="D1117" s="140" t="s">
        <v>229</v>
      </c>
      <c r="E1117" s="146" t="s">
        <v>19</v>
      </c>
      <c r="F1117" s="147" t="s">
        <v>1137</v>
      </c>
      <c r="H1117" s="146" t="s">
        <v>19</v>
      </c>
      <c r="I1117" s="148"/>
      <c r="L1117" s="145"/>
      <c r="M1117" s="149"/>
      <c r="T1117" s="150"/>
      <c r="AT1117" s="146" t="s">
        <v>229</v>
      </c>
      <c r="AU1117" s="146" t="s">
        <v>83</v>
      </c>
      <c r="AV1117" s="11" t="s">
        <v>83</v>
      </c>
      <c r="AW1117" s="11" t="s">
        <v>37</v>
      </c>
      <c r="AX1117" s="11" t="s">
        <v>76</v>
      </c>
      <c r="AY1117" s="146" t="s">
        <v>218</v>
      </c>
    </row>
    <row r="1118" spans="2:65" s="12" customFormat="1" ht="11.25">
      <c r="B1118" s="151"/>
      <c r="D1118" s="140" t="s">
        <v>229</v>
      </c>
      <c r="E1118" s="152" t="s">
        <v>19</v>
      </c>
      <c r="F1118" s="153" t="s">
        <v>223</v>
      </c>
      <c r="H1118" s="154">
        <v>4</v>
      </c>
      <c r="I1118" s="155"/>
      <c r="L1118" s="151"/>
      <c r="M1118" s="156"/>
      <c r="T1118" s="157"/>
      <c r="AT1118" s="152" t="s">
        <v>229</v>
      </c>
      <c r="AU1118" s="152" t="s">
        <v>83</v>
      </c>
      <c r="AV1118" s="12" t="s">
        <v>85</v>
      </c>
      <c r="AW1118" s="12" t="s">
        <v>37</v>
      </c>
      <c r="AX1118" s="12" t="s">
        <v>83</v>
      </c>
      <c r="AY1118" s="152" t="s">
        <v>218</v>
      </c>
    </row>
    <row r="1119" spans="2:65" s="1" customFormat="1" ht="16.5" customHeight="1">
      <c r="B1119" s="33"/>
      <c r="C1119" s="127" t="s">
        <v>1294</v>
      </c>
      <c r="D1119" s="127" t="s">
        <v>219</v>
      </c>
      <c r="E1119" s="128" t="s">
        <v>3289</v>
      </c>
      <c r="F1119" s="129" t="s">
        <v>3290</v>
      </c>
      <c r="G1119" s="130" t="s">
        <v>180</v>
      </c>
      <c r="H1119" s="131">
        <v>19.5</v>
      </c>
      <c r="I1119" s="132"/>
      <c r="J1119" s="133">
        <f>ROUND(I1119*H1119,2)</f>
        <v>0</v>
      </c>
      <c r="K1119" s="129" t="s">
        <v>19</v>
      </c>
      <c r="L1119" s="33"/>
      <c r="M1119" s="134" t="s">
        <v>19</v>
      </c>
      <c r="N1119" s="135" t="s">
        <v>47</v>
      </c>
      <c r="P1119" s="136">
        <f>O1119*H1119</f>
        <v>0</v>
      </c>
      <c r="Q1119" s="136">
        <v>0</v>
      </c>
      <c r="R1119" s="136">
        <f>Q1119*H1119</f>
        <v>0</v>
      </c>
      <c r="S1119" s="136">
        <v>0</v>
      </c>
      <c r="T1119" s="137">
        <f>S1119*H1119</f>
        <v>0</v>
      </c>
      <c r="AR1119" s="138" t="s">
        <v>223</v>
      </c>
      <c r="AT1119" s="138" t="s">
        <v>219</v>
      </c>
      <c r="AU1119" s="138" t="s">
        <v>83</v>
      </c>
      <c r="AY1119" s="18" t="s">
        <v>218</v>
      </c>
      <c r="BE1119" s="139">
        <f>IF(N1119="základní",J1119,0)</f>
        <v>0</v>
      </c>
      <c r="BF1119" s="139">
        <f>IF(N1119="snížená",J1119,0)</f>
        <v>0</v>
      </c>
      <c r="BG1119" s="139">
        <f>IF(N1119="zákl. přenesená",J1119,0)</f>
        <v>0</v>
      </c>
      <c r="BH1119" s="139">
        <f>IF(N1119="sníž. přenesená",J1119,0)</f>
        <v>0</v>
      </c>
      <c r="BI1119" s="139">
        <f>IF(N1119="nulová",J1119,0)</f>
        <v>0</v>
      </c>
      <c r="BJ1119" s="18" t="s">
        <v>83</v>
      </c>
      <c r="BK1119" s="139">
        <f>ROUND(I1119*H1119,2)</f>
        <v>0</v>
      </c>
      <c r="BL1119" s="18" t="s">
        <v>223</v>
      </c>
      <c r="BM1119" s="138" t="s">
        <v>3291</v>
      </c>
    </row>
    <row r="1120" spans="2:65" s="1" customFormat="1" ht="39">
      <c r="B1120" s="33"/>
      <c r="D1120" s="140" t="s">
        <v>225</v>
      </c>
      <c r="F1120" s="141" t="s">
        <v>3292</v>
      </c>
      <c r="I1120" s="142"/>
      <c r="L1120" s="33"/>
      <c r="M1120" s="143"/>
      <c r="T1120" s="54"/>
      <c r="AT1120" s="18" t="s">
        <v>225</v>
      </c>
      <c r="AU1120" s="18" t="s">
        <v>83</v>
      </c>
    </row>
    <row r="1121" spans="2:65" s="1" customFormat="1" ht="19.5">
      <c r="B1121" s="33"/>
      <c r="D1121" s="140" t="s">
        <v>227</v>
      </c>
      <c r="F1121" s="144" t="s">
        <v>3293</v>
      </c>
      <c r="I1121" s="142"/>
      <c r="L1121" s="33"/>
      <c r="M1121" s="143"/>
      <c r="T1121" s="54"/>
      <c r="AT1121" s="18" t="s">
        <v>227</v>
      </c>
      <c r="AU1121" s="18" t="s">
        <v>83</v>
      </c>
    </row>
    <row r="1122" spans="2:65" s="11" customFormat="1" ht="11.25">
      <c r="B1122" s="145"/>
      <c r="D1122" s="140" t="s">
        <v>229</v>
      </c>
      <c r="E1122" s="146" t="s">
        <v>19</v>
      </c>
      <c r="F1122" s="147" t="s">
        <v>1137</v>
      </c>
      <c r="H1122" s="146" t="s">
        <v>19</v>
      </c>
      <c r="I1122" s="148"/>
      <c r="L1122" s="145"/>
      <c r="M1122" s="149"/>
      <c r="T1122" s="150"/>
      <c r="AT1122" s="146" t="s">
        <v>229</v>
      </c>
      <c r="AU1122" s="146" t="s">
        <v>83</v>
      </c>
      <c r="AV1122" s="11" t="s">
        <v>83</v>
      </c>
      <c r="AW1122" s="11" t="s">
        <v>37</v>
      </c>
      <c r="AX1122" s="11" t="s">
        <v>76</v>
      </c>
      <c r="AY1122" s="146" t="s">
        <v>218</v>
      </c>
    </row>
    <row r="1123" spans="2:65" s="12" customFormat="1" ht="11.25">
      <c r="B1123" s="151"/>
      <c r="D1123" s="140" t="s">
        <v>229</v>
      </c>
      <c r="E1123" s="152" t="s">
        <v>19</v>
      </c>
      <c r="F1123" s="153" t="s">
        <v>3294</v>
      </c>
      <c r="H1123" s="154">
        <v>19.5</v>
      </c>
      <c r="I1123" s="155"/>
      <c r="L1123" s="151"/>
      <c r="M1123" s="156"/>
      <c r="T1123" s="157"/>
      <c r="AT1123" s="152" t="s">
        <v>229</v>
      </c>
      <c r="AU1123" s="152" t="s">
        <v>83</v>
      </c>
      <c r="AV1123" s="12" t="s">
        <v>85</v>
      </c>
      <c r="AW1123" s="12" t="s">
        <v>37</v>
      </c>
      <c r="AX1123" s="12" t="s">
        <v>83</v>
      </c>
      <c r="AY1123" s="152" t="s">
        <v>218</v>
      </c>
    </row>
    <row r="1124" spans="2:65" s="10" customFormat="1" ht="25.9" customHeight="1">
      <c r="B1124" s="117"/>
      <c r="D1124" s="118" t="s">
        <v>75</v>
      </c>
      <c r="E1124" s="119" t="s">
        <v>3295</v>
      </c>
      <c r="F1124" s="119" t="s">
        <v>1405</v>
      </c>
      <c r="I1124" s="120"/>
      <c r="J1124" s="121">
        <f>BK1124</f>
        <v>0</v>
      </c>
      <c r="L1124" s="117"/>
      <c r="M1124" s="122"/>
      <c r="P1124" s="123">
        <f>SUM(P1125:P1226)</f>
        <v>0</v>
      </c>
      <c r="R1124" s="123">
        <f>SUM(R1125:R1226)</f>
        <v>0</v>
      </c>
      <c r="T1124" s="124">
        <f>SUM(T1125:T1226)</f>
        <v>0</v>
      </c>
      <c r="AR1124" s="118" t="s">
        <v>83</v>
      </c>
      <c r="AT1124" s="125" t="s">
        <v>75</v>
      </c>
      <c r="AU1124" s="125" t="s">
        <v>76</v>
      </c>
      <c r="AY1124" s="118" t="s">
        <v>218</v>
      </c>
      <c r="BK1124" s="126">
        <f>SUM(BK1125:BK1226)</f>
        <v>0</v>
      </c>
    </row>
    <row r="1125" spans="2:65" s="1" customFormat="1" ht="16.5" customHeight="1">
      <c r="B1125" s="33"/>
      <c r="C1125" s="127" t="s">
        <v>1299</v>
      </c>
      <c r="D1125" s="127" t="s">
        <v>219</v>
      </c>
      <c r="E1125" s="128" t="s">
        <v>3296</v>
      </c>
      <c r="F1125" s="129" t="s">
        <v>3297</v>
      </c>
      <c r="G1125" s="130" t="s">
        <v>237</v>
      </c>
      <c r="H1125" s="131">
        <v>2</v>
      </c>
      <c r="I1125" s="132"/>
      <c r="J1125" s="133">
        <f>ROUND(I1125*H1125,2)</f>
        <v>0</v>
      </c>
      <c r="K1125" s="129" t="s">
        <v>19</v>
      </c>
      <c r="L1125" s="33"/>
      <c r="M1125" s="134" t="s">
        <v>19</v>
      </c>
      <c r="N1125" s="135" t="s">
        <v>47</v>
      </c>
      <c r="P1125" s="136">
        <f>O1125*H1125</f>
        <v>0</v>
      </c>
      <c r="Q1125" s="136">
        <v>0</v>
      </c>
      <c r="R1125" s="136">
        <f>Q1125*H1125</f>
        <v>0</v>
      </c>
      <c r="S1125" s="136">
        <v>0</v>
      </c>
      <c r="T1125" s="137">
        <f>S1125*H1125</f>
        <v>0</v>
      </c>
      <c r="AR1125" s="138" t="s">
        <v>223</v>
      </c>
      <c r="AT1125" s="138" t="s">
        <v>219</v>
      </c>
      <c r="AU1125" s="138" t="s">
        <v>83</v>
      </c>
      <c r="AY1125" s="18" t="s">
        <v>218</v>
      </c>
      <c r="BE1125" s="139">
        <f>IF(N1125="základní",J1125,0)</f>
        <v>0</v>
      </c>
      <c r="BF1125" s="139">
        <f>IF(N1125="snížená",J1125,0)</f>
        <v>0</v>
      </c>
      <c r="BG1125" s="139">
        <f>IF(N1125="zákl. přenesená",J1125,0)</f>
        <v>0</v>
      </c>
      <c r="BH1125" s="139">
        <f>IF(N1125="sníž. přenesená",J1125,0)</f>
        <v>0</v>
      </c>
      <c r="BI1125" s="139">
        <f>IF(N1125="nulová",J1125,0)</f>
        <v>0</v>
      </c>
      <c r="BJ1125" s="18" t="s">
        <v>83</v>
      </c>
      <c r="BK1125" s="139">
        <f>ROUND(I1125*H1125,2)</f>
        <v>0</v>
      </c>
      <c r="BL1125" s="18" t="s">
        <v>223</v>
      </c>
      <c r="BM1125" s="138" t="s">
        <v>3298</v>
      </c>
    </row>
    <row r="1126" spans="2:65" s="1" customFormat="1" ht="19.5">
      <c r="B1126" s="33"/>
      <c r="D1126" s="140" t="s">
        <v>225</v>
      </c>
      <c r="F1126" s="141" t="s">
        <v>3299</v>
      </c>
      <c r="I1126" s="142"/>
      <c r="L1126" s="33"/>
      <c r="M1126" s="143"/>
      <c r="T1126" s="54"/>
      <c r="AT1126" s="18" t="s">
        <v>225</v>
      </c>
      <c r="AU1126" s="18" t="s">
        <v>83</v>
      </c>
    </row>
    <row r="1127" spans="2:65" s="1" customFormat="1" ht="19.5">
      <c r="B1127" s="33"/>
      <c r="D1127" s="140" t="s">
        <v>227</v>
      </c>
      <c r="F1127" s="144" t="s">
        <v>2254</v>
      </c>
      <c r="I1127" s="142"/>
      <c r="L1127" s="33"/>
      <c r="M1127" s="143"/>
      <c r="T1127" s="54"/>
      <c r="AT1127" s="18" t="s">
        <v>227</v>
      </c>
      <c r="AU1127" s="18" t="s">
        <v>83</v>
      </c>
    </row>
    <row r="1128" spans="2:65" s="12" customFormat="1" ht="11.25">
      <c r="B1128" s="151"/>
      <c r="D1128" s="140" t="s">
        <v>229</v>
      </c>
      <c r="E1128" s="152" t="s">
        <v>19</v>
      </c>
      <c r="F1128" s="153" t="s">
        <v>2255</v>
      </c>
      <c r="H1128" s="154">
        <v>2</v>
      </c>
      <c r="I1128" s="155"/>
      <c r="L1128" s="151"/>
      <c r="M1128" s="156"/>
      <c r="T1128" s="157"/>
      <c r="AT1128" s="152" t="s">
        <v>229</v>
      </c>
      <c r="AU1128" s="152" t="s">
        <v>83</v>
      </c>
      <c r="AV1128" s="12" t="s">
        <v>85</v>
      </c>
      <c r="AW1128" s="12" t="s">
        <v>37</v>
      </c>
      <c r="AX1128" s="12" t="s">
        <v>83</v>
      </c>
      <c r="AY1128" s="152" t="s">
        <v>218</v>
      </c>
    </row>
    <row r="1129" spans="2:65" s="1" customFormat="1" ht="16.5" customHeight="1">
      <c r="B1129" s="33"/>
      <c r="C1129" s="127" t="s">
        <v>1302</v>
      </c>
      <c r="D1129" s="127" t="s">
        <v>219</v>
      </c>
      <c r="E1129" s="128" t="s">
        <v>3300</v>
      </c>
      <c r="F1129" s="129" t="s">
        <v>3301</v>
      </c>
      <c r="G1129" s="130" t="s">
        <v>237</v>
      </c>
      <c r="H1129" s="131">
        <v>4</v>
      </c>
      <c r="I1129" s="132"/>
      <c r="J1129" s="133">
        <f>ROUND(I1129*H1129,2)</f>
        <v>0</v>
      </c>
      <c r="K1129" s="129" t="s">
        <v>19</v>
      </c>
      <c r="L1129" s="33"/>
      <c r="M1129" s="134" t="s">
        <v>19</v>
      </c>
      <c r="N1129" s="135" t="s">
        <v>47</v>
      </c>
      <c r="P1129" s="136">
        <f>O1129*H1129</f>
        <v>0</v>
      </c>
      <c r="Q1129" s="136">
        <v>0</v>
      </c>
      <c r="R1129" s="136">
        <f>Q1129*H1129</f>
        <v>0</v>
      </c>
      <c r="S1129" s="136">
        <v>0</v>
      </c>
      <c r="T1129" s="137">
        <f>S1129*H1129</f>
        <v>0</v>
      </c>
      <c r="AR1129" s="138" t="s">
        <v>223</v>
      </c>
      <c r="AT1129" s="138" t="s">
        <v>219</v>
      </c>
      <c r="AU1129" s="138" t="s">
        <v>83</v>
      </c>
      <c r="AY1129" s="18" t="s">
        <v>218</v>
      </c>
      <c r="BE1129" s="139">
        <f>IF(N1129="základní",J1129,0)</f>
        <v>0</v>
      </c>
      <c r="BF1129" s="139">
        <f>IF(N1129="snížená",J1129,0)</f>
        <v>0</v>
      </c>
      <c r="BG1129" s="139">
        <f>IF(N1129="zákl. přenesená",J1129,0)</f>
        <v>0</v>
      </c>
      <c r="BH1129" s="139">
        <f>IF(N1129="sníž. přenesená",J1129,0)</f>
        <v>0</v>
      </c>
      <c r="BI1129" s="139">
        <f>IF(N1129="nulová",J1129,0)</f>
        <v>0</v>
      </c>
      <c r="BJ1129" s="18" t="s">
        <v>83</v>
      </c>
      <c r="BK1129" s="139">
        <f>ROUND(I1129*H1129,2)</f>
        <v>0</v>
      </c>
      <c r="BL1129" s="18" t="s">
        <v>223</v>
      </c>
      <c r="BM1129" s="138" t="s">
        <v>3302</v>
      </c>
    </row>
    <row r="1130" spans="2:65" s="1" customFormat="1" ht="19.5">
      <c r="B1130" s="33"/>
      <c r="D1130" s="140" t="s">
        <v>225</v>
      </c>
      <c r="F1130" s="141" t="s">
        <v>3303</v>
      </c>
      <c r="I1130" s="142"/>
      <c r="L1130" s="33"/>
      <c r="M1130" s="143"/>
      <c r="T1130" s="54"/>
      <c r="AT1130" s="18" t="s">
        <v>225</v>
      </c>
      <c r="AU1130" s="18" t="s">
        <v>83</v>
      </c>
    </row>
    <row r="1131" spans="2:65" s="1" customFormat="1" ht="19.5">
      <c r="B1131" s="33"/>
      <c r="D1131" s="140" t="s">
        <v>227</v>
      </c>
      <c r="F1131" s="144" t="s">
        <v>2254</v>
      </c>
      <c r="I1131" s="142"/>
      <c r="L1131" s="33"/>
      <c r="M1131" s="143"/>
      <c r="T1131" s="54"/>
      <c r="AT1131" s="18" t="s">
        <v>227</v>
      </c>
      <c r="AU1131" s="18" t="s">
        <v>83</v>
      </c>
    </row>
    <row r="1132" spans="2:65" s="12" customFormat="1" ht="11.25">
      <c r="B1132" s="151"/>
      <c r="D1132" s="140" t="s">
        <v>229</v>
      </c>
      <c r="E1132" s="152" t="s">
        <v>19</v>
      </c>
      <c r="F1132" s="153" t="s">
        <v>2260</v>
      </c>
      <c r="H1132" s="154">
        <v>4</v>
      </c>
      <c r="I1132" s="155"/>
      <c r="L1132" s="151"/>
      <c r="M1132" s="156"/>
      <c r="T1132" s="157"/>
      <c r="AT1132" s="152" t="s">
        <v>229</v>
      </c>
      <c r="AU1132" s="152" t="s">
        <v>83</v>
      </c>
      <c r="AV1132" s="12" t="s">
        <v>85</v>
      </c>
      <c r="AW1132" s="12" t="s">
        <v>37</v>
      </c>
      <c r="AX1132" s="12" t="s">
        <v>83</v>
      </c>
      <c r="AY1132" s="152" t="s">
        <v>218</v>
      </c>
    </row>
    <row r="1133" spans="2:65" s="1" customFormat="1" ht="16.5" customHeight="1">
      <c r="B1133" s="33"/>
      <c r="C1133" s="127" t="s">
        <v>1310</v>
      </c>
      <c r="D1133" s="127" t="s">
        <v>219</v>
      </c>
      <c r="E1133" s="128" t="s">
        <v>3304</v>
      </c>
      <c r="F1133" s="129" t="s">
        <v>3305</v>
      </c>
      <c r="G1133" s="130" t="s">
        <v>237</v>
      </c>
      <c r="H1133" s="131">
        <v>4</v>
      </c>
      <c r="I1133" s="132"/>
      <c r="J1133" s="133">
        <f>ROUND(I1133*H1133,2)</f>
        <v>0</v>
      </c>
      <c r="K1133" s="129" t="s">
        <v>19</v>
      </c>
      <c r="L1133" s="33"/>
      <c r="M1133" s="134" t="s">
        <v>19</v>
      </c>
      <c r="N1133" s="135" t="s">
        <v>47</v>
      </c>
      <c r="P1133" s="136">
        <f>O1133*H1133</f>
        <v>0</v>
      </c>
      <c r="Q1133" s="136">
        <v>0</v>
      </c>
      <c r="R1133" s="136">
        <f>Q1133*H1133</f>
        <v>0</v>
      </c>
      <c r="S1133" s="136">
        <v>0</v>
      </c>
      <c r="T1133" s="137">
        <f>S1133*H1133</f>
        <v>0</v>
      </c>
      <c r="AR1133" s="138" t="s">
        <v>223</v>
      </c>
      <c r="AT1133" s="138" t="s">
        <v>219</v>
      </c>
      <c r="AU1133" s="138" t="s">
        <v>83</v>
      </c>
      <c r="AY1133" s="18" t="s">
        <v>218</v>
      </c>
      <c r="BE1133" s="139">
        <f>IF(N1133="základní",J1133,0)</f>
        <v>0</v>
      </c>
      <c r="BF1133" s="139">
        <f>IF(N1133="snížená",J1133,0)</f>
        <v>0</v>
      </c>
      <c r="BG1133" s="139">
        <f>IF(N1133="zákl. přenesená",J1133,0)</f>
        <v>0</v>
      </c>
      <c r="BH1133" s="139">
        <f>IF(N1133="sníž. přenesená",J1133,0)</f>
        <v>0</v>
      </c>
      <c r="BI1133" s="139">
        <f>IF(N1133="nulová",J1133,0)</f>
        <v>0</v>
      </c>
      <c r="BJ1133" s="18" t="s">
        <v>83</v>
      </c>
      <c r="BK1133" s="139">
        <f>ROUND(I1133*H1133,2)</f>
        <v>0</v>
      </c>
      <c r="BL1133" s="18" t="s">
        <v>223</v>
      </c>
      <c r="BM1133" s="138" t="s">
        <v>3306</v>
      </c>
    </row>
    <row r="1134" spans="2:65" s="1" customFormat="1" ht="19.5">
      <c r="B1134" s="33"/>
      <c r="D1134" s="140" t="s">
        <v>225</v>
      </c>
      <c r="F1134" s="141" t="s">
        <v>3307</v>
      </c>
      <c r="I1134" s="142"/>
      <c r="L1134" s="33"/>
      <c r="M1134" s="143"/>
      <c r="T1134" s="54"/>
      <c r="AT1134" s="18" t="s">
        <v>225</v>
      </c>
      <c r="AU1134" s="18" t="s">
        <v>83</v>
      </c>
    </row>
    <row r="1135" spans="2:65" s="1" customFormat="1" ht="19.5">
      <c r="B1135" s="33"/>
      <c r="D1135" s="140" t="s">
        <v>227</v>
      </c>
      <c r="F1135" s="144" t="s">
        <v>2254</v>
      </c>
      <c r="I1135" s="142"/>
      <c r="L1135" s="33"/>
      <c r="M1135" s="143"/>
      <c r="T1135" s="54"/>
      <c r="AT1135" s="18" t="s">
        <v>227</v>
      </c>
      <c r="AU1135" s="18" t="s">
        <v>83</v>
      </c>
    </row>
    <row r="1136" spans="2:65" s="12" customFormat="1" ht="11.25">
      <c r="B1136" s="151"/>
      <c r="D1136" s="140" t="s">
        <v>229</v>
      </c>
      <c r="E1136" s="152" t="s">
        <v>19</v>
      </c>
      <c r="F1136" s="153" t="s">
        <v>2260</v>
      </c>
      <c r="H1136" s="154">
        <v>4</v>
      </c>
      <c r="I1136" s="155"/>
      <c r="L1136" s="151"/>
      <c r="M1136" s="156"/>
      <c r="T1136" s="157"/>
      <c r="AT1136" s="152" t="s">
        <v>229</v>
      </c>
      <c r="AU1136" s="152" t="s">
        <v>83</v>
      </c>
      <c r="AV1136" s="12" t="s">
        <v>85</v>
      </c>
      <c r="AW1136" s="12" t="s">
        <v>37</v>
      </c>
      <c r="AX1136" s="12" t="s">
        <v>83</v>
      </c>
      <c r="AY1136" s="152" t="s">
        <v>218</v>
      </c>
    </row>
    <row r="1137" spans="2:65" s="1" customFormat="1" ht="16.5" customHeight="1">
      <c r="B1137" s="33"/>
      <c r="C1137" s="127" t="s">
        <v>1316</v>
      </c>
      <c r="D1137" s="127" t="s">
        <v>219</v>
      </c>
      <c r="E1137" s="128" t="s">
        <v>3308</v>
      </c>
      <c r="F1137" s="129" t="s">
        <v>3309</v>
      </c>
      <c r="G1137" s="130" t="s">
        <v>222</v>
      </c>
      <c r="H1137" s="131">
        <v>13</v>
      </c>
      <c r="I1137" s="132"/>
      <c r="J1137" s="133">
        <f>ROUND(I1137*H1137,2)</f>
        <v>0</v>
      </c>
      <c r="K1137" s="129" t="s">
        <v>19</v>
      </c>
      <c r="L1137" s="33"/>
      <c r="M1137" s="134" t="s">
        <v>19</v>
      </c>
      <c r="N1137" s="135" t="s">
        <v>47</v>
      </c>
      <c r="P1137" s="136">
        <f>O1137*H1137</f>
        <v>0</v>
      </c>
      <c r="Q1137" s="136">
        <v>0</v>
      </c>
      <c r="R1137" s="136">
        <f>Q1137*H1137</f>
        <v>0</v>
      </c>
      <c r="S1137" s="136">
        <v>0</v>
      </c>
      <c r="T1137" s="137">
        <f>S1137*H1137</f>
        <v>0</v>
      </c>
      <c r="AR1137" s="138" t="s">
        <v>223</v>
      </c>
      <c r="AT1137" s="138" t="s">
        <v>219</v>
      </c>
      <c r="AU1137" s="138" t="s">
        <v>83</v>
      </c>
      <c r="AY1137" s="18" t="s">
        <v>218</v>
      </c>
      <c r="BE1137" s="139">
        <f>IF(N1137="základní",J1137,0)</f>
        <v>0</v>
      </c>
      <c r="BF1137" s="139">
        <f>IF(N1137="snížená",J1137,0)</f>
        <v>0</v>
      </c>
      <c r="BG1137" s="139">
        <f>IF(N1137="zákl. přenesená",J1137,0)</f>
        <v>0</v>
      </c>
      <c r="BH1137" s="139">
        <f>IF(N1137="sníž. přenesená",J1137,0)</f>
        <v>0</v>
      </c>
      <c r="BI1137" s="139">
        <f>IF(N1137="nulová",J1137,0)</f>
        <v>0</v>
      </c>
      <c r="BJ1137" s="18" t="s">
        <v>83</v>
      </c>
      <c r="BK1137" s="139">
        <f>ROUND(I1137*H1137,2)</f>
        <v>0</v>
      </c>
      <c r="BL1137" s="18" t="s">
        <v>223</v>
      </c>
      <c r="BM1137" s="138" t="s">
        <v>3310</v>
      </c>
    </row>
    <row r="1138" spans="2:65" s="1" customFormat="1" ht="48.75">
      <c r="B1138" s="33"/>
      <c r="D1138" s="140" t="s">
        <v>225</v>
      </c>
      <c r="F1138" s="141" t="s">
        <v>3311</v>
      </c>
      <c r="I1138" s="142"/>
      <c r="L1138" s="33"/>
      <c r="M1138" s="143"/>
      <c r="T1138" s="54"/>
      <c r="AT1138" s="18" t="s">
        <v>225</v>
      </c>
      <c r="AU1138" s="18" t="s">
        <v>83</v>
      </c>
    </row>
    <row r="1139" spans="2:65" s="1" customFormat="1" ht="29.25">
      <c r="B1139" s="33"/>
      <c r="D1139" s="140" t="s">
        <v>227</v>
      </c>
      <c r="F1139" s="144" t="s">
        <v>1411</v>
      </c>
      <c r="I1139" s="142"/>
      <c r="L1139" s="33"/>
      <c r="M1139" s="143"/>
      <c r="T1139" s="54"/>
      <c r="AT1139" s="18" t="s">
        <v>227</v>
      </c>
      <c r="AU1139" s="18" t="s">
        <v>83</v>
      </c>
    </row>
    <row r="1140" spans="2:65" s="12" customFormat="1" ht="11.25">
      <c r="B1140" s="151"/>
      <c r="D1140" s="140" t="s">
        <v>229</v>
      </c>
      <c r="E1140" s="152" t="s">
        <v>19</v>
      </c>
      <c r="F1140" s="153" t="s">
        <v>3312</v>
      </c>
      <c r="H1140" s="154">
        <v>13</v>
      </c>
      <c r="I1140" s="155"/>
      <c r="L1140" s="151"/>
      <c r="M1140" s="156"/>
      <c r="T1140" s="157"/>
      <c r="AT1140" s="152" t="s">
        <v>229</v>
      </c>
      <c r="AU1140" s="152" t="s">
        <v>83</v>
      </c>
      <c r="AV1140" s="12" t="s">
        <v>85</v>
      </c>
      <c r="AW1140" s="12" t="s">
        <v>37</v>
      </c>
      <c r="AX1140" s="12" t="s">
        <v>83</v>
      </c>
      <c r="AY1140" s="152" t="s">
        <v>218</v>
      </c>
    </row>
    <row r="1141" spans="2:65" s="1" customFormat="1" ht="16.5" customHeight="1">
      <c r="B1141" s="33"/>
      <c r="C1141" s="127" t="s">
        <v>1320</v>
      </c>
      <c r="D1141" s="127" t="s">
        <v>219</v>
      </c>
      <c r="E1141" s="128" t="s">
        <v>3313</v>
      </c>
      <c r="F1141" s="129" t="s">
        <v>3314</v>
      </c>
      <c r="G1141" s="130" t="s">
        <v>222</v>
      </c>
      <c r="H1141" s="131">
        <v>121.93</v>
      </c>
      <c r="I1141" s="132"/>
      <c r="J1141" s="133">
        <f>ROUND(I1141*H1141,2)</f>
        <v>0</v>
      </c>
      <c r="K1141" s="129" t="s">
        <v>19</v>
      </c>
      <c r="L1141" s="33"/>
      <c r="M1141" s="134" t="s">
        <v>19</v>
      </c>
      <c r="N1141" s="135" t="s">
        <v>47</v>
      </c>
      <c r="P1141" s="136">
        <f>O1141*H1141</f>
        <v>0</v>
      </c>
      <c r="Q1141" s="136">
        <v>0</v>
      </c>
      <c r="R1141" s="136">
        <f>Q1141*H1141</f>
        <v>0</v>
      </c>
      <c r="S1141" s="136">
        <v>0</v>
      </c>
      <c r="T1141" s="137">
        <f>S1141*H1141</f>
        <v>0</v>
      </c>
      <c r="AR1141" s="138" t="s">
        <v>223</v>
      </c>
      <c r="AT1141" s="138" t="s">
        <v>219</v>
      </c>
      <c r="AU1141" s="138" t="s">
        <v>83</v>
      </c>
      <c r="AY1141" s="18" t="s">
        <v>218</v>
      </c>
      <c r="BE1141" s="139">
        <f>IF(N1141="základní",J1141,0)</f>
        <v>0</v>
      </c>
      <c r="BF1141" s="139">
        <f>IF(N1141="snížená",J1141,0)</f>
        <v>0</v>
      </c>
      <c r="BG1141" s="139">
        <f>IF(N1141="zákl. přenesená",J1141,0)</f>
        <v>0</v>
      </c>
      <c r="BH1141" s="139">
        <f>IF(N1141="sníž. přenesená",J1141,0)</f>
        <v>0</v>
      </c>
      <c r="BI1141" s="139">
        <f>IF(N1141="nulová",J1141,0)</f>
        <v>0</v>
      </c>
      <c r="BJ1141" s="18" t="s">
        <v>83</v>
      </c>
      <c r="BK1141" s="139">
        <f>ROUND(I1141*H1141,2)</f>
        <v>0</v>
      </c>
      <c r="BL1141" s="18" t="s">
        <v>223</v>
      </c>
      <c r="BM1141" s="138" t="s">
        <v>3315</v>
      </c>
    </row>
    <row r="1142" spans="2:65" s="1" customFormat="1" ht="39">
      <c r="B1142" s="33"/>
      <c r="D1142" s="140" t="s">
        <v>225</v>
      </c>
      <c r="F1142" s="141" t="s">
        <v>3316</v>
      </c>
      <c r="I1142" s="142"/>
      <c r="L1142" s="33"/>
      <c r="M1142" s="143"/>
      <c r="T1142" s="54"/>
      <c r="AT1142" s="18" t="s">
        <v>225</v>
      </c>
      <c r="AU1142" s="18" t="s">
        <v>83</v>
      </c>
    </row>
    <row r="1143" spans="2:65" s="1" customFormat="1" ht="19.5">
      <c r="B1143" s="33"/>
      <c r="D1143" s="140" t="s">
        <v>227</v>
      </c>
      <c r="F1143" s="144" t="s">
        <v>3317</v>
      </c>
      <c r="I1143" s="142"/>
      <c r="L1143" s="33"/>
      <c r="M1143" s="143"/>
      <c r="T1143" s="54"/>
      <c r="AT1143" s="18" t="s">
        <v>227</v>
      </c>
      <c r="AU1143" s="18" t="s">
        <v>83</v>
      </c>
    </row>
    <row r="1144" spans="2:65" s="11" customFormat="1" ht="11.25">
      <c r="B1144" s="145"/>
      <c r="D1144" s="140" t="s">
        <v>229</v>
      </c>
      <c r="E1144" s="146" t="s">
        <v>19</v>
      </c>
      <c r="F1144" s="147" t="s">
        <v>3318</v>
      </c>
      <c r="H1144" s="146" t="s">
        <v>19</v>
      </c>
      <c r="I1144" s="148"/>
      <c r="L1144" s="145"/>
      <c r="M1144" s="149"/>
      <c r="T1144" s="150"/>
      <c r="AT1144" s="146" t="s">
        <v>229</v>
      </c>
      <c r="AU1144" s="146" t="s">
        <v>83</v>
      </c>
      <c r="AV1144" s="11" t="s">
        <v>83</v>
      </c>
      <c r="AW1144" s="11" t="s">
        <v>37</v>
      </c>
      <c r="AX1144" s="11" t="s">
        <v>76</v>
      </c>
      <c r="AY1144" s="146" t="s">
        <v>218</v>
      </c>
    </row>
    <row r="1145" spans="2:65" s="12" customFormat="1" ht="22.5">
      <c r="B1145" s="151"/>
      <c r="D1145" s="140" t="s">
        <v>229</v>
      </c>
      <c r="E1145" s="152" t="s">
        <v>19</v>
      </c>
      <c r="F1145" s="153" t="s">
        <v>3319</v>
      </c>
      <c r="H1145" s="154">
        <v>121.93</v>
      </c>
      <c r="I1145" s="155"/>
      <c r="L1145" s="151"/>
      <c r="M1145" s="156"/>
      <c r="T1145" s="157"/>
      <c r="AT1145" s="152" t="s">
        <v>229</v>
      </c>
      <c r="AU1145" s="152" t="s">
        <v>83</v>
      </c>
      <c r="AV1145" s="12" t="s">
        <v>85</v>
      </c>
      <c r="AW1145" s="12" t="s">
        <v>37</v>
      </c>
      <c r="AX1145" s="12" t="s">
        <v>83</v>
      </c>
      <c r="AY1145" s="152" t="s">
        <v>218</v>
      </c>
    </row>
    <row r="1146" spans="2:65" s="1" customFormat="1" ht="16.5" customHeight="1">
      <c r="B1146" s="33"/>
      <c r="C1146" s="127" t="s">
        <v>1323</v>
      </c>
      <c r="D1146" s="127" t="s">
        <v>219</v>
      </c>
      <c r="E1146" s="128" t="s">
        <v>3320</v>
      </c>
      <c r="F1146" s="129" t="s">
        <v>2262</v>
      </c>
      <c r="G1146" s="130" t="s">
        <v>180</v>
      </c>
      <c r="H1146" s="131">
        <v>156.1</v>
      </c>
      <c r="I1146" s="132"/>
      <c r="J1146" s="133">
        <f>ROUND(I1146*H1146,2)</f>
        <v>0</v>
      </c>
      <c r="K1146" s="129" t="s">
        <v>19</v>
      </c>
      <c r="L1146" s="33"/>
      <c r="M1146" s="134" t="s">
        <v>19</v>
      </c>
      <c r="N1146" s="135" t="s">
        <v>47</v>
      </c>
      <c r="P1146" s="136">
        <f>O1146*H1146</f>
        <v>0</v>
      </c>
      <c r="Q1146" s="136">
        <v>0</v>
      </c>
      <c r="R1146" s="136">
        <f>Q1146*H1146</f>
        <v>0</v>
      </c>
      <c r="S1146" s="136">
        <v>0</v>
      </c>
      <c r="T1146" s="137">
        <f>S1146*H1146</f>
        <v>0</v>
      </c>
      <c r="AR1146" s="138" t="s">
        <v>223</v>
      </c>
      <c r="AT1146" s="138" t="s">
        <v>219</v>
      </c>
      <c r="AU1146" s="138" t="s">
        <v>83</v>
      </c>
      <c r="AY1146" s="18" t="s">
        <v>218</v>
      </c>
      <c r="BE1146" s="139">
        <f>IF(N1146="základní",J1146,0)</f>
        <v>0</v>
      </c>
      <c r="BF1146" s="139">
        <f>IF(N1146="snížená",J1146,0)</f>
        <v>0</v>
      </c>
      <c r="BG1146" s="139">
        <f>IF(N1146="zákl. přenesená",J1146,0)</f>
        <v>0</v>
      </c>
      <c r="BH1146" s="139">
        <f>IF(N1146="sníž. přenesená",J1146,0)</f>
        <v>0</v>
      </c>
      <c r="BI1146" s="139">
        <f>IF(N1146="nulová",J1146,0)</f>
        <v>0</v>
      </c>
      <c r="BJ1146" s="18" t="s">
        <v>83</v>
      </c>
      <c r="BK1146" s="139">
        <f>ROUND(I1146*H1146,2)</f>
        <v>0</v>
      </c>
      <c r="BL1146" s="18" t="s">
        <v>223</v>
      </c>
      <c r="BM1146" s="138" t="s">
        <v>3321</v>
      </c>
    </row>
    <row r="1147" spans="2:65" s="1" customFormat="1" ht="11.25">
      <c r="B1147" s="33"/>
      <c r="D1147" s="140" t="s">
        <v>225</v>
      </c>
      <c r="F1147" s="141" t="s">
        <v>2262</v>
      </c>
      <c r="I1147" s="142"/>
      <c r="L1147" s="33"/>
      <c r="M1147" s="143"/>
      <c r="T1147" s="54"/>
      <c r="AT1147" s="18" t="s">
        <v>225</v>
      </c>
      <c r="AU1147" s="18" t="s">
        <v>83</v>
      </c>
    </row>
    <row r="1148" spans="2:65" s="1" customFormat="1" ht="19.5">
      <c r="B1148" s="33"/>
      <c r="D1148" s="140" t="s">
        <v>227</v>
      </c>
      <c r="F1148" s="144" t="s">
        <v>2264</v>
      </c>
      <c r="I1148" s="142"/>
      <c r="L1148" s="33"/>
      <c r="M1148" s="143"/>
      <c r="T1148" s="54"/>
      <c r="AT1148" s="18" t="s">
        <v>227</v>
      </c>
      <c r="AU1148" s="18" t="s">
        <v>83</v>
      </c>
    </row>
    <row r="1149" spans="2:65" s="11" customFormat="1" ht="11.25">
      <c r="B1149" s="145"/>
      <c r="D1149" s="140" t="s">
        <v>229</v>
      </c>
      <c r="E1149" s="146" t="s">
        <v>19</v>
      </c>
      <c r="F1149" s="147" t="s">
        <v>230</v>
      </c>
      <c r="H1149" s="146" t="s">
        <v>19</v>
      </c>
      <c r="I1149" s="148"/>
      <c r="L1149" s="145"/>
      <c r="M1149" s="149"/>
      <c r="T1149" s="150"/>
      <c r="AT1149" s="146" t="s">
        <v>229</v>
      </c>
      <c r="AU1149" s="146" t="s">
        <v>83</v>
      </c>
      <c r="AV1149" s="11" t="s">
        <v>83</v>
      </c>
      <c r="AW1149" s="11" t="s">
        <v>37</v>
      </c>
      <c r="AX1149" s="11" t="s">
        <v>76</v>
      </c>
      <c r="AY1149" s="146" t="s">
        <v>218</v>
      </c>
    </row>
    <row r="1150" spans="2:65" s="12" customFormat="1" ht="11.25">
      <c r="B1150" s="151"/>
      <c r="D1150" s="140" t="s">
        <v>229</v>
      </c>
      <c r="E1150" s="152" t="s">
        <v>19</v>
      </c>
      <c r="F1150" s="153" t="s">
        <v>3322</v>
      </c>
      <c r="H1150" s="154">
        <v>156.1</v>
      </c>
      <c r="I1150" s="155"/>
      <c r="L1150" s="151"/>
      <c r="M1150" s="156"/>
      <c r="T1150" s="157"/>
      <c r="AT1150" s="152" t="s">
        <v>229</v>
      </c>
      <c r="AU1150" s="152" t="s">
        <v>83</v>
      </c>
      <c r="AV1150" s="12" t="s">
        <v>85</v>
      </c>
      <c r="AW1150" s="12" t="s">
        <v>37</v>
      </c>
      <c r="AX1150" s="12" t="s">
        <v>83</v>
      </c>
      <c r="AY1150" s="152" t="s">
        <v>218</v>
      </c>
    </row>
    <row r="1151" spans="2:65" s="1" customFormat="1" ht="16.5" customHeight="1">
      <c r="B1151" s="33"/>
      <c r="C1151" s="127" t="s">
        <v>1327</v>
      </c>
      <c r="D1151" s="127" t="s">
        <v>219</v>
      </c>
      <c r="E1151" s="128" t="s">
        <v>3323</v>
      </c>
      <c r="F1151" s="129" t="s">
        <v>1408</v>
      </c>
      <c r="G1151" s="130" t="s">
        <v>222</v>
      </c>
      <c r="H1151" s="131">
        <v>199.56</v>
      </c>
      <c r="I1151" s="132"/>
      <c r="J1151" s="133">
        <f>ROUND(I1151*H1151,2)</f>
        <v>0</v>
      </c>
      <c r="K1151" s="129" t="s">
        <v>19</v>
      </c>
      <c r="L1151" s="33"/>
      <c r="M1151" s="134" t="s">
        <v>19</v>
      </c>
      <c r="N1151" s="135" t="s">
        <v>47</v>
      </c>
      <c r="P1151" s="136">
        <f>O1151*H1151</f>
        <v>0</v>
      </c>
      <c r="Q1151" s="136">
        <v>0</v>
      </c>
      <c r="R1151" s="136">
        <f>Q1151*H1151</f>
        <v>0</v>
      </c>
      <c r="S1151" s="136">
        <v>0</v>
      </c>
      <c r="T1151" s="137">
        <f>S1151*H1151</f>
        <v>0</v>
      </c>
      <c r="AR1151" s="138" t="s">
        <v>223</v>
      </c>
      <c r="AT1151" s="138" t="s">
        <v>219</v>
      </c>
      <c r="AU1151" s="138" t="s">
        <v>83</v>
      </c>
      <c r="AY1151" s="18" t="s">
        <v>218</v>
      </c>
      <c r="BE1151" s="139">
        <f>IF(N1151="základní",J1151,0)</f>
        <v>0</v>
      </c>
      <c r="BF1151" s="139">
        <f>IF(N1151="snížená",J1151,0)</f>
        <v>0</v>
      </c>
      <c r="BG1151" s="139">
        <f>IF(N1151="zákl. přenesená",J1151,0)</f>
        <v>0</v>
      </c>
      <c r="BH1151" s="139">
        <f>IF(N1151="sníž. přenesená",J1151,0)</f>
        <v>0</v>
      </c>
      <c r="BI1151" s="139">
        <f>IF(N1151="nulová",J1151,0)</f>
        <v>0</v>
      </c>
      <c r="BJ1151" s="18" t="s">
        <v>83</v>
      </c>
      <c r="BK1151" s="139">
        <f>ROUND(I1151*H1151,2)</f>
        <v>0</v>
      </c>
      <c r="BL1151" s="18" t="s">
        <v>223</v>
      </c>
      <c r="BM1151" s="138" t="s">
        <v>3324</v>
      </c>
    </row>
    <row r="1152" spans="2:65" s="1" customFormat="1" ht="19.5">
      <c r="B1152" s="33"/>
      <c r="D1152" s="140" t="s">
        <v>225</v>
      </c>
      <c r="F1152" s="141" t="s">
        <v>1410</v>
      </c>
      <c r="I1152" s="142"/>
      <c r="L1152" s="33"/>
      <c r="M1152" s="143"/>
      <c r="T1152" s="54"/>
      <c r="AT1152" s="18" t="s">
        <v>225</v>
      </c>
      <c r="AU1152" s="18" t="s">
        <v>83</v>
      </c>
    </row>
    <row r="1153" spans="2:65" s="1" customFormat="1" ht="29.25">
      <c r="B1153" s="33"/>
      <c r="D1153" s="140" t="s">
        <v>227</v>
      </c>
      <c r="F1153" s="144" t="s">
        <v>1411</v>
      </c>
      <c r="I1153" s="142"/>
      <c r="L1153" s="33"/>
      <c r="M1153" s="143"/>
      <c r="T1153" s="54"/>
      <c r="AT1153" s="18" t="s">
        <v>227</v>
      </c>
      <c r="AU1153" s="18" t="s">
        <v>83</v>
      </c>
    </row>
    <row r="1154" spans="2:65" s="12" customFormat="1" ht="11.25">
      <c r="B1154" s="151"/>
      <c r="D1154" s="140" t="s">
        <v>229</v>
      </c>
      <c r="E1154" s="152" t="s">
        <v>19</v>
      </c>
      <c r="F1154" s="153" t="s">
        <v>3325</v>
      </c>
      <c r="H1154" s="154">
        <v>199.56</v>
      </c>
      <c r="I1154" s="155"/>
      <c r="L1154" s="151"/>
      <c r="M1154" s="156"/>
      <c r="T1154" s="157"/>
      <c r="AT1154" s="152" t="s">
        <v>229</v>
      </c>
      <c r="AU1154" s="152" t="s">
        <v>83</v>
      </c>
      <c r="AV1154" s="12" t="s">
        <v>85</v>
      </c>
      <c r="AW1154" s="12" t="s">
        <v>37</v>
      </c>
      <c r="AX1154" s="12" t="s">
        <v>83</v>
      </c>
      <c r="AY1154" s="152" t="s">
        <v>218</v>
      </c>
    </row>
    <row r="1155" spans="2:65" s="1" customFormat="1" ht="16.5" customHeight="1">
      <c r="B1155" s="33"/>
      <c r="C1155" s="127" t="s">
        <v>1332</v>
      </c>
      <c r="D1155" s="127" t="s">
        <v>219</v>
      </c>
      <c r="E1155" s="128" t="s">
        <v>3326</v>
      </c>
      <c r="F1155" s="129" t="s">
        <v>2229</v>
      </c>
      <c r="G1155" s="130" t="s">
        <v>222</v>
      </c>
      <c r="H1155" s="131">
        <v>131.69999999999999</v>
      </c>
      <c r="I1155" s="132"/>
      <c r="J1155" s="133">
        <f>ROUND(I1155*H1155,2)</f>
        <v>0</v>
      </c>
      <c r="K1155" s="129" t="s">
        <v>19</v>
      </c>
      <c r="L1155" s="33"/>
      <c r="M1155" s="134" t="s">
        <v>19</v>
      </c>
      <c r="N1155" s="135" t="s">
        <v>47</v>
      </c>
      <c r="P1155" s="136">
        <f>O1155*H1155</f>
        <v>0</v>
      </c>
      <c r="Q1155" s="136">
        <v>0</v>
      </c>
      <c r="R1155" s="136">
        <f>Q1155*H1155</f>
        <v>0</v>
      </c>
      <c r="S1155" s="136">
        <v>0</v>
      </c>
      <c r="T1155" s="137">
        <f>S1155*H1155</f>
        <v>0</v>
      </c>
      <c r="AR1155" s="138" t="s">
        <v>223</v>
      </c>
      <c r="AT1155" s="138" t="s">
        <v>219</v>
      </c>
      <c r="AU1155" s="138" t="s">
        <v>83</v>
      </c>
      <c r="AY1155" s="18" t="s">
        <v>218</v>
      </c>
      <c r="BE1155" s="139">
        <f>IF(N1155="základní",J1155,0)</f>
        <v>0</v>
      </c>
      <c r="BF1155" s="139">
        <f>IF(N1155="snížená",J1155,0)</f>
        <v>0</v>
      </c>
      <c r="BG1155" s="139">
        <f>IF(N1155="zákl. přenesená",J1155,0)</f>
        <v>0</v>
      </c>
      <c r="BH1155" s="139">
        <f>IF(N1155="sníž. přenesená",J1155,0)</f>
        <v>0</v>
      </c>
      <c r="BI1155" s="139">
        <f>IF(N1155="nulová",J1155,0)</f>
        <v>0</v>
      </c>
      <c r="BJ1155" s="18" t="s">
        <v>83</v>
      </c>
      <c r="BK1155" s="139">
        <f>ROUND(I1155*H1155,2)</f>
        <v>0</v>
      </c>
      <c r="BL1155" s="18" t="s">
        <v>223</v>
      </c>
      <c r="BM1155" s="138" t="s">
        <v>3327</v>
      </c>
    </row>
    <row r="1156" spans="2:65" s="1" customFormat="1" ht="19.5">
      <c r="B1156" s="33"/>
      <c r="D1156" s="140" t="s">
        <v>225</v>
      </c>
      <c r="F1156" s="141" t="s">
        <v>2231</v>
      </c>
      <c r="I1156" s="142"/>
      <c r="L1156" s="33"/>
      <c r="M1156" s="143"/>
      <c r="T1156" s="54"/>
      <c r="AT1156" s="18" t="s">
        <v>225</v>
      </c>
      <c r="AU1156" s="18" t="s">
        <v>83</v>
      </c>
    </row>
    <row r="1157" spans="2:65" s="1" customFormat="1" ht="29.25">
      <c r="B1157" s="33"/>
      <c r="D1157" s="140" t="s">
        <v>227</v>
      </c>
      <c r="F1157" s="144" t="s">
        <v>1411</v>
      </c>
      <c r="I1157" s="142"/>
      <c r="L1157" s="33"/>
      <c r="M1157" s="143"/>
      <c r="T1157" s="54"/>
      <c r="AT1157" s="18" t="s">
        <v>227</v>
      </c>
      <c r="AU1157" s="18" t="s">
        <v>83</v>
      </c>
    </row>
    <row r="1158" spans="2:65" s="12" customFormat="1" ht="11.25">
      <c r="B1158" s="151"/>
      <c r="D1158" s="140" t="s">
        <v>229</v>
      </c>
      <c r="E1158" s="152" t="s">
        <v>19</v>
      </c>
      <c r="F1158" s="153" t="s">
        <v>3328</v>
      </c>
      <c r="H1158" s="154">
        <v>131.69999999999999</v>
      </c>
      <c r="I1158" s="155"/>
      <c r="L1158" s="151"/>
      <c r="M1158" s="156"/>
      <c r="T1158" s="157"/>
      <c r="AT1158" s="152" t="s">
        <v>229</v>
      </c>
      <c r="AU1158" s="152" t="s">
        <v>83</v>
      </c>
      <c r="AV1158" s="12" t="s">
        <v>85</v>
      </c>
      <c r="AW1158" s="12" t="s">
        <v>37</v>
      </c>
      <c r="AX1158" s="12" t="s">
        <v>83</v>
      </c>
      <c r="AY1158" s="152" t="s">
        <v>218</v>
      </c>
    </row>
    <row r="1159" spans="2:65" s="1" customFormat="1" ht="16.5" customHeight="1">
      <c r="B1159" s="33"/>
      <c r="C1159" s="127" t="s">
        <v>1336</v>
      </c>
      <c r="D1159" s="127" t="s">
        <v>219</v>
      </c>
      <c r="E1159" s="128" t="s">
        <v>3329</v>
      </c>
      <c r="F1159" s="129" t="s">
        <v>2234</v>
      </c>
      <c r="G1159" s="130" t="s">
        <v>222</v>
      </c>
      <c r="H1159" s="131">
        <v>17.04</v>
      </c>
      <c r="I1159" s="132"/>
      <c r="J1159" s="133">
        <f>ROUND(I1159*H1159,2)</f>
        <v>0</v>
      </c>
      <c r="K1159" s="129" t="s">
        <v>19</v>
      </c>
      <c r="L1159" s="33"/>
      <c r="M1159" s="134" t="s">
        <v>19</v>
      </c>
      <c r="N1159" s="135" t="s">
        <v>47</v>
      </c>
      <c r="P1159" s="136">
        <f>O1159*H1159</f>
        <v>0</v>
      </c>
      <c r="Q1159" s="136">
        <v>0</v>
      </c>
      <c r="R1159" s="136">
        <f>Q1159*H1159</f>
        <v>0</v>
      </c>
      <c r="S1159" s="136">
        <v>0</v>
      </c>
      <c r="T1159" s="137">
        <f>S1159*H1159</f>
        <v>0</v>
      </c>
      <c r="AR1159" s="138" t="s">
        <v>223</v>
      </c>
      <c r="AT1159" s="138" t="s">
        <v>219</v>
      </c>
      <c r="AU1159" s="138" t="s">
        <v>83</v>
      </c>
      <c r="AY1159" s="18" t="s">
        <v>218</v>
      </c>
      <c r="BE1159" s="139">
        <f>IF(N1159="základní",J1159,0)</f>
        <v>0</v>
      </c>
      <c r="BF1159" s="139">
        <f>IF(N1159="snížená",J1159,0)</f>
        <v>0</v>
      </c>
      <c r="BG1159" s="139">
        <f>IF(N1159="zákl. přenesená",J1159,0)</f>
        <v>0</v>
      </c>
      <c r="BH1159" s="139">
        <f>IF(N1159="sníž. přenesená",J1159,0)</f>
        <v>0</v>
      </c>
      <c r="BI1159" s="139">
        <f>IF(N1159="nulová",J1159,0)</f>
        <v>0</v>
      </c>
      <c r="BJ1159" s="18" t="s">
        <v>83</v>
      </c>
      <c r="BK1159" s="139">
        <f>ROUND(I1159*H1159,2)</f>
        <v>0</v>
      </c>
      <c r="BL1159" s="18" t="s">
        <v>223</v>
      </c>
      <c r="BM1159" s="138" t="s">
        <v>3330</v>
      </c>
    </row>
    <row r="1160" spans="2:65" s="1" customFormat="1" ht="19.5">
      <c r="B1160" s="33"/>
      <c r="D1160" s="140" t="s">
        <v>225</v>
      </c>
      <c r="F1160" s="141" t="s">
        <v>2231</v>
      </c>
      <c r="I1160" s="142"/>
      <c r="L1160" s="33"/>
      <c r="M1160" s="143"/>
      <c r="T1160" s="54"/>
      <c r="AT1160" s="18" t="s">
        <v>225</v>
      </c>
      <c r="AU1160" s="18" t="s">
        <v>83</v>
      </c>
    </row>
    <row r="1161" spans="2:65" s="1" customFormat="1" ht="29.25">
      <c r="B1161" s="33"/>
      <c r="D1161" s="140" t="s">
        <v>227</v>
      </c>
      <c r="F1161" s="144" t="s">
        <v>1411</v>
      </c>
      <c r="I1161" s="142"/>
      <c r="L1161" s="33"/>
      <c r="M1161" s="143"/>
      <c r="T1161" s="54"/>
      <c r="AT1161" s="18" t="s">
        <v>227</v>
      </c>
      <c r="AU1161" s="18" t="s">
        <v>83</v>
      </c>
    </row>
    <row r="1162" spans="2:65" s="12" customFormat="1" ht="11.25">
      <c r="B1162" s="151"/>
      <c r="D1162" s="140" t="s">
        <v>229</v>
      </c>
      <c r="E1162" s="152" t="s">
        <v>19</v>
      </c>
      <c r="F1162" s="153" t="s">
        <v>3331</v>
      </c>
      <c r="H1162" s="154">
        <v>17.04</v>
      </c>
      <c r="I1162" s="155"/>
      <c r="L1162" s="151"/>
      <c r="M1162" s="156"/>
      <c r="T1162" s="157"/>
      <c r="AT1162" s="152" t="s">
        <v>229</v>
      </c>
      <c r="AU1162" s="152" t="s">
        <v>83</v>
      </c>
      <c r="AV1162" s="12" t="s">
        <v>85</v>
      </c>
      <c r="AW1162" s="12" t="s">
        <v>37</v>
      </c>
      <c r="AX1162" s="12" t="s">
        <v>83</v>
      </c>
      <c r="AY1162" s="152" t="s">
        <v>218</v>
      </c>
    </row>
    <row r="1163" spans="2:65" s="1" customFormat="1" ht="16.5" customHeight="1">
      <c r="B1163" s="33"/>
      <c r="C1163" s="127" t="s">
        <v>1339</v>
      </c>
      <c r="D1163" s="127" t="s">
        <v>219</v>
      </c>
      <c r="E1163" s="128" t="s">
        <v>3332</v>
      </c>
      <c r="F1163" s="129" t="s">
        <v>1415</v>
      </c>
      <c r="G1163" s="130" t="s">
        <v>222</v>
      </c>
      <c r="H1163" s="131">
        <v>5.04</v>
      </c>
      <c r="I1163" s="132"/>
      <c r="J1163" s="133">
        <f>ROUND(I1163*H1163,2)</f>
        <v>0</v>
      </c>
      <c r="K1163" s="129" t="s">
        <v>19</v>
      </c>
      <c r="L1163" s="33"/>
      <c r="M1163" s="134" t="s">
        <v>19</v>
      </c>
      <c r="N1163" s="135" t="s">
        <v>47</v>
      </c>
      <c r="P1163" s="136">
        <f>O1163*H1163</f>
        <v>0</v>
      </c>
      <c r="Q1163" s="136">
        <v>0</v>
      </c>
      <c r="R1163" s="136">
        <f>Q1163*H1163</f>
        <v>0</v>
      </c>
      <c r="S1163" s="136">
        <v>0</v>
      </c>
      <c r="T1163" s="137">
        <f>S1163*H1163</f>
        <v>0</v>
      </c>
      <c r="AR1163" s="138" t="s">
        <v>223</v>
      </c>
      <c r="AT1163" s="138" t="s">
        <v>219</v>
      </c>
      <c r="AU1163" s="138" t="s">
        <v>83</v>
      </c>
      <c r="AY1163" s="18" t="s">
        <v>218</v>
      </c>
      <c r="BE1163" s="139">
        <f>IF(N1163="základní",J1163,0)</f>
        <v>0</v>
      </c>
      <c r="BF1163" s="139">
        <f>IF(N1163="snížená",J1163,0)</f>
        <v>0</v>
      </c>
      <c r="BG1163" s="139">
        <f>IF(N1163="zákl. přenesená",J1163,0)</f>
        <v>0</v>
      </c>
      <c r="BH1163" s="139">
        <f>IF(N1163="sníž. přenesená",J1163,0)</f>
        <v>0</v>
      </c>
      <c r="BI1163" s="139">
        <f>IF(N1163="nulová",J1163,0)</f>
        <v>0</v>
      </c>
      <c r="BJ1163" s="18" t="s">
        <v>83</v>
      </c>
      <c r="BK1163" s="139">
        <f>ROUND(I1163*H1163,2)</f>
        <v>0</v>
      </c>
      <c r="BL1163" s="18" t="s">
        <v>223</v>
      </c>
      <c r="BM1163" s="138" t="s">
        <v>3333</v>
      </c>
    </row>
    <row r="1164" spans="2:65" s="1" customFormat="1" ht="19.5">
      <c r="B1164" s="33"/>
      <c r="D1164" s="140" t="s">
        <v>225</v>
      </c>
      <c r="F1164" s="141" t="s">
        <v>1417</v>
      </c>
      <c r="I1164" s="142"/>
      <c r="L1164" s="33"/>
      <c r="M1164" s="143"/>
      <c r="T1164" s="54"/>
      <c r="AT1164" s="18" t="s">
        <v>225</v>
      </c>
      <c r="AU1164" s="18" t="s">
        <v>83</v>
      </c>
    </row>
    <row r="1165" spans="2:65" s="1" customFormat="1" ht="29.25">
      <c r="B1165" s="33"/>
      <c r="D1165" s="140" t="s">
        <v>227</v>
      </c>
      <c r="F1165" s="144" t="s">
        <v>1411</v>
      </c>
      <c r="I1165" s="142"/>
      <c r="L1165" s="33"/>
      <c r="M1165" s="143"/>
      <c r="T1165" s="54"/>
      <c r="AT1165" s="18" t="s">
        <v>227</v>
      </c>
      <c r="AU1165" s="18" t="s">
        <v>83</v>
      </c>
    </row>
    <row r="1166" spans="2:65" s="12" customFormat="1" ht="11.25">
      <c r="B1166" s="151"/>
      <c r="D1166" s="140" t="s">
        <v>229</v>
      </c>
      <c r="E1166" s="152" t="s">
        <v>19</v>
      </c>
      <c r="F1166" s="153" t="s">
        <v>3334</v>
      </c>
      <c r="H1166" s="154">
        <v>5.04</v>
      </c>
      <c r="I1166" s="155"/>
      <c r="L1166" s="151"/>
      <c r="M1166" s="156"/>
      <c r="T1166" s="157"/>
      <c r="AT1166" s="152" t="s">
        <v>229</v>
      </c>
      <c r="AU1166" s="152" t="s">
        <v>83</v>
      </c>
      <c r="AV1166" s="12" t="s">
        <v>85</v>
      </c>
      <c r="AW1166" s="12" t="s">
        <v>37</v>
      </c>
      <c r="AX1166" s="12" t="s">
        <v>83</v>
      </c>
      <c r="AY1166" s="152" t="s">
        <v>218</v>
      </c>
    </row>
    <row r="1167" spans="2:65" s="1" customFormat="1" ht="16.5" customHeight="1">
      <c r="B1167" s="33"/>
      <c r="C1167" s="127" t="s">
        <v>1342</v>
      </c>
      <c r="D1167" s="127" t="s">
        <v>219</v>
      </c>
      <c r="E1167" s="128" t="s">
        <v>3335</v>
      </c>
      <c r="F1167" s="129" t="s">
        <v>2241</v>
      </c>
      <c r="G1167" s="130" t="s">
        <v>222</v>
      </c>
      <c r="H1167" s="131">
        <v>36.6</v>
      </c>
      <c r="I1167" s="132"/>
      <c r="J1167" s="133">
        <f>ROUND(I1167*H1167,2)</f>
        <v>0</v>
      </c>
      <c r="K1167" s="129" t="s">
        <v>19</v>
      </c>
      <c r="L1167" s="33"/>
      <c r="M1167" s="134" t="s">
        <v>19</v>
      </c>
      <c r="N1167" s="135" t="s">
        <v>47</v>
      </c>
      <c r="P1167" s="136">
        <f>O1167*H1167</f>
        <v>0</v>
      </c>
      <c r="Q1167" s="136">
        <v>0</v>
      </c>
      <c r="R1167" s="136">
        <f>Q1167*H1167</f>
        <v>0</v>
      </c>
      <c r="S1167" s="136">
        <v>0</v>
      </c>
      <c r="T1167" s="137">
        <f>S1167*H1167</f>
        <v>0</v>
      </c>
      <c r="AR1167" s="138" t="s">
        <v>223</v>
      </c>
      <c r="AT1167" s="138" t="s">
        <v>219</v>
      </c>
      <c r="AU1167" s="138" t="s">
        <v>83</v>
      </c>
      <c r="AY1167" s="18" t="s">
        <v>218</v>
      </c>
      <c r="BE1167" s="139">
        <f>IF(N1167="základní",J1167,0)</f>
        <v>0</v>
      </c>
      <c r="BF1167" s="139">
        <f>IF(N1167="snížená",J1167,0)</f>
        <v>0</v>
      </c>
      <c r="BG1167" s="139">
        <f>IF(N1167="zákl. přenesená",J1167,0)</f>
        <v>0</v>
      </c>
      <c r="BH1167" s="139">
        <f>IF(N1167="sníž. přenesená",J1167,0)</f>
        <v>0</v>
      </c>
      <c r="BI1167" s="139">
        <f>IF(N1167="nulová",J1167,0)</f>
        <v>0</v>
      </c>
      <c r="BJ1167" s="18" t="s">
        <v>83</v>
      </c>
      <c r="BK1167" s="139">
        <f>ROUND(I1167*H1167,2)</f>
        <v>0</v>
      </c>
      <c r="BL1167" s="18" t="s">
        <v>223</v>
      </c>
      <c r="BM1167" s="138" t="s">
        <v>3336</v>
      </c>
    </row>
    <row r="1168" spans="2:65" s="1" customFormat="1" ht="19.5">
      <c r="B1168" s="33"/>
      <c r="D1168" s="140" t="s">
        <v>225</v>
      </c>
      <c r="F1168" s="141" t="s">
        <v>2243</v>
      </c>
      <c r="I1168" s="142"/>
      <c r="L1168" s="33"/>
      <c r="M1168" s="143"/>
      <c r="T1168" s="54"/>
      <c r="AT1168" s="18" t="s">
        <v>225</v>
      </c>
      <c r="AU1168" s="18" t="s">
        <v>83</v>
      </c>
    </row>
    <row r="1169" spans="2:65" s="1" customFormat="1" ht="29.25">
      <c r="B1169" s="33"/>
      <c r="D1169" s="140" t="s">
        <v>227</v>
      </c>
      <c r="F1169" s="144" t="s">
        <v>1411</v>
      </c>
      <c r="I1169" s="142"/>
      <c r="L1169" s="33"/>
      <c r="M1169" s="143"/>
      <c r="T1169" s="54"/>
      <c r="AT1169" s="18" t="s">
        <v>227</v>
      </c>
      <c r="AU1169" s="18" t="s">
        <v>83</v>
      </c>
    </row>
    <row r="1170" spans="2:65" s="12" customFormat="1" ht="11.25">
      <c r="B1170" s="151"/>
      <c r="D1170" s="140" t="s">
        <v>229</v>
      </c>
      <c r="E1170" s="152" t="s">
        <v>19</v>
      </c>
      <c r="F1170" s="153" t="s">
        <v>3337</v>
      </c>
      <c r="H1170" s="154">
        <v>36.6</v>
      </c>
      <c r="I1170" s="155"/>
      <c r="L1170" s="151"/>
      <c r="M1170" s="156"/>
      <c r="T1170" s="157"/>
      <c r="AT1170" s="152" t="s">
        <v>229</v>
      </c>
      <c r="AU1170" s="152" t="s">
        <v>83</v>
      </c>
      <c r="AV1170" s="12" t="s">
        <v>85</v>
      </c>
      <c r="AW1170" s="12" t="s">
        <v>37</v>
      </c>
      <c r="AX1170" s="12" t="s">
        <v>83</v>
      </c>
      <c r="AY1170" s="152" t="s">
        <v>218</v>
      </c>
    </row>
    <row r="1171" spans="2:65" s="1" customFormat="1" ht="16.5" customHeight="1">
      <c r="B1171" s="33"/>
      <c r="C1171" s="127" t="s">
        <v>1346</v>
      </c>
      <c r="D1171" s="127" t="s">
        <v>219</v>
      </c>
      <c r="E1171" s="128" t="s">
        <v>3338</v>
      </c>
      <c r="F1171" s="129" t="s">
        <v>3339</v>
      </c>
      <c r="G1171" s="130" t="s">
        <v>237</v>
      </c>
      <c r="H1171" s="131">
        <v>266</v>
      </c>
      <c r="I1171" s="132"/>
      <c r="J1171" s="133">
        <f>ROUND(I1171*H1171,2)</f>
        <v>0</v>
      </c>
      <c r="K1171" s="129" t="s">
        <v>19</v>
      </c>
      <c r="L1171" s="33"/>
      <c r="M1171" s="134" t="s">
        <v>19</v>
      </c>
      <c r="N1171" s="135" t="s">
        <v>47</v>
      </c>
      <c r="P1171" s="136">
        <f>O1171*H1171</f>
        <v>0</v>
      </c>
      <c r="Q1171" s="136">
        <v>0</v>
      </c>
      <c r="R1171" s="136">
        <f>Q1171*H1171</f>
        <v>0</v>
      </c>
      <c r="S1171" s="136">
        <v>0</v>
      </c>
      <c r="T1171" s="137">
        <f>S1171*H1171</f>
        <v>0</v>
      </c>
      <c r="AR1171" s="138" t="s">
        <v>223</v>
      </c>
      <c r="AT1171" s="138" t="s">
        <v>219</v>
      </c>
      <c r="AU1171" s="138" t="s">
        <v>83</v>
      </c>
      <c r="AY1171" s="18" t="s">
        <v>218</v>
      </c>
      <c r="BE1171" s="139">
        <f>IF(N1171="základní",J1171,0)</f>
        <v>0</v>
      </c>
      <c r="BF1171" s="139">
        <f>IF(N1171="snížená",J1171,0)</f>
        <v>0</v>
      </c>
      <c r="BG1171" s="139">
        <f>IF(N1171="zákl. přenesená",J1171,0)</f>
        <v>0</v>
      </c>
      <c r="BH1171" s="139">
        <f>IF(N1171="sníž. přenesená",J1171,0)</f>
        <v>0</v>
      </c>
      <c r="BI1171" s="139">
        <f>IF(N1171="nulová",J1171,0)</f>
        <v>0</v>
      </c>
      <c r="BJ1171" s="18" t="s">
        <v>83</v>
      </c>
      <c r="BK1171" s="139">
        <f>ROUND(I1171*H1171,2)</f>
        <v>0</v>
      </c>
      <c r="BL1171" s="18" t="s">
        <v>223</v>
      </c>
      <c r="BM1171" s="138" t="s">
        <v>3340</v>
      </c>
    </row>
    <row r="1172" spans="2:65" s="1" customFormat="1" ht="19.5">
      <c r="B1172" s="33"/>
      <c r="D1172" s="140" t="s">
        <v>225</v>
      </c>
      <c r="F1172" s="141" t="s">
        <v>2277</v>
      </c>
      <c r="I1172" s="142"/>
      <c r="L1172" s="33"/>
      <c r="M1172" s="143"/>
      <c r="T1172" s="54"/>
      <c r="AT1172" s="18" t="s">
        <v>225</v>
      </c>
      <c r="AU1172" s="18" t="s">
        <v>83</v>
      </c>
    </row>
    <row r="1173" spans="2:65" s="1" customFormat="1" ht="19.5">
      <c r="B1173" s="33"/>
      <c r="D1173" s="140" t="s">
        <v>227</v>
      </c>
      <c r="F1173" s="144" t="s">
        <v>2278</v>
      </c>
      <c r="I1173" s="142"/>
      <c r="L1173" s="33"/>
      <c r="M1173" s="143"/>
      <c r="T1173" s="54"/>
      <c r="AT1173" s="18" t="s">
        <v>227</v>
      </c>
      <c r="AU1173" s="18" t="s">
        <v>83</v>
      </c>
    </row>
    <row r="1174" spans="2:65" s="11" customFormat="1" ht="11.25">
      <c r="B1174" s="145"/>
      <c r="D1174" s="140" t="s">
        <v>229</v>
      </c>
      <c r="E1174" s="146" t="s">
        <v>19</v>
      </c>
      <c r="F1174" s="147" t="s">
        <v>230</v>
      </c>
      <c r="H1174" s="146" t="s">
        <v>19</v>
      </c>
      <c r="I1174" s="148"/>
      <c r="L1174" s="145"/>
      <c r="M1174" s="149"/>
      <c r="T1174" s="150"/>
      <c r="AT1174" s="146" t="s">
        <v>229</v>
      </c>
      <c r="AU1174" s="146" t="s">
        <v>83</v>
      </c>
      <c r="AV1174" s="11" t="s">
        <v>83</v>
      </c>
      <c r="AW1174" s="11" t="s">
        <v>37</v>
      </c>
      <c r="AX1174" s="11" t="s">
        <v>76</v>
      </c>
      <c r="AY1174" s="146" t="s">
        <v>218</v>
      </c>
    </row>
    <row r="1175" spans="2:65" s="12" customFormat="1" ht="11.25">
      <c r="B1175" s="151"/>
      <c r="D1175" s="140" t="s">
        <v>229</v>
      </c>
      <c r="E1175" s="152" t="s">
        <v>19</v>
      </c>
      <c r="F1175" s="153" t="s">
        <v>3341</v>
      </c>
      <c r="H1175" s="154">
        <v>266</v>
      </c>
      <c r="I1175" s="155"/>
      <c r="L1175" s="151"/>
      <c r="M1175" s="156"/>
      <c r="T1175" s="157"/>
      <c r="AT1175" s="152" t="s">
        <v>229</v>
      </c>
      <c r="AU1175" s="152" t="s">
        <v>83</v>
      </c>
      <c r="AV1175" s="12" t="s">
        <v>85</v>
      </c>
      <c r="AW1175" s="12" t="s">
        <v>37</v>
      </c>
      <c r="AX1175" s="12" t="s">
        <v>83</v>
      </c>
      <c r="AY1175" s="152" t="s">
        <v>218</v>
      </c>
    </row>
    <row r="1176" spans="2:65" s="1" customFormat="1" ht="16.5" customHeight="1">
      <c r="B1176" s="33"/>
      <c r="C1176" s="127" t="s">
        <v>1349</v>
      </c>
      <c r="D1176" s="127" t="s">
        <v>219</v>
      </c>
      <c r="E1176" s="128" t="s">
        <v>3342</v>
      </c>
      <c r="F1176" s="129" t="s">
        <v>3343</v>
      </c>
      <c r="G1176" s="130" t="s">
        <v>237</v>
      </c>
      <c r="H1176" s="131">
        <v>162</v>
      </c>
      <c r="I1176" s="132"/>
      <c r="J1176" s="133">
        <f>ROUND(I1176*H1176,2)</f>
        <v>0</v>
      </c>
      <c r="K1176" s="129" t="s">
        <v>19</v>
      </c>
      <c r="L1176" s="33"/>
      <c r="M1176" s="134" t="s">
        <v>19</v>
      </c>
      <c r="N1176" s="135" t="s">
        <v>47</v>
      </c>
      <c r="P1176" s="136">
        <f>O1176*H1176</f>
        <v>0</v>
      </c>
      <c r="Q1176" s="136">
        <v>0</v>
      </c>
      <c r="R1176" s="136">
        <f>Q1176*H1176</f>
        <v>0</v>
      </c>
      <c r="S1176" s="136">
        <v>0</v>
      </c>
      <c r="T1176" s="137">
        <f>S1176*H1176</f>
        <v>0</v>
      </c>
      <c r="AR1176" s="138" t="s">
        <v>223</v>
      </c>
      <c r="AT1176" s="138" t="s">
        <v>219</v>
      </c>
      <c r="AU1176" s="138" t="s">
        <v>83</v>
      </c>
      <c r="AY1176" s="18" t="s">
        <v>218</v>
      </c>
      <c r="BE1176" s="139">
        <f>IF(N1176="základní",J1176,0)</f>
        <v>0</v>
      </c>
      <c r="BF1176" s="139">
        <f>IF(N1176="snížená",J1176,0)</f>
        <v>0</v>
      </c>
      <c r="BG1176" s="139">
        <f>IF(N1176="zákl. přenesená",J1176,0)</f>
        <v>0</v>
      </c>
      <c r="BH1176" s="139">
        <f>IF(N1176="sníž. přenesená",J1176,0)</f>
        <v>0</v>
      </c>
      <c r="BI1176" s="139">
        <f>IF(N1176="nulová",J1176,0)</f>
        <v>0</v>
      </c>
      <c r="BJ1176" s="18" t="s">
        <v>83</v>
      </c>
      <c r="BK1176" s="139">
        <f>ROUND(I1176*H1176,2)</f>
        <v>0</v>
      </c>
      <c r="BL1176" s="18" t="s">
        <v>223</v>
      </c>
      <c r="BM1176" s="138" t="s">
        <v>3344</v>
      </c>
    </row>
    <row r="1177" spans="2:65" s="1" customFormat="1" ht="19.5">
      <c r="B1177" s="33"/>
      <c r="D1177" s="140" t="s">
        <v>225</v>
      </c>
      <c r="F1177" s="141" t="s">
        <v>2283</v>
      </c>
      <c r="I1177" s="142"/>
      <c r="L1177" s="33"/>
      <c r="M1177" s="143"/>
      <c r="T1177" s="54"/>
      <c r="AT1177" s="18" t="s">
        <v>225</v>
      </c>
      <c r="AU1177" s="18" t="s">
        <v>83</v>
      </c>
    </row>
    <row r="1178" spans="2:65" s="1" customFormat="1" ht="19.5">
      <c r="B1178" s="33"/>
      <c r="D1178" s="140" t="s">
        <v>227</v>
      </c>
      <c r="F1178" s="144" t="s">
        <v>2278</v>
      </c>
      <c r="I1178" s="142"/>
      <c r="L1178" s="33"/>
      <c r="M1178" s="143"/>
      <c r="T1178" s="54"/>
      <c r="AT1178" s="18" t="s">
        <v>227</v>
      </c>
      <c r="AU1178" s="18" t="s">
        <v>83</v>
      </c>
    </row>
    <row r="1179" spans="2:65" s="11" customFormat="1" ht="11.25">
      <c r="B1179" s="145"/>
      <c r="D1179" s="140" t="s">
        <v>229</v>
      </c>
      <c r="E1179" s="146" t="s">
        <v>19</v>
      </c>
      <c r="F1179" s="147" t="s">
        <v>230</v>
      </c>
      <c r="H1179" s="146" t="s">
        <v>19</v>
      </c>
      <c r="I1179" s="148"/>
      <c r="L1179" s="145"/>
      <c r="M1179" s="149"/>
      <c r="T1179" s="150"/>
      <c r="AT1179" s="146" t="s">
        <v>229</v>
      </c>
      <c r="AU1179" s="146" t="s">
        <v>83</v>
      </c>
      <c r="AV1179" s="11" t="s">
        <v>83</v>
      </c>
      <c r="AW1179" s="11" t="s">
        <v>37</v>
      </c>
      <c r="AX1179" s="11" t="s">
        <v>76</v>
      </c>
      <c r="AY1179" s="146" t="s">
        <v>218</v>
      </c>
    </row>
    <row r="1180" spans="2:65" s="12" customFormat="1" ht="11.25">
      <c r="B1180" s="151"/>
      <c r="D1180" s="140" t="s">
        <v>229</v>
      </c>
      <c r="E1180" s="152" t="s">
        <v>19</v>
      </c>
      <c r="F1180" s="153" t="s">
        <v>3345</v>
      </c>
      <c r="H1180" s="154">
        <v>162</v>
      </c>
      <c r="I1180" s="155"/>
      <c r="L1180" s="151"/>
      <c r="M1180" s="156"/>
      <c r="T1180" s="157"/>
      <c r="AT1180" s="152" t="s">
        <v>229</v>
      </c>
      <c r="AU1180" s="152" t="s">
        <v>83</v>
      </c>
      <c r="AV1180" s="12" t="s">
        <v>85</v>
      </c>
      <c r="AW1180" s="12" t="s">
        <v>37</v>
      </c>
      <c r="AX1180" s="12" t="s">
        <v>83</v>
      </c>
      <c r="AY1180" s="152" t="s">
        <v>218</v>
      </c>
    </row>
    <row r="1181" spans="2:65" s="1" customFormat="1" ht="16.5" customHeight="1">
      <c r="B1181" s="33"/>
      <c r="C1181" s="127" t="s">
        <v>1353</v>
      </c>
      <c r="D1181" s="127" t="s">
        <v>219</v>
      </c>
      <c r="E1181" s="128" t="s">
        <v>3346</v>
      </c>
      <c r="F1181" s="129" t="s">
        <v>1421</v>
      </c>
      <c r="G1181" s="130" t="s">
        <v>222</v>
      </c>
      <c r="H1181" s="131">
        <v>0.8</v>
      </c>
      <c r="I1181" s="132"/>
      <c r="J1181" s="133">
        <f>ROUND(I1181*H1181,2)</f>
        <v>0</v>
      </c>
      <c r="K1181" s="129" t="s">
        <v>19</v>
      </c>
      <c r="L1181" s="33"/>
      <c r="M1181" s="134" t="s">
        <v>19</v>
      </c>
      <c r="N1181" s="135" t="s">
        <v>47</v>
      </c>
      <c r="P1181" s="136">
        <f>O1181*H1181</f>
        <v>0</v>
      </c>
      <c r="Q1181" s="136">
        <v>0</v>
      </c>
      <c r="R1181" s="136">
        <f>Q1181*H1181</f>
        <v>0</v>
      </c>
      <c r="S1181" s="136">
        <v>0</v>
      </c>
      <c r="T1181" s="137">
        <f>S1181*H1181</f>
        <v>0</v>
      </c>
      <c r="AR1181" s="138" t="s">
        <v>223</v>
      </c>
      <c r="AT1181" s="138" t="s">
        <v>219</v>
      </c>
      <c r="AU1181" s="138" t="s">
        <v>83</v>
      </c>
      <c r="AY1181" s="18" t="s">
        <v>218</v>
      </c>
      <c r="BE1181" s="139">
        <f>IF(N1181="základní",J1181,0)</f>
        <v>0</v>
      </c>
      <c r="BF1181" s="139">
        <f>IF(N1181="snížená",J1181,0)</f>
        <v>0</v>
      </c>
      <c r="BG1181" s="139">
        <f>IF(N1181="zákl. přenesená",J1181,0)</f>
        <v>0</v>
      </c>
      <c r="BH1181" s="139">
        <f>IF(N1181="sníž. přenesená",J1181,0)</f>
        <v>0</v>
      </c>
      <c r="BI1181" s="139">
        <f>IF(N1181="nulová",J1181,0)</f>
        <v>0</v>
      </c>
      <c r="BJ1181" s="18" t="s">
        <v>83</v>
      </c>
      <c r="BK1181" s="139">
        <f>ROUND(I1181*H1181,2)</f>
        <v>0</v>
      </c>
      <c r="BL1181" s="18" t="s">
        <v>223</v>
      </c>
      <c r="BM1181" s="138" t="s">
        <v>3347</v>
      </c>
    </row>
    <row r="1182" spans="2:65" s="1" customFormat="1" ht="19.5">
      <c r="B1182" s="33"/>
      <c r="D1182" s="140" t="s">
        <v>225</v>
      </c>
      <c r="F1182" s="141" t="s">
        <v>1423</v>
      </c>
      <c r="I1182" s="142"/>
      <c r="L1182" s="33"/>
      <c r="M1182" s="143"/>
      <c r="T1182" s="54"/>
      <c r="AT1182" s="18" t="s">
        <v>225</v>
      </c>
      <c r="AU1182" s="18" t="s">
        <v>83</v>
      </c>
    </row>
    <row r="1183" spans="2:65" s="1" customFormat="1" ht="29.25">
      <c r="B1183" s="33"/>
      <c r="D1183" s="140" t="s">
        <v>227</v>
      </c>
      <c r="F1183" s="144" t="s">
        <v>1424</v>
      </c>
      <c r="I1183" s="142"/>
      <c r="L1183" s="33"/>
      <c r="M1183" s="143"/>
      <c r="T1183" s="54"/>
      <c r="AT1183" s="18" t="s">
        <v>227</v>
      </c>
      <c r="AU1183" s="18" t="s">
        <v>83</v>
      </c>
    </row>
    <row r="1184" spans="2:65" s="12" customFormat="1" ht="11.25">
      <c r="B1184" s="151"/>
      <c r="D1184" s="140" t="s">
        <v>229</v>
      </c>
      <c r="E1184" s="152" t="s">
        <v>19</v>
      </c>
      <c r="F1184" s="153" t="s">
        <v>2268</v>
      </c>
      <c r="H1184" s="154">
        <v>0.8</v>
      </c>
      <c r="I1184" s="155"/>
      <c r="L1184" s="151"/>
      <c r="M1184" s="156"/>
      <c r="T1184" s="157"/>
      <c r="AT1184" s="152" t="s">
        <v>229</v>
      </c>
      <c r="AU1184" s="152" t="s">
        <v>83</v>
      </c>
      <c r="AV1184" s="12" t="s">
        <v>85</v>
      </c>
      <c r="AW1184" s="12" t="s">
        <v>37</v>
      </c>
      <c r="AX1184" s="12" t="s">
        <v>83</v>
      </c>
      <c r="AY1184" s="152" t="s">
        <v>218</v>
      </c>
    </row>
    <row r="1185" spans="2:65" s="1" customFormat="1" ht="16.5" customHeight="1">
      <c r="B1185" s="33"/>
      <c r="C1185" s="127" t="s">
        <v>1357</v>
      </c>
      <c r="D1185" s="127" t="s">
        <v>219</v>
      </c>
      <c r="E1185" s="128" t="s">
        <v>3348</v>
      </c>
      <c r="F1185" s="129" t="s">
        <v>3349</v>
      </c>
      <c r="G1185" s="130" t="s">
        <v>222</v>
      </c>
      <c r="H1185" s="131">
        <v>112.8</v>
      </c>
      <c r="I1185" s="132"/>
      <c r="J1185" s="133">
        <f>ROUND(I1185*H1185,2)</f>
        <v>0</v>
      </c>
      <c r="K1185" s="129" t="s">
        <v>19</v>
      </c>
      <c r="L1185" s="33"/>
      <c r="M1185" s="134" t="s">
        <v>19</v>
      </c>
      <c r="N1185" s="135" t="s">
        <v>47</v>
      </c>
      <c r="P1185" s="136">
        <f>O1185*H1185</f>
        <v>0</v>
      </c>
      <c r="Q1185" s="136">
        <v>0</v>
      </c>
      <c r="R1185" s="136">
        <f>Q1185*H1185</f>
        <v>0</v>
      </c>
      <c r="S1185" s="136">
        <v>0</v>
      </c>
      <c r="T1185" s="137">
        <f>S1185*H1185</f>
        <v>0</v>
      </c>
      <c r="AR1185" s="138" t="s">
        <v>223</v>
      </c>
      <c r="AT1185" s="138" t="s">
        <v>219</v>
      </c>
      <c r="AU1185" s="138" t="s">
        <v>83</v>
      </c>
      <c r="AY1185" s="18" t="s">
        <v>218</v>
      </c>
      <c r="BE1185" s="139">
        <f>IF(N1185="základní",J1185,0)</f>
        <v>0</v>
      </c>
      <c r="BF1185" s="139">
        <f>IF(N1185="snížená",J1185,0)</f>
        <v>0</v>
      </c>
      <c r="BG1185" s="139">
        <f>IF(N1185="zákl. přenesená",J1185,0)</f>
        <v>0</v>
      </c>
      <c r="BH1185" s="139">
        <f>IF(N1185="sníž. přenesená",J1185,0)</f>
        <v>0</v>
      </c>
      <c r="BI1185" s="139">
        <f>IF(N1185="nulová",J1185,0)</f>
        <v>0</v>
      </c>
      <c r="BJ1185" s="18" t="s">
        <v>83</v>
      </c>
      <c r="BK1185" s="139">
        <f>ROUND(I1185*H1185,2)</f>
        <v>0</v>
      </c>
      <c r="BL1185" s="18" t="s">
        <v>223</v>
      </c>
      <c r="BM1185" s="138" t="s">
        <v>3350</v>
      </c>
    </row>
    <row r="1186" spans="2:65" s="1" customFormat="1" ht="39">
      <c r="B1186" s="33"/>
      <c r="D1186" s="140" t="s">
        <v>225</v>
      </c>
      <c r="F1186" s="141" t="s">
        <v>3351</v>
      </c>
      <c r="I1186" s="142"/>
      <c r="L1186" s="33"/>
      <c r="M1186" s="143"/>
      <c r="T1186" s="54"/>
      <c r="AT1186" s="18" t="s">
        <v>225</v>
      </c>
      <c r="AU1186" s="18" t="s">
        <v>83</v>
      </c>
    </row>
    <row r="1187" spans="2:65" s="1" customFormat="1" ht="29.25">
      <c r="B1187" s="33"/>
      <c r="D1187" s="140" t="s">
        <v>227</v>
      </c>
      <c r="F1187" s="144" t="s">
        <v>3352</v>
      </c>
      <c r="I1187" s="142"/>
      <c r="L1187" s="33"/>
      <c r="M1187" s="143"/>
      <c r="T1187" s="54"/>
      <c r="AT1187" s="18" t="s">
        <v>227</v>
      </c>
      <c r="AU1187" s="18" t="s">
        <v>83</v>
      </c>
    </row>
    <row r="1188" spans="2:65" s="11" customFormat="1" ht="11.25">
      <c r="B1188" s="145"/>
      <c r="D1188" s="140" t="s">
        <v>229</v>
      </c>
      <c r="E1188" s="146" t="s">
        <v>19</v>
      </c>
      <c r="F1188" s="147" t="s">
        <v>3353</v>
      </c>
      <c r="H1188" s="146" t="s">
        <v>19</v>
      </c>
      <c r="I1188" s="148"/>
      <c r="L1188" s="145"/>
      <c r="M1188" s="149"/>
      <c r="T1188" s="150"/>
      <c r="AT1188" s="146" t="s">
        <v>229</v>
      </c>
      <c r="AU1188" s="146" t="s">
        <v>83</v>
      </c>
      <c r="AV1188" s="11" t="s">
        <v>83</v>
      </c>
      <c r="AW1188" s="11" t="s">
        <v>37</v>
      </c>
      <c r="AX1188" s="11" t="s">
        <v>76</v>
      </c>
      <c r="AY1188" s="146" t="s">
        <v>218</v>
      </c>
    </row>
    <row r="1189" spans="2:65" s="12" customFormat="1" ht="11.25">
      <c r="B1189" s="151"/>
      <c r="D1189" s="140" t="s">
        <v>229</v>
      </c>
      <c r="E1189" s="152" t="s">
        <v>19</v>
      </c>
      <c r="F1189" s="153" t="s">
        <v>3354</v>
      </c>
      <c r="H1189" s="154">
        <v>112.8</v>
      </c>
      <c r="I1189" s="155"/>
      <c r="L1189" s="151"/>
      <c r="M1189" s="156"/>
      <c r="T1189" s="157"/>
      <c r="AT1189" s="152" t="s">
        <v>229</v>
      </c>
      <c r="AU1189" s="152" t="s">
        <v>83</v>
      </c>
      <c r="AV1189" s="12" t="s">
        <v>85</v>
      </c>
      <c r="AW1189" s="12" t="s">
        <v>37</v>
      </c>
      <c r="AX1189" s="12" t="s">
        <v>83</v>
      </c>
      <c r="AY1189" s="152" t="s">
        <v>218</v>
      </c>
    </row>
    <row r="1190" spans="2:65" s="1" customFormat="1" ht="16.5" customHeight="1">
      <c r="B1190" s="33"/>
      <c r="C1190" s="127" t="s">
        <v>1361</v>
      </c>
      <c r="D1190" s="127" t="s">
        <v>219</v>
      </c>
      <c r="E1190" s="128" t="s">
        <v>3355</v>
      </c>
      <c r="F1190" s="129" t="s">
        <v>3356</v>
      </c>
      <c r="G1190" s="130" t="s">
        <v>222</v>
      </c>
      <c r="H1190" s="131">
        <v>1</v>
      </c>
      <c r="I1190" s="132"/>
      <c r="J1190" s="133">
        <f>ROUND(I1190*H1190,2)</f>
        <v>0</v>
      </c>
      <c r="K1190" s="129" t="s">
        <v>19</v>
      </c>
      <c r="L1190" s="33"/>
      <c r="M1190" s="134" t="s">
        <v>19</v>
      </c>
      <c r="N1190" s="135" t="s">
        <v>47</v>
      </c>
      <c r="P1190" s="136">
        <f>O1190*H1190</f>
        <v>0</v>
      </c>
      <c r="Q1190" s="136">
        <v>0</v>
      </c>
      <c r="R1190" s="136">
        <f>Q1190*H1190</f>
        <v>0</v>
      </c>
      <c r="S1190" s="136">
        <v>0</v>
      </c>
      <c r="T1190" s="137">
        <f>S1190*H1190</f>
        <v>0</v>
      </c>
      <c r="AR1190" s="138" t="s">
        <v>223</v>
      </c>
      <c r="AT1190" s="138" t="s">
        <v>219</v>
      </c>
      <c r="AU1190" s="138" t="s">
        <v>83</v>
      </c>
      <c r="AY1190" s="18" t="s">
        <v>218</v>
      </c>
      <c r="BE1190" s="139">
        <f>IF(N1190="základní",J1190,0)</f>
        <v>0</v>
      </c>
      <c r="BF1190" s="139">
        <f>IF(N1190="snížená",J1190,0)</f>
        <v>0</v>
      </c>
      <c r="BG1190" s="139">
        <f>IF(N1190="zákl. přenesená",J1190,0)</f>
        <v>0</v>
      </c>
      <c r="BH1190" s="139">
        <f>IF(N1190="sníž. přenesená",J1190,0)</f>
        <v>0</v>
      </c>
      <c r="BI1190" s="139">
        <f>IF(N1190="nulová",J1190,0)</f>
        <v>0</v>
      </c>
      <c r="BJ1190" s="18" t="s">
        <v>83</v>
      </c>
      <c r="BK1190" s="139">
        <f>ROUND(I1190*H1190,2)</f>
        <v>0</v>
      </c>
      <c r="BL1190" s="18" t="s">
        <v>223</v>
      </c>
      <c r="BM1190" s="138" t="s">
        <v>3357</v>
      </c>
    </row>
    <row r="1191" spans="2:65" s="1" customFormat="1" ht="39">
      <c r="B1191" s="33"/>
      <c r="D1191" s="140" t="s">
        <v>225</v>
      </c>
      <c r="F1191" s="141" t="s">
        <v>3358</v>
      </c>
      <c r="I1191" s="142"/>
      <c r="L1191" s="33"/>
      <c r="M1191" s="143"/>
      <c r="T1191" s="54"/>
      <c r="AT1191" s="18" t="s">
        <v>225</v>
      </c>
      <c r="AU1191" s="18" t="s">
        <v>83</v>
      </c>
    </row>
    <row r="1192" spans="2:65" s="1" customFormat="1" ht="29.25">
      <c r="B1192" s="33"/>
      <c r="D1192" s="140" t="s">
        <v>227</v>
      </c>
      <c r="F1192" s="144" t="s">
        <v>3352</v>
      </c>
      <c r="I1192" s="142"/>
      <c r="L1192" s="33"/>
      <c r="M1192" s="143"/>
      <c r="T1192" s="54"/>
      <c r="AT1192" s="18" t="s">
        <v>227</v>
      </c>
      <c r="AU1192" s="18" t="s">
        <v>83</v>
      </c>
    </row>
    <row r="1193" spans="2:65" s="11" customFormat="1" ht="11.25">
      <c r="B1193" s="145"/>
      <c r="D1193" s="140" t="s">
        <v>229</v>
      </c>
      <c r="E1193" s="146" t="s">
        <v>19</v>
      </c>
      <c r="F1193" s="147" t="s">
        <v>3359</v>
      </c>
      <c r="H1193" s="146" t="s">
        <v>19</v>
      </c>
      <c r="I1193" s="148"/>
      <c r="L1193" s="145"/>
      <c r="M1193" s="149"/>
      <c r="T1193" s="150"/>
      <c r="AT1193" s="146" t="s">
        <v>229</v>
      </c>
      <c r="AU1193" s="146" t="s">
        <v>83</v>
      </c>
      <c r="AV1193" s="11" t="s">
        <v>83</v>
      </c>
      <c r="AW1193" s="11" t="s">
        <v>37</v>
      </c>
      <c r="AX1193" s="11" t="s">
        <v>76</v>
      </c>
      <c r="AY1193" s="146" t="s">
        <v>218</v>
      </c>
    </row>
    <row r="1194" spans="2:65" s="12" customFormat="1" ht="11.25">
      <c r="B1194" s="151"/>
      <c r="D1194" s="140" t="s">
        <v>229</v>
      </c>
      <c r="E1194" s="152" t="s">
        <v>19</v>
      </c>
      <c r="F1194" s="153" t="s">
        <v>3360</v>
      </c>
      <c r="H1194" s="154">
        <v>1</v>
      </c>
      <c r="I1194" s="155"/>
      <c r="L1194" s="151"/>
      <c r="M1194" s="156"/>
      <c r="T1194" s="157"/>
      <c r="AT1194" s="152" t="s">
        <v>229</v>
      </c>
      <c r="AU1194" s="152" t="s">
        <v>83</v>
      </c>
      <c r="AV1194" s="12" t="s">
        <v>85</v>
      </c>
      <c r="AW1194" s="12" t="s">
        <v>37</v>
      </c>
      <c r="AX1194" s="12" t="s">
        <v>83</v>
      </c>
      <c r="AY1194" s="152" t="s">
        <v>218</v>
      </c>
    </row>
    <row r="1195" spans="2:65" s="1" customFormat="1" ht="16.5" customHeight="1">
      <c r="B1195" s="33"/>
      <c r="C1195" s="127" t="s">
        <v>1365</v>
      </c>
      <c r="D1195" s="127" t="s">
        <v>219</v>
      </c>
      <c r="E1195" s="128" t="s">
        <v>3361</v>
      </c>
      <c r="F1195" s="129" t="s">
        <v>3362</v>
      </c>
      <c r="G1195" s="130" t="s">
        <v>222</v>
      </c>
      <c r="H1195" s="131">
        <v>2.64</v>
      </c>
      <c r="I1195" s="132"/>
      <c r="J1195" s="133">
        <f>ROUND(I1195*H1195,2)</f>
        <v>0</v>
      </c>
      <c r="K1195" s="129" t="s">
        <v>19</v>
      </c>
      <c r="L1195" s="33"/>
      <c r="M1195" s="134" t="s">
        <v>19</v>
      </c>
      <c r="N1195" s="135" t="s">
        <v>47</v>
      </c>
      <c r="P1195" s="136">
        <f>O1195*H1195</f>
        <v>0</v>
      </c>
      <c r="Q1195" s="136">
        <v>0</v>
      </c>
      <c r="R1195" s="136">
        <f>Q1195*H1195</f>
        <v>0</v>
      </c>
      <c r="S1195" s="136">
        <v>0</v>
      </c>
      <c r="T1195" s="137">
        <f>S1195*H1195</f>
        <v>0</v>
      </c>
      <c r="AR1195" s="138" t="s">
        <v>223</v>
      </c>
      <c r="AT1195" s="138" t="s">
        <v>219</v>
      </c>
      <c r="AU1195" s="138" t="s">
        <v>83</v>
      </c>
      <c r="AY1195" s="18" t="s">
        <v>218</v>
      </c>
      <c r="BE1195" s="139">
        <f>IF(N1195="základní",J1195,0)</f>
        <v>0</v>
      </c>
      <c r="BF1195" s="139">
        <f>IF(N1195="snížená",J1195,0)</f>
        <v>0</v>
      </c>
      <c r="BG1195" s="139">
        <f>IF(N1195="zákl. přenesená",J1195,0)</f>
        <v>0</v>
      </c>
      <c r="BH1195" s="139">
        <f>IF(N1195="sníž. přenesená",J1195,0)</f>
        <v>0</v>
      </c>
      <c r="BI1195" s="139">
        <f>IF(N1195="nulová",J1195,0)</f>
        <v>0</v>
      </c>
      <c r="BJ1195" s="18" t="s">
        <v>83</v>
      </c>
      <c r="BK1195" s="139">
        <f>ROUND(I1195*H1195,2)</f>
        <v>0</v>
      </c>
      <c r="BL1195" s="18" t="s">
        <v>223</v>
      </c>
      <c r="BM1195" s="138" t="s">
        <v>3363</v>
      </c>
    </row>
    <row r="1196" spans="2:65" s="1" customFormat="1" ht="39">
      <c r="B1196" s="33"/>
      <c r="D1196" s="140" t="s">
        <v>225</v>
      </c>
      <c r="F1196" s="141" t="s">
        <v>3364</v>
      </c>
      <c r="I1196" s="142"/>
      <c r="L1196" s="33"/>
      <c r="M1196" s="143"/>
      <c r="T1196" s="54"/>
      <c r="AT1196" s="18" t="s">
        <v>225</v>
      </c>
      <c r="AU1196" s="18" t="s">
        <v>83</v>
      </c>
    </row>
    <row r="1197" spans="2:65" s="1" customFormat="1" ht="29.25">
      <c r="B1197" s="33"/>
      <c r="D1197" s="140" t="s">
        <v>227</v>
      </c>
      <c r="F1197" s="144" t="s">
        <v>3352</v>
      </c>
      <c r="I1197" s="142"/>
      <c r="L1197" s="33"/>
      <c r="M1197" s="143"/>
      <c r="T1197" s="54"/>
      <c r="AT1197" s="18" t="s">
        <v>227</v>
      </c>
      <c r="AU1197" s="18" t="s">
        <v>83</v>
      </c>
    </row>
    <row r="1198" spans="2:65" s="11" customFormat="1" ht="11.25">
      <c r="B1198" s="145"/>
      <c r="D1198" s="140" t="s">
        <v>229</v>
      </c>
      <c r="E1198" s="146" t="s">
        <v>19</v>
      </c>
      <c r="F1198" s="147" t="s">
        <v>3353</v>
      </c>
      <c r="H1198" s="146" t="s">
        <v>19</v>
      </c>
      <c r="I1198" s="148"/>
      <c r="L1198" s="145"/>
      <c r="M1198" s="149"/>
      <c r="T1198" s="150"/>
      <c r="AT1198" s="146" t="s">
        <v>229</v>
      </c>
      <c r="AU1198" s="146" t="s">
        <v>83</v>
      </c>
      <c r="AV1198" s="11" t="s">
        <v>83</v>
      </c>
      <c r="AW1198" s="11" t="s">
        <v>37</v>
      </c>
      <c r="AX1198" s="11" t="s">
        <v>76</v>
      </c>
      <c r="AY1198" s="146" t="s">
        <v>218</v>
      </c>
    </row>
    <row r="1199" spans="2:65" s="12" customFormat="1" ht="11.25">
      <c r="B1199" s="151"/>
      <c r="D1199" s="140" t="s">
        <v>229</v>
      </c>
      <c r="E1199" s="152" t="s">
        <v>19</v>
      </c>
      <c r="F1199" s="153" t="s">
        <v>3365</v>
      </c>
      <c r="H1199" s="154">
        <v>2.64</v>
      </c>
      <c r="I1199" s="155"/>
      <c r="L1199" s="151"/>
      <c r="M1199" s="156"/>
      <c r="T1199" s="157"/>
      <c r="AT1199" s="152" t="s">
        <v>229</v>
      </c>
      <c r="AU1199" s="152" t="s">
        <v>83</v>
      </c>
      <c r="AV1199" s="12" t="s">
        <v>85</v>
      </c>
      <c r="AW1199" s="12" t="s">
        <v>37</v>
      </c>
      <c r="AX1199" s="12" t="s">
        <v>83</v>
      </c>
      <c r="AY1199" s="152" t="s">
        <v>218</v>
      </c>
    </row>
    <row r="1200" spans="2:65" s="1" customFormat="1" ht="16.5" customHeight="1">
      <c r="B1200" s="33"/>
      <c r="C1200" s="127" t="s">
        <v>1368</v>
      </c>
      <c r="D1200" s="127" t="s">
        <v>219</v>
      </c>
      <c r="E1200" s="128" t="s">
        <v>3366</v>
      </c>
      <c r="F1200" s="129" t="s">
        <v>3367</v>
      </c>
      <c r="G1200" s="130" t="s">
        <v>222</v>
      </c>
      <c r="H1200" s="131">
        <v>29.28</v>
      </c>
      <c r="I1200" s="132"/>
      <c r="J1200" s="133">
        <f>ROUND(I1200*H1200,2)</f>
        <v>0</v>
      </c>
      <c r="K1200" s="129" t="s">
        <v>19</v>
      </c>
      <c r="L1200" s="33"/>
      <c r="M1200" s="134" t="s">
        <v>19</v>
      </c>
      <c r="N1200" s="135" t="s">
        <v>47</v>
      </c>
      <c r="P1200" s="136">
        <f>O1200*H1200</f>
        <v>0</v>
      </c>
      <c r="Q1200" s="136">
        <v>0</v>
      </c>
      <c r="R1200" s="136">
        <f>Q1200*H1200</f>
        <v>0</v>
      </c>
      <c r="S1200" s="136">
        <v>0</v>
      </c>
      <c r="T1200" s="137">
        <f>S1200*H1200</f>
        <v>0</v>
      </c>
      <c r="AR1200" s="138" t="s">
        <v>223</v>
      </c>
      <c r="AT1200" s="138" t="s">
        <v>219</v>
      </c>
      <c r="AU1200" s="138" t="s">
        <v>83</v>
      </c>
      <c r="AY1200" s="18" t="s">
        <v>218</v>
      </c>
      <c r="BE1200" s="139">
        <f>IF(N1200="základní",J1200,0)</f>
        <v>0</v>
      </c>
      <c r="BF1200" s="139">
        <f>IF(N1200="snížená",J1200,0)</f>
        <v>0</v>
      </c>
      <c r="BG1200" s="139">
        <f>IF(N1200="zákl. přenesená",J1200,0)</f>
        <v>0</v>
      </c>
      <c r="BH1200" s="139">
        <f>IF(N1200="sníž. přenesená",J1200,0)</f>
        <v>0</v>
      </c>
      <c r="BI1200" s="139">
        <f>IF(N1200="nulová",J1200,0)</f>
        <v>0</v>
      </c>
      <c r="BJ1200" s="18" t="s">
        <v>83</v>
      </c>
      <c r="BK1200" s="139">
        <f>ROUND(I1200*H1200,2)</f>
        <v>0</v>
      </c>
      <c r="BL1200" s="18" t="s">
        <v>223</v>
      </c>
      <c r="BM1200" s="138" t="s">
        <v>3368</v>
      </c>
    </row>
    <row r="1201" spans="2:65" s="1" customFormat="1" ht="39">
      <c r="B1201" s="33"/>
      <c r="D1201" s="140" t="s">
        <v>225</v>
      </c>
      <c r="F1201" s="141" t="s">
        <v>3369</v>
      </c>
      <c r="I1201" s="142"/>
      <c r="L1201" s="33"/>
      <c r="M1201" s="143"/>
      <c r="T1201" s="54"/>
      <c r="AT1201" s="18" t="s">
        <v>225</v>
      </c>
      <c r="AU1201" s="18" t="s">
        <v>83</v>
      </c>
    </row>
    <row r="1202" spans="2:65" s="1" customFormat="1" ht="29.25">
      <c r="B1202" s="33"/>
      <c r="D1202" s="140" t="s">
        <v>227</v>
      </c>
      <c r="F1202" s="144" t="s">
        <v>3370</v>
      </c>
      <c r="I1202" s="142"/>
      <c r="L1202" s="33"/>
      <c r="M1202" s="143"/>
      <c r="T1202" s="54"/>
      <c r="AT1202" s="18" t="s">
        <v>227</v>
      </c>
      <c r="AU1202" s="18" t="s">
        <v>83</v>
      </c>
    </row>
    <row r="1203" spans="2:65" s="11" customFormat="1" ht="11.25">
      <c r="B1203" s="145"/>
      <c r="D1203" s="140" t="s">
        <v>229</v>
      </c>
      <c r="E1203" s="146" t="s">
        <v>19</v>
      </c>
      <c r="F1203" s="147" t="s">
        <v>3371</v>
      </c>
      <c r="H1203" s="146" t="s">
        <v>19</v>
      </c>
      <c r="I1203" s="148"/>
      <c r="L1203" s="145"/>
      <c r="M1203" s="149"/>
      <c r="T1203" s="150"/>
      <c r="AT1203" s="146" t="s">
        <v>229</v>
      </c>
      <c r="AU1203" s="146" t="s">
        <v>83</v>
      </c>
      <c r="AV1203" s="11" t="s">
        <v>83</v>
      </c>
      <c r="AW1203" s="11" t="s">
        <v>37</v>
      </c>
      <c r="AX1203" s="11" t="s">
        <v>76</v>
      </c>
      <c r="AY1203" s="146" t="s">
        <v>218</v>
      </c>
    </row>
    <row r="1204" spans="2:65" s="12" customFormat="1" ht="11.25">
      <c r="B1204" s="151"/>
      <c r="D1204" s="140" t="s">
        <v>229</v>
      </c>
      <c r="E1204" s="152" t="s">
        <v>19</v>
      </c>
      <c r="F1204" s="153" t="s">
        <v>3372</v>
      </c>
      <c r="H1204" s="154">
        <v>16.32</v>
      </c>
      <c r="I1204" s="155"/>
      <c r="L1204" s="151"/>
      <c r="M1204" s="156"/>
      <c r="T1204" s="157"/>
      <c r="AT1204" s="152" t="s">
        <v>229</v>
      </c>
      <c r="AU1204" s="152" t="s">
        <v>83</v>
      </c>
      <c r="AV1204" s="12" t="s">
        <v>85</v>
      </c>
      <c r="AW1204" s="12" t="s">
        <v>37</v>
      </c>
      <c r="AX1204" s="12" t="s">
        <v>76</v>
      </c>
      <c r="AY1204" s="152" t="s">
        <v>218</v>
      </c>
    </row>
    <row r="1205" spans="2:65" s="11" customFormat="1" ht="11.25">
      <c r="B1205" s="145"/>
      <c r="D1205" s="140" t="s">
        <v>229</v>
      </c>
      <c r="E1205" s="146" t="s">
        <v>19</v>
      </c>
      <c r="F1205" s="147" t="s">
        <v>3373</v>
      </c>
      <c r="H1205" s="146" t="s">
        <v>19</v>
      </c>
      <c r="I1205" s="148"/>
      <c r="L1205" s="145"/>
      <c r="M1205" s="149"/>
      <c r="T1205" s="150"/>
      <c r="AT1205" s="146" t="s">
        <v>229</v>
      </c>
      <c r="AU1205" s="146" t="s">
        <v>83</v>
      </c>
      <c r="AV1205" s="11" t="s">
        <v>83</v>
      </c>
      <c r="AW1205" s="11" t="s">
        <v>37</v>
      </c>
      <c r="AX1205" s="11" t="s">
        <v>76</v>
      </c>
      <c r="AY1205" s="146" t="s">
        <v>218</v>
      </c>
    </row>
    <row r="1206" spans="2:65" s="12" customFormat="1" ht="11.25">
      <c r="B1206" s="151"/>
      <c r="D1206" s="140" t="s">
        <v>229</v>
      </c>
      <c r="E1206" s="152" t="s">
        <v>19</v>
      </c>
      <c r="F1206" s="153" t="s">
        <v>3374</v>
      </c>
      <c r="H1206" s="154">
        <v>12.96</v>
      </c>
      <c r="I1206" s="155"/>
      <c r="L1206" s="151"/>
      <c r="M1206" s="156"/>
      <c r="T1206" s="157"/>
      <c r="AT1206" s="152" t="s">
        <v>229</v>
      </c>
      <c r="AU1206" s="152" t="s">
        <v>83</v>
      </c>
      <c r="AV1206" s="12" t="s">
        <v>85</v>
      </c>
      <c r="AW1206" s="12" t="s">
        <v>37</v>
      </c>
      <c r="AX1206" s="12" t="s">
        <v>76</v>
      </c>
      <c r="AY1206" s="152" t="s">
        <v>218</v>
      </c>
    </row>
    <row r="1207" spans="2:65" s="13" customFormat="1" ht="11.25">
      <c r="B1207" s="158"/>
      <c r="D1207" s="140" t="s">
        <v>229</v>
      </c>
      <c r="E1207" s="159" t="s">
        <v>19</v>
      </c>
      <c r="F1207" s="160" t="s">
        <v>234</v>
      </c>
      <c r="H1207" s="161">
        <v>29.28</v>
      </c>
      <c r="I1207" s="162"/>
      <c r="L1207" s="158"/>
      <c r="M1207" s="163"/>
      <c r="T1207" s="164"/>
      <c r="AT1207" s="159" t="s">
        <v>229</v>
      </c>
      <c r="AU1207" s="159" t="s">
        <v>83</v>
      </c>
      <c r="AV1207" s="13" t="s">
        <v>223</v>
      </c>
      <c r="AW1207" s="13" t="s">
        <v>37</v>
      </c>
      <c r="AX1207" s="13" t="s">
        <v>83</v>
      </c>
      <c r="AY1207" s="159" t="s">
        <v>218</v>
      </c>
    </row>
    <row r="1208" spans="2:65" s="1" customFormat="1" ht="16.5" customHeight="1">
      <c r="B1208" s="33"/>
      <c r="C1208" s="127" t="s">
        <v>1374</v>
      </c>
      <c r="D1208" s="127" t="s">
        <v>219</v>
      </c>
      <c r="E1208" s="128" t="s">
        <v>3375</v>
      </c>
      <c r="F1208" s="129" t="s">
        <v>3376</v>
      </c>
      <c r="G1208" s="130" t="s">
        <v>222</v>
      </c>
      <c r="H1208" s="131">
        <v>280</v>
      </c>
      <c r="I1208" s="132"/>
      <c r="J1208" s="133">
        <f>ROUND(I1208*H1208,2)</f>
        <v>0</v>
      </c>
      <c r="K1208" s="129" t="s">
        <v>19</v>
      </c>
      <c r="L1208" s="33"/>
      <c r="M1208" s="134" t="s">
        <v>19</v>
      </c>
      <c r="N1208" s="135" t="s">
        <v>47</v>
      </c>
      <c r="P1208" s="136">
        <f>O1208*H1208</f>
        <v>0</v>
      </c>
      <c r="Q1208" s="136">
        <v>0</v>
      </c>
      <c r="R1208" s="136">
        <f>Q1208*H1208</f>
        <v>0</v>
      </c>
      <c r="S1208" s="136">
        <v>0</v>
      </c>
      <c r="T1208" s="137">
        <f>S1208*H1208</f>
        <v>0</v>
      </c>
      <c r="AR1208" s="138" t="s">
        <v>223</v>
      </c>
      <c r="AT1208" s="138" t="s">
        <v>219</v>
      </c>
      <c r="AU1208" s="138" t="s">
        <v>83</v>
      </c>
      <c r="AY1208" s="18" t="s">
        <v>218</v>
      </c>
      <c r="BE1208" s="139">
        <f>IF(N1208="základní",J1208,0)</f>
        <v>0</v>
      </c>
      <c r="BF1208" s="139">
        <f>IF(N1208="snížená",J1208,0)</f>
        <v>0</v>
      </c>
      <c r="BG1208" s="139">
        <f>IF(N1208="zákl. přenesená",J1208,0)</f>
        <v>0</v>
      </c>
      <c r="BH1208" s="139">
        <f>IF(N1208="sníž. přenesená",J1208,0)</f>
        <v>0</v>
      </c>
      <c r="BI1208" s="139">
        <f>IF(N1208="nulová",J1208,0)</f>
        <v>0</v>
      </c>
      <c r="BJ1208" s="18" t="s">
        <v>83</v>
      </c>
      <c r="BK1208" s="139">
        <f>ROUND(I1208*H1208,2)</f>
        <v>0</v>
      </c>
      <c r="BL1208" s="18" t="s">
        <v>223</v>
      </c>
      <c r="BM1208" s="138" t="s">
        <v>3377</v>
      </c>
    </row>
    <row r="1209" spans="2:65" s="1" customFormat="1" ht="39">
      <c r="B1209" s="33"/>
      <c r="D1209" s="140" t="s">
        <v>225</v>
      </c>
      <c r="F1209" s="141" t="s">
        <v>3378</v>
      </c>
      <c r="I1209" s="142"/>
      <c r="L1209" s="33"/>
      <c r="M1209" s="143"/>
      <c r="T1209" s="54"/>
      <c r="AT1209" s="18" t="s">
        <v>225</v>
      </c>
      <c r="AU1209" s="18" t="s">
        <v>83</v>
      </c>
    </row>
    <row r="1210" spans="2:65" s="1" customFormat="1" ht="29.25">
      <c r="B1210" s="33"/>
      <c r="D1210" s="140" t="s">
        <v>227</v>
      </c>
      <c r="F1210" s="144" t="s">
        <v>3370</v>
      </c>
      <c r="I1210" s="142"/>
      <c r="L1210" s="33"/>
      <c r="M1210" s="143"/>
      <c r="T1210" s="54"/>
      <c r="AT1210" s="18" t="s">
        <v>227</v>
      </c>
      <c r="AU1210" s="18" t="s">
        <v>83</v>
      </c>
    </row>
    <row r="1211" spans="2:65" s="11" customFormat="1" ht="11.25">
      <c r="B1211" s="145"/>
      <c r="D1211" s="140" t="s">
        <v>229</v>
      </c>
      <c r="E1211" s="146" t="s">
        <v>19</v>
      </c>
      <c r="F1211" s="147" t="s">
        <v>3379</v>
      </c>
      <c r="H1211" s="146" t="s">
        <v>19</v>
      </c>
      <c r="I1211" s="148"/>
      <c r="L1211" s="145"/>
      <c r="M1211" s="149"/>
      <c r="T1211" s="150"/>
      <c r="AT1211" s="146" t="s">
        <v>229</v>
      </c>
      <c r="AU1211" s="146" t="s">
        <v>83</v>
      </c>
      <c r="AV1211" s="11" t="s">
        <v>83</v>
      </c>
      <c r="AW1211" s="11" t="s">
        <v>37</v>
      </c>
      <c r="AX1211" s="11" t="s">
        <v>76</v>
      </c>
      <c r="AY1211" s="146" t="s">
        <v>218</v>
      </c>
    </row>
    <row r="1212" spans="2:65" s="12" customFormat="1" ht="11.25">
      <c r="B1212" s="151"/>
      <c r="D1212" s="140" t="s">
        <v>229</v>
      </c>
      <c r="E1212" s="152" t="s">
        <v>19</v>
      </c>
      <c r="F1212" s="153" t="s">
        <v>3380</v>
      </c>
      <c r="H1212" s="154">
        <v>280</v>
      </c>
      <c r="I1212" s="155"/>
      <c r="L1212" s="151"/>
      <c r="M1212" s="156"/>
      <c r="T1212" s="157"/>
      <c r="AT1212" s="152" t="s">
        <v>229</v>
      </c>
      <c r="AU1212" s="152" t="s">
        <v>83</v>
      </c>
      <c r="AV1212" s="12" t="s">
        <v>85</v>
      </c>
      <c r="AW1212" s="12" t="s">
        <v>37</v>
      </c>
      <c r="AX1212" s="12" t="s">
        <v>83</v>
      </c>
      <c r="AY1212" s="152" t="s">
        <v>218</v>
      </c>
    </row>
    <row r="1213" spans="2:65" s="1" customFormat="1" ht="16.5" customHeight="1">
      <c r="B1213" s="33"/>
      <c r="C1213" s="127" t="s">
        <v>1380</v>
      </c>
      <c r="D1213" s="127" t="s">
        <v>219</v>
      </c>
      <c r="E1213" s="128" t="s">
        <v>3381</v>
      </c>
      <c r="F1213" s="129" t="s">
        <v>3382</v>
      </c>
      <c r="G1213" s="130" t="s">
        <v>222</v>
      </c>
      <c r="H1213" s="131">
        <v>24.36</v>
      </c>
      <c r="I1213" s="132"/>
      <c r="J1213" s="133">
        <f>ROUND(I1213*H1213,2)</f>
        <v>0</v>
      </c>
      <c r="K1213" s="129" t="s">
        <v>19</v>
      </c>
      <c r="L1213" s="33"/>
      <c r="M1213" s="134" t="s">
        <v>19</v>
      </c>
      <c r="N1213" s="135" t="s">
        <v>47</v>
      </c>
      <c r="P1213" s="136">
        <f>O1213*H1213</f>
        <v>0</v>
      </c>
      <c r="Q1213" s="136">
        <v>0</v>
      </c>
      <c r="R1213" s="136">
        <f>Q1213*H1213</f>
        <v>0</v>
      </c>
      <c r="S1213" s="136">
        <v>0</v>
      </c>
      <c r="T1213" s="137">
        <f>S1213*H1213</f>
        <v>0</v>
      </c>
      <c r="AR1213" s="138" t="s">
        <v>223</v>
      </c>
      <c r="AT1213" s="138" t="s">
        <v>219</v>
      </c>
      <c r="AU1213" s="138" t="s">
        <v>83</v>
      </c>
      <c r="AY1213" s="18" t="s">
        <v>218</v>
      </c>
      <c r="BE1213" s="139">
        <f>IF(N1213="základní",J1213,0)</f>
        <v>0</v>
      </c>
      <c r="BF1213" s="139">
        <f>IF(N1213="snížená",J1213,0)</f>
        <v>0</v>
      </c>
      <c r="BG1213" s="139">
        <f>IF(N1213="zákl. přenesená",J1213,0)</f>
        <v>0</v>
      </c>
      <c r="BH1213" s="139">
        <f>IF(N1213="sníž. přenesená",J1213,0)</f>
        <v>0</v>
      </c>
      <c r="BI1213" s="139">
        <f>IF(N1213="nulová",J1213,0)</f>
        <v>0</v>
      </c>
      <c r="BJ1213" s="18" t="s">
        <v>83</v>
      </c>
      <c r="BK1213" s="139">
        <f>ROUND(I1213*H1213,2)</f>
        <v>0</v>
      </c>
      <c r="BL1213" s="18" t="s">
        <v>223</v>
      </c>
      <c r="BM1213" s="138" t="s">
        <v>3383</v>
      </c>
    </row>
    <row r="1214" spans="2:65" s="1" customFormat="1" ht="39">
      <c r="B1214" s="33"/>
      <c r="D1214" s="140" t="s">
        <v>225</v>
      </c>
      <c r="F1214" s="141" t="s">
        <v>3384</v>
      </c>
      <c r="I1214" s="142"/>
      <c r="L1214" s="33"/>
      <c r="M1214" s="143"/>
      <c r="T1214" s="54"/>
      <c r="AT1214" s="18" t="s">
        <v>225</v>
      </c>
      <c r="AU1214" s="18" t="s">
        <v>83</v>
      </c>
    </row>
    <row r="1215" spans="2:65" s="1" customFormat="1" ht="29.25">
      <c r="B1215" s="33"/>
      <c r="D1215" s="140" t="s">
        <v>227</v>
      </c>
      <c r="F1215" s="144" t="s">
        <v>3370</v>
      </c>
      <c r="I1215" s="142"/>
      <c r="L1215" s="33"/>
      <c r="M1215" s="143"/>
      <c r="T1215" s="54"/>
      <c r="AT1215" s="18" t="s">
        <v>227</v>
      </c>
      <c r="AU1215" s="18" t="s">
        <v>83</v>
      </c>
    </row>
    <row r="1216" spans="2:65" s="11" customFormat="1" ht="11.25">
      <c r="B1216" s="145"/>
      <c r="D1216" s="140" t="s">
        <v>229</v>
      </c>
      <c r="E1216" s="146" t="s">
        <v>19</v>
      </c>
      <c r="F1216" s="147" t="s">
        <v>3385</v>
      </c>
      <c r="H1216" s="146" t="s">
        <v>19</v>
      </c>
      <c r="I1216" s="148"/>
      <c r="L1216" s="145"/>
      <c r="M1216" s="149"/>
      <c r="T1216" s="150"/>
      <c r="AT1216" s="146" t="s">
        <v>229</v>
      </c>
      <c r="AU1216" s="146" t="s">
        <v>83</v>
      </c>
      <c r="AV1216" s="11" t="s">
        <v>83</v>
      </c>
      <c r="AW1216" s="11" t="s">
        <v>37</v>
      </c>
      <c r="AX1216" s="11" t="s">
        <v>76</v>
      </c>
      <c r="AY1216" s="146" t="s">
        <v>218</v>
      </c>
    </row>
    <row r="1217" spans="2:65" s="12" customFormat="1" ht="11.25">
      <c r="B1217" s="151"/>
      <c r="D1217" s="140" t="s">
        <v>229</v>
      </c>
      <c r="E1217" s="152" t="s">
        <v>19</v>
      </c>
      <c r="F1217" s="153" t="s">
        <v>3386</v>
      </c>
      <c r="H1217" s="154">
        <v>24.36</v>
      </c>
      <c r="I1217" s="155"/>
      <c r="L1217" s="151"/>
      <c r="M1217" s="156"/>
      <c r="T1217" s="157"/>
      <c r="AT1217" s="152" t="s">
        <v>229</v>
      </c>
      <c r="AU1217" s="152" t="s">
        <v>83</v>
      </c>
      <c r="AV1217" s="12" t="s">
        <v>85</v>
      </c>
      <c r="AW1217" s="12" t="s">
        <v>37</v>
      </c>
      <c r="AX1217" s="12" t="s">
        <v>83</v>
      </c>
      <c r="AY1217" s="152" t="s">
        <v>218</v>
      </c>
    </row>
    <row r="1218" spans="2:65" s="1" customFormat="1" ht="16.5" customHeight="1">
      <c r="B1218" s="33"/>
      <c r="C1218" s="127" t="s">
        <v>1388</v>
      </c>
      <c r="D1218" s="127" t="s">
        <v>219</v>
      </c>
      <c r="E1218" s="128" t="s">
        <v>3387</v>
      </c>
      <c r="F1218" s="129" t="s">
        <v>3388</v>
      </c>
      <c r="G1218" s="130" t="s">
        <v>222</v>
      </c>
      <c r="H1218" s="131">
        <v>8.2799999999999994</v>
      </c>
      <c r="I1218" s="132"/>
      <c r="J1218" s="133">
        <f>ROUND(I1218*H1218,2)</f>
        <v>0</v>
      </c>
      <c r="K1218" s="129" t="s">
        <v>19</v>
      </c>
      <c r="L1218" s="33"/>
      <c r="M1218" s="134" t="s">
        <v>19</v>
      </c>
      <c r="N1218" s="135" t="s">
        <v>47</v>
      </c>
      <c r="P1218" s="136">
        <f>O1218*H1218</f>
        <v>0</v>
      </c>
      <c r="Q1218" s="136">
        <v>0</v>
      </c>
      <c r="R1218" s="136">
        <f>Q1218*H1218</f>
        <v>0</v>
      </c>
      <c r="S1218" s="136">
        <v>0</v>
      </c>
      <c r="T1218" s="137">
        <f>S1218*H1218</f>
        <v>0</v>
      </c>
      <c r="AR1218" s="138" t="s">
        <v>223</v>
      </c>
      <c r="AT1218" s="138" t="s">
        <v>219</v>
      </c>
      <c r="AU1218" s="138" t="s">
        <v>83</v>
      </c>
      <c r="AY1218" s="18" t="s">
        <v>218</v>
      </c>
      <c r="BE1218" s="139">
        <f>IF(N1218="základní",J1218,0)</f>
        <v>0</v>
      </c>
      <c r="BF1218" s="139">
        <f>IF(N1218="snížená",J1218,0)</f>
        <v>0</v>
      </c>
      <c r="BG1218" s="139">
        <f>IF(N1218="zákl. přenesená",J1218,0)</f>
        <v>0</v>
      </c>
      <c r="BH1218" s="139">
        <f>IF(N1218="sníž. přenesená",J1218,0)</f>
        <v>0</v>
      </c>
      <c r="BI1218" s="139">
        <f>IF(N1218="nulová",J1218,0)</f>
        <v>0</v>
      </c>
      <c r="BJ1218" s="18" t="s">
        <v>83</v>
      </c>
      <c r="BK1218" s="139">
        <f>ROUND(I1218*H1218,2)</f>
        <v>0</v>
      </c>
      <c r="BL1218" s="18" t="s">
        <v>223</v>
      </c>
      <c r="BM1218" s="138" t="s">
        <v>3389</v>
      </c>
    </row>
    <row r="1219" spans="2:65" s="1" customFormat="1" ht="39">
      <c r="B1219" s="33"/>
      <c r="D1219" s="140" t="s">
        <v>225</v>
      </c>
      <c r="F1219" s="141" t="s">
        <v>3390</v>
      </c>
      <c r="I1219" s="142"/>
      <c r="L1219" s="33"/>
      <c r="M1219" s="143"/>
      <c r="T1219" s="54"/>
      <c r="AT1219" s="18" t="s">
        <v>225</v>
      </c>
      <c r="AU1219" s="18" t="s">
        <v>83</v>
      </c>
    </row>
    <row r="1220" spans="2:65" s="1" customFormat="1" ht="29.25">
      <c r="B1220" s="33"/>
      <c r="D1220" s="140" t="s">
        <v>227</v>
      </c>
      <c r="F1220" s="144" t="s">
        <v>3370</v>
      </c>
      <c r="I1220" s="142"/>
      <c r="L1220" s="33"/>
      <c r="M1220" s="143"/>
      <c r="T1220" s="54"/>
      <c r="AT1220" s="18" t="s">
        <v>227</v>
      </c>
      <c r="AU1220" s="18" t="s">
        <v>83</v>
      </c>
    </row>
    <row r="1221" spans="2:65" s="11" customFormat="1" ht="11.25">
      <c r="B1221" s="145"/>
      <c r="D1221" s="140" t="s">
        <v>229</v>
      </c>
      <c r="E1221" s="146" t="s">
        <v>19</v>
      </c>
      <c r="F1221" s="147" t="s">
        <v>3391</v>
      </c>
      <c r="H1221" s="146" t="s">
        <v>19</v>
      </c>
      <c r="I1221" s="148"/>
      <c r="L1221" s="145"/>
      <c r="M1221" s="149"/>
      <c r="T1221" s="150"/>
      <c r="AT1221" s="146" t="s">
        <v>229</v>
      </c>
      <c r="AU1221" s="146" t="s">
        <v>83</v>
      </c>
      <c r="AV1221" s="11" t="s">
        <v>83</v>
      </c>
      <c r="AW1221" s="11" t="s">
        <v>37</v>
      </c>
      <c r="AX1221" s="11" t="s">
        <v>76</v>
      </c>
      <c r="AY1221" s="146" t="s">
        <v>218</v>
      </c>
    </row>
    <row r="1222" spans="2:65" s="12" customFormat="1" ht="11.25">
      <c r="B1222" s="151"/>
      <c r="D1222" s="140" t="s">
        <v>229</v>
      </c>
      <c r="E1222" s="152" t="s">
        <v>19</v>
      </c>
      <c r="F1222" s="153" t="s">
        <v>3392</v>
      </c>
      <c r="H1222" s="154">
        <v>8.2799999999999994</v>
      </c>
      <c r="I1222" s="155"/>
      <c r="L1222" s="151"/>
      <c r="M1222" s="156"/>
      <c r="T1222" s="157"/>
      <c r="AT1222" s="152" t="s">
        <v>229</v>
      </c>
      <c r="AU1222" s="152" t="s">
        <v>83</v>
      </c>
      <c r="AV1222" s="12" t="s">
        <v>85</v>
      </c>
      <c r="AW1222" s="12" t="s">
        <v>37</v>
      </c>
      <c r="AX1222" s="12" t="s">
        <v>83</v>
      </c>
      <c r="AY1222" s="152" t="s">
        <v>218</v>
      </c>
    </row>
    <row r="1223" spans="2:65" s="1" customFormat="1" ht="16.5" customHeight="1">
      <c r="B1223" s="33"/>
      <c r="C1223" s="127" t="s">
        <v>1396</v>
      </c>
      <c r="D1223" s="127" t="s">
        <v>219</v>
      </c>
      <c r="E1223" s="128" t="s">
        <v>3393</v>
      </c>
      <c r="F1223" s="129" t="s">
        <v>3394</v>
      </c>
      <c r="G1223" s="130" t="s">
        <v>376</v>
      </c>
      <c r="H1223" s="131">
        <v>5</v>
      </c>
      <c r="I1223" s="132"/>
      <c r="J1223" s="133">
        <f>ROUND(I1223*H1223,2)</f>
        <v>0</v>
      </c>
      <c r="K1223" s="129" t="s">
        <v>19</v>
      </c>
      <c r="L1223" s="33"/>
      <c r="M1223" s="134" t="s">
        <v>19</v>
      </c>
      <c r="N1223" s="135" t="s">
        <v>47</v>
      </c>
      <c r="P1223" s="136">
        <f>O1223*H1223</f>
        <v>0</v>
      </c>
      <c r="Q1223" s="136">
        <v>0</v>
      </c>
      <c r="R1223" s="136">
        <f>Q1223*H1223</f>
        <v>0</v>
      </c>
      <c r="S1223" s="136">
        <v>0</v>
      </c>
      <c r="T1223" s="137">
        <f>S1223*H1223</f>
        <v>0</v>
      </c>
      <c r="AR1223" s="138" t="s">
        <v>223</v>
      </c>
      <c r="AT1223" s="138" t="s">
        <v>219</v>
      </c>
      <c r="AU1223" s="138" t="s">
        <v>83</v>
      </c>
      <c r="AY1223" s="18" t="s">
        <v>218</v>
      </c>
      <c r="BE1223" s="139">
        <f>IF(N1223="základní",J1223,0)</f>
        <v>0</v>
      </c>
      <c r="BF1223" s="139">
        <f>IF(N1223="snížená",J1223,0)</f>
        <v>0</v>
      </c>
      <c r="BG1223" s="139">
        <f>IF(N1223="zákl. přenesená",J1223,0)</f>
        <v>0</v>
      </c>
      <c r="BH1223" s="139">
        <f>IF(N1223="sníž. přenesená",J1223,0)</f>
        <v>0</v>
      </c>
      <c r="BI1223" s="139">
        <f>IF(N1223="nulová",J1223,0)</f>
        <v>0</v>
      </c>
      <c r="BJ1223" s="18" t="s">
        <v>83</v>
      </c>
      <c r="BK1223" s="139">
        <f>ROUND(I1223*H1223,2)</f>
        <v>0</v>
      </c>
      <c r="BL1223" s="18" t="s">
        <v>223</v>
      </c>
      <c r="BM1223" s="138" t="s">
        <v>3395</v>
      </c>
    </row>
    <row r="1224" spans="2:65" s="1" customFormat="1" ht="11.25">
      <c r="B1224" s="33"/>
      <c r="D1224" s="140" t="s">
        <v>225</v>
      </c>
      <c r="F1224" s="141" t="s">
        <v>3394</v>
      </c>
      <c r="I1224" s="142"/>
      <c r="L1224" s="33"/>
      <c r="M1224" s="143"/>
      <c r="T1224" s="54"/>
      <c r="AT1224" s="18" t="s">
        <v>225</v>
      </c>
      <c r="AU1224" s="18" t="s">
        <v>83</v>
      </c>
    </row>
    <row r="1225" spans="2:65" s="1" customFormat="1" ht="16.5" customHeight="1">
      <c r="B1225" s="33"/>
      <c r="C1225" s="127" t="s">
        <v>1406</v>
      </c>
      <c r="D1225" s="127" t="s">
        <v>219</v>
      </c>
      <c r="E1225" s="128" t="s">
        <v>3396</v>
      </c>
      <c r="F1225" s="129" t="s">
        <v>3397</v>
      </c>
      <c r="G1225" s="130" t="s">
        <v>376</v>
      </c>
      <c r="H1225" s="131">
        <v>1</v>
      </c>
      <c r="I1225" s="132"/>
      <c r="J1225" s="133">
        <f>ROUND(I1225*H1225,2)</f>
        <v>0</v>
      </c>
      <c r="K1225" s="129" t="s">
        <v>19</v>
      </c>
      <c r="L1225" s="33"/>
      <c r="M1225" s="134" t="s">
        <v>19</v>
      </c>
      <c r="N1225" s="135" t="s">
        <v>47</v>
      </c>
      <c r="P1225" s="136">
        <f>O1225*H1225</f>
        <v>0</v>
      </c>
      <c r="Q1225" s="136">
        <v>0</v>
      </c>
      <c r="R1225" s="136">
        <f>Q1225*H1225</f>
        <v>0</v>
      </c>
      <c r="S1225" s="136">
        <v>0</v>
      </c>
      <c r="T1225" s="137">
        <f>S1225*H1225</f>
        <v>0</v>
      </c>
      <c r="AR1225" s="138" t="s">
        <v>223</v>
      </c>
      <c r="AT1225" s="138" t="s">
        <v>219</v>
      </c>
      <c r="AU1225" s="138" t="s">
        <v>83</v>
      </c>
      <c r="AY1225" s="18" t="s">
        <v>218</v>
      </c>
      <c r="BE1225" s="139">
        <f>IF(N1225="základní",J1225,0)</f>
        <v>0</v>
      </c>
      <c r="BF1225" s="139">
        <f>IF(N1225="snížená",J1225,0)</f>
        <v>0</v>
      </c>
      <c r="BG1225" s="139">
        <f>IF(N1225="zákl. přenesená",J1225,0)</f>
        <v>0</v>
      </c>
      <c r="BH1225" s="139">
        <f>IF(N1225="sníž. přenesená",J1225,0)</f>
        <v>0</v>
      </c>
      <c r="BI1225" s="139">
        <f>IF(N1225="nulová",J1225,0)</f>
        <v>0</v>
      </c>
      <c r="BJ1225" s="18" t="s">
        <v>83</v>
      </c>
      <c r="BK1225" s="139">
        <f>ROUND(I1225*H1225,2)</f>
        <v>0</v>
      </c>
      <c r="BL1225" s="18" t="s">
        <v>223</v>
      </c>
      <c r="BM1225" s="138" t="s">
        <v>3398</v>
      </c>
    </row>
    <row r="1226" spans="2:65" s="1" customFormat="1" ht="11.25">
      <c r="B1226" s="33"/>
      <c r="D1226" s="140" t="s">
        <v>225</v>
      </c>
      <c r="F1226" s="141" t="s">
        <v>3397</v>
      </c>
      <c r="I1226" s="142"/>
      <c r="L1226" s="33"/>
      <c r="M1226" s="143"/>
      <c r="T1226" s="54"/>
      <c r="AT1226" s="18" t="s">
        <v>225</v>
      </c>
      <c r="AU1226" s="18" t="s">
        <v>83</v>
      </c>
    </row>
    <row r="1227" spans="2:65" s="10" customFormat="1" ht="25.9" customHeight="1">
      <c r="B1227" s="117"/>
      <c r="D1227" s="118" t="s">
        <v>75</v>
      </c>
      <c r="E1227" s="119" t="s">
        <v>3399</v>
      </c>
      <c r="F1227" s="119" t="s">
        <v>2289</v>
      </c>
      <c r="I1227" s="120"/>
      <c r="J1227" s="121">
        <f>BK1227</f>
        <v>0</v>
      </c>
      <c r="L1227" s="117"/>
      <c r="M1227" s="122"/>
      <c r="P1227" s="123">
        <f>SUM(P1228:P1244)</f>
        <v>0</v>
      </c>
      <c r="R1227" s="123">
        <f>SUM(R1228:R1244)</f>
        <v>0</v>
      </c>
      <c r="T1227" s="124">
        <f>SUM(T1228:T1244)</f>
        <v>0</v>
      </c>
      <c r="AR1227" s="118" t="s">
        <v>83</v>
      </c>
      <c r="AT1227" s="125" t="s">
        <v>75</v>
      </c>
      <c r="AU1227" s="125" t="s">
        <v>76</v>
      </c>
      <c r="AY1227" s="118" t="s">
        <v>218</v>
      </c>
      <c r="BK1227" s="126">
        <f>SUM(BK1228:BK1244)</f>
        <v>0</v>
      </c>
    </row>
    <row r="1228" spans="2:65" s="1" customFormat="1" ht="16.5" customHeight="1">
      <c r="B1228" s="33"/>
      <c r="C1228" s="127" t="s">
        <v>1413</v>
      </c>
      <c r="D1228" s="127" t="s">
        <v>219</v>
      </c>
      <c r="E1228" s="128" t="s">
        <v>3400</v>
      </c>
      <c r="F1228" s="129" t="s">
        <v>2291</v>
      </c>
      <c r="G1228" s="130" t="s">
        <v>167</v>
      </c>
      <c r="H1228" s="131">
        <v>950.1</v>
      </c>
      <c r="I1228" s="132"/>
      <c r="J1228" s="133">
        <f>ROUND(I1228*H1228,2)</f>
        <v>0</v>
      </c>
      <c r="K1228" s="129" t="s">
        <v>19</v>
      </c>
      <c r="L1228" s="33"/>
      <c r="M1228" s="134" t="s">
        <v>19</v>
      </c>
      <c r="N1228" s="135" t="s">
        <v>47</v>
      </c>
      <c r="P1228" s="136">
        <f>O1228*H1228</f>
        <v>0</v>
      </c>
      <c r="Q1228" s="136">
        <v>0</v>
      </c>
      <c r="R1228" s="136">
        <f>Q1228*H1228</f>
        <v>0</v>
      </c>
      <c r="S1228" s="136">
        <v>0</v>
      </c>
      <c r="T1228" s="137">
        <f>S1228*H1228</f>
        <v>0</v>
      </c>
      <c r="AR1228" s="138" t="s">
        <v>223</v>
      </c>
      <c r="AT1228" s="138" t="s">
        <v>219</v>
      </c>
      <c r="AU1228" s="138" t="s">
        <v>83</v>
      </c>
      <c r="AY1228" s="18" t="s">
        <v>218</v>
      </c>
      <c r="BE1228" s="139">
        <f>IF(N1228="základní",J1228,0)</f>
        <v>0</v>
      </c>
      <c r="BF1228" s="139">
        <f>IF(N1228="snížená",J1228,0)</f>
        <v>0</v>
      </c>
      <c r="BG1228" s="139">
        <f>IF(N1228="zákl. přenesená",J1228,0)</f>
        <v>0</v>
      </c>
      <c r="BH1228" s="139">
        <f>IF(N1228="sníž. přenesená",J1228,0)</f>
        <v>0</v>
      </c>
      <c r="BI1228" s="139">
        <f>IF(N1228="nulová",J1228,0)</f>
        <v>0</v>
      </c>
      <c r="BJ1228" s="18" t="s">
        <v>83</v>
      </c>
      <c r="BK1228" s="139">
        <f>ROUND(I1228*H1228,2)</f>
        <v>0</v>
      </c>
      <c r="BL1228" s="18" t="s">
        <v>223</v>
      </c>
      <c r="BM1228" s="138" t="s">
        <v>3401</v>
      </c>
    </row>
    <row r="1229" spans="2:65" s="1" customFormat="1" ht="19.5">
      <c r="B1229" s="33"/>
      <c r="D1229" s="140" t="s">
        <v>225</v>
      </c>
      <c r="F1229" s="141" t="s">
        <v>3402</v>
      </c>
      <c r="I1229" s="142"/>
      <c r="L1229" s="33"/>
      <c r="M1229" s="143"/>
      <c r="T1229" s="54"/>
      <c r="AT1229" s="18" t="s">
        <v>225</v>
      </c>
      <c r="AU1229" s="18" t="s">
        <v>83</v>
      </c>
    </row>
    <row r="1230" spans="2:65" s="1" customFormat="1" ht="19.5">
      <c r="B1230" s="33"/>
      <c r="D1230" s="140" t="s">
        <v>227</v>
      </c>
      <c r="F1230" s="144" t="s">
        <v>2294</v>
      </c>
      <c r="I1230" s="142"/>
      <c r="L1230" s="33"/>
      <c r="M1230" s="143"/>
      <c r="T1230" s="54"/>
      <c r="AT1230" s="18" t="s">
        <v>227</v>
      </c>
      <c r="AU1230" s="18" t="s">
        <v>83</v>
      </c>
    </row>
    <row r="1231" spans="2:65" s="11" customFormat="1" ht="11.25">
      <c r="B1231" s="145"/>
      <c r="D1231" s="140" t="s">
        <v>229</v>
      </c>
      <c r="E1231" s="146" t="s">
        <v>19</v>
      </c>
      <c r="F1231" s="147" t="s">
        <v>230</v>
      </c>
      <c r="H1231" s="146" t="s">
        <v>19</v>
      </c>
      <c r="I1231" s="148"/>
      <c r="L1231" s="145"/>
      <c r="M1231" s="149"/>
      <c r="T1231" s="150"/>
      <c r="AT1231" s="146" t="s">
        <v>229</v>
      </c>
      <c r="AU1231" s="146" t="s">
        <v>83</v>
      </c>
      <c r="AV1231" s="11" t="s">
        <v>83</v>
      </c>
      <c r="AW1231" s="11" t="s">
        <v>37</v>
      </c>
      <c r="AX1231" s="11" t="s">
        <v>76</v>
      </c>
      <c r="AY1231" s="146" t="s">
        <v>218</v>
      </c>
    </row>
    <row r="1232" spans="2:65" s="12" customFormat="1" ht="11.25">
      <c r="B1232" s="151"/>
      <c r="D1232" s="140" t="s">
        <v>229</v>
      </c>
      <c r="E1232" s="152" t="s">
        <v>19</v>
      </c>
      <c r="F1232" s="153" t="s">
        <v>3403</v>
      </c>
      <c r="H1232" s="154">
        <v>39.93</v>
      </c>
      <c r="I1232" s="155"/>
      <c r="L1232" s="151"/>
      <c r="M1232" s="156"/>
      <c r="T1232" s="157"/>
      <c r="AT1232" s="152" t="s">
        <v>229</v>
      </c>
      <c r="AU1232" s="152" t="s">
        <v>83</v>
      </c>
      <c r="AV1232" s="12" t="s">
        <v>85</v>
      </c>
      <c r="AW1232" s="12" t="s">
        <v>37</v>
      </c>
      <c r="AX1232" s="12" t="s">
        <v>76</v>
      </c>
      <c r="AY1232" s="152" t="s">
        <v>218</v>
      </c>
    </row>
    <row r="1233" spans="2:65" s="12" customFormat="1" ht="11.25">
      <c r="B1233" s="151"/>
      <c r="D1233" s="140" t="s">
        <v>229</v>
      </c>
      <c r="E1233" s="152" t="s">
        <v>19</v>
      </c>
      <c r="F1233" s="153" t="s">
        <v>3404</v>
      </c>
      <c r="H1233" s="154">
        <v>54.45</v>
      </c>
      <c r="I1233" s="155"/>
      <c r="L1233" s="151"/>
      <c r="M1233" s="156"/>
      <c r="T1233" s="157"/>
      <c r="AT1233" s="152" t="s">
        <v>229</v>
      </c>
      <c r="AU1233" s="152" t="s">
        <v>83</v>
      </c>
      <c r="AV1233" s="12" t="s">
        <v>85</v>
      </c>
      <c r="AW1233" s="12" t="s">
        <v>37</v>
      </c>
      <c r="AX1233" s="12" t="s">
        <v>76</v>
      </c>
      <c r="AY1233" s="152" t="s">
        <v>218</v>
      </c>
    </row>
    <row r="1234" spans="2:65" s="12" customFormat="1" ht="11.25">
      <c r="B1234" s="151"/>
      <c r="D1234" s="140" t="s">
        <v>229</v>
      </c>
      <c r="E1234" s="152" t="s">
        <v>19</v>
      </c>
      <c r="F1234" s="153" t="s">
        <v>3405</v>
      </c>
      <c r="H1234" s="154">
        <v>50.08</v>
      </c>
      <c r="I1234" s="155"/>
      <c r="L1234" s="151"/>
      <c r="M1234" s="156"/>
      <c r="T1234" s="157"/>
      <c r="AT1234" s="152" t="s">
        <v>229</v>
      </c>
      <c r="AU1234" s="152" t="s">
        <v>83</v>
      </c>
      <c r="AV1234" s="12" t="s">
        <v>85</v>
      </c>
      <c r="AW1234" s="12" t="s">
        <v>37</v>
      </c>
      <c r="AX1234" s="12" t="s">
        <v>76</v>
      </c>
      <c r="AY1234" s="152" t="s">
        <v>218</v>
      </c>
    </row>
    <row r="1235" spans="2:65" s="12" customFormat="1" ht="11.25">
      <c r="B1235" s="151"/>
      <c r="D1235" s="140" t="s">
        <v>229</v>
      </c>
      <c r="E1235" s="152" t="s">
        <v>19</v>
      </c>
      <c r="F1235" s="153" t="s">
        <v>3406</v>
      </c>
      <c r="H1235" s="154">
        <v>57.42</v>
      </c>
      <c r="I1235" s="155"/>
      <c r="L1235" s="151"/>
      <c r="M1235" s="156"/>
      <c r="T1235" s="157"/>
      <c r="AT1235" s="152" t="s">
        <v>229</v>
      </c>
      <c r="AU1235" s="152" t="s">
        <v>83</v>
      </c>
      <c r="AV1235" s="12" t="s">
        <v>85</v>
      </c>
      <c r="AW1235" s="12" t="s">
        <v>37</v>
      </c>
      <c r="AX1235" s="12" t="s">
        <v>76</v>
      </c>
      <c r="AY1235" s="152" t="s">
        <v>218</v>
      </c>
    </row>
    <row r="1236" spans="2:65" s="12" customFormat="1" ht="11.25">
      <c r="B1236" s="151"/>
      <c r="D1236" s="140" t="s">
        <v>229</v>
      </c>
      <c r="E1236" s="152" t="s">
        <v>19</v>
      </c>
      <c r="F1236" s="153" t="s">
        <v>3407</v>
      </c>
      <c r="H1236" s="154">
        <v>61.25</v>
      </c>
      <c r="I1236" s="155"/>
      <c r="L1236" s="151"/>
      <c r="M1236" s="156"/>
      <c r="T1236" s="157"/>
      <c r="AT1236" s="152" t="s">
        <v>229</v>
      </c>
      <c r="AU1236" s="152" t="s">
        <v>83</v>
      </c>
      <c r="AV1236" s="12" t="s">
        <v>85</v>
      </c>
      <c r="AW1236" s="12" t="s">
        <v>37</v>
      </c>
      <c r="AX1236" s="12" t="s">
        <v>76</v>
      </c>
      <c r="AY1236" s="152" t="s">
        <v>218</v>
      </c>
    </row>
    <row r="1237" spans="2:65" s="12" customFormat="1" ht="11.25">
      <c r="B1237" s="151"/>
      <c r="D1237" s="140" t="s">
        <v>229</v>
      </c>
      <c r="E1237" s="152" t="s">
        <v>19</v>
      </c>
      <c r="F1237" s="153" t="s">
        <v>3408</v>
      </c>
      <c r="H1237" s="154">
        <v>494.05</v>
      </c>
      <c r="I1237" s="155"/>
      <c r="L1237" s="151"/>
      <c r="M1237" s="156"/>
      <c r="T1237" s="157"/>
      <c r="AT1237" s="152" t="s">
        <v>229</v>
      </c>
      <c r="AU1237" s="152" t="s">
        <v>83</v>
      </c>
      <c r="AV1237" s="12" t="s">
        <v>85</v>
      </c>
      <c r="AW1237" s="12" t="s">
        <v>37</v>
      </c>
      <c r="AX1237" s="12" t="s">
        <v>76</v>
      </c>
      <c r="AY1237" s="152" t="s">
        <v>218</v>
      </c>
    </row>
    <row r="1238" spans="2:65" s="12" customFormat="1" ht="11.25">
      <c r="B1238" s="151"/>
      <c r="D1238" s="140" t="s">
        <v>229</v>
      </c>
      <c r="E1238" s="152" t="s">
        <v>19</v>
      </c>
      <c r="F1238" s="153" t="s">
        <v>3409</v>
      </c>
      <c r="H1238" s="154">
        <v>192.92</v>
      </c>
      <c r="I1238" s="155"/>
      <c r="L1238" s="151"/>
      <c r="M1238" s="156"/>
      <c r="T1238" s="157"/>
      <c r="AT1238" s="152" t="s">
        <v>229</v>
      </c>
      <c r="AU1238" s="152" t="s">
        <v>83</v>
      </c>
      <c r="AV1238" s="12" t="s">
        <v>85</v>
      </c>
      <c r="AW1238" s="12" t="s">
        <v>37</v>
      </c>
      <c r="AX1238" s="12" t="s">
        <v>76</v>
      </c>
      <c r="AY1238" s="152" t="s">
        <v>218</v>
      </c>
    </row>
    <row r="1239" spans="2:65" s="13" customFormat="1" ht="11.25">
      <c r="B1239" s="158"/>
      <c r="D1239" s="140" t="s">
        <v>229</v>
      </c>
      <c r="E1239" s="159" t="s">
        <v>19</v>
      </c>
      <c r="F1239" s="160" t="s">
        <v>234</v>
      </c>
      <c r="H1239" s="161">
        <v>950.1</v>
      </c>
      <c r="I1239" s="162"/>
      <c r="L1239" s="158"/>
      <c r="M1239" s="163"/>
      <c r="T1239" s="164"/>
      <c r="AT1239" s="159" t="s">
        <v>229</v>
      </c>
      <c r="AU1239" s="159" t="s">
        <v>83</v>
      </c>
      <c r="AV1239" s="13" t="s">
        <v>223</v>
      </c>
      <c r="AW1239" s="13" t="s">
        <v>37</v>
      </c>
      <c r="AX1239" s="13" t="s">
        <v>83</v>
      </c>
      <c r="AY1239" s="159" t="s">
        <v>218</v>
      </c>
    </row>
    <row r="1240" spans="2:65" s="1" customFormat="1" ht="16.5" customHeight="1">
      <c r="B1240" s="33"/>
      <c r="C1240" s="127" t="s">
        <v>1419</v>
      </c>
      <c r="D1240" s="127" t="s">
        <v>219</v>
      </c>
      <c r="E1240" s="128" t="s">
        <v>3410</v>
      </c>
      <c r="F1240" s="129" t="s">
        <v>2298</v>
      </c>
      <c r="G1240" s="130" t="s">
        <v>180</v>
      </c>
      <c r="H1240" s="131">
        <v>205</v>
      </c>
      <c r="I1240" s="132"/>
      <c r="J1240" s="133">
        <f>ROUND(I1240*H1240,2)</f>
        <v>0</v>
      </c>
      <c r="K1240" s="129" t="s">
        <v>19</v>
      </c>
      <c r="L1240" s="33"/>
      <c r="M1240" s="134" t="s">
        <v>19</v>
      </c>
      <c r="N1240" s="135" t="s">
        <v>47</v>
      </c>
      <c r="P1240" s="136">
        <f>O1240*H1240</f>
        <v>0</v>
      </c>
      <c r="Q1240" s="136">
        <v>0</v>
      </c>
      <c r="R1240" s="136">
        <f>Q1240*H1240</f>
        <v>0</v>
      </c>
      <c r="S1240" s="136">
        <v>0</v>
      </c>
      <c r="T1240" s="137">
        <f>S1240*H1240</f>
        <v>0</v>
      </c>
      <c r="AR1240" s="138" t="s">
        <v>223</v>
      </c>
      <c r="AT1240" s="138" t="s">
        <v>219</v>
      </c>
      <c r="AU1240" s="138" t="s">
        <v>83</v>
      </c>
      <c r="AY1240" s="18" t="s">
        <v>218</v>
      </c>
      <c r="BE1240" s="139">
        <f>IF(N1240="základní",J1240,0)</f>
        <v>0</v>
      </c>
      <c r="BF1240" s="139">
        <f>IF(N1240="snížená",J1240,0)</f>
        <v>0</v>
      </c>
      <c r="BG1240" s="139">
        <f>IF(N1240="zákl. přenesená",J1240,0)</f>
        <v>0</v>
      </c>
      <c r="BH1240" s="139">
        <f>IF(N1240="sníž. přenesená",J1240,0)</f>
        <v>0</v>
      </c>
      <c r="BI1240" s="139">
        <f>IF(N1240="nulová",J1240,0)</f>
        <v>0</v>
      </c>
      <c r="BJ1240" s="18" t="s">
        <v>83</v>
      </c>
      <c r="BK1240" s="139">
        <f>ROUND(I1240*H1240,2)</f>
        <v>0</v>
      </c>
      <c r="BL1240" s="18" t="s">
        <v>223</v>
      </c>
      <c r="BM1240" s="138" t="s">
        <v>3411</v>
      </c>
    </row>
    <row r="1241" spans="2:65" s="1" customFormat="1" ht="19.5">
      <c r="B1241" s="33"/>
      <c r="D1241" s="140" t="s">
        <v>225</v>
      </c>
      <c r="F1241" s="141" t="s">
        <v>2300</v>
      </c>
      <c r="I1241" s="142"/>
      <c r="L1241" s="33"/>
      <c r="M1241" s="143"/>
      <c r="T1241" s="54"/>
      <c r="AT1241" s="18" t="s">
        <v>225</v>
      </c>
      <c r="AU1241" s="18" t="s">
        <v>83</v>
      </c>
    </row>
    <row r="1242" spans="2:65" s="1" customFormat="1" ht="19.5">
      <c r="B1242" s="33"/>
      <c r="D1242" s="140" t="s">
        <v>227</v>
      </c>
      <c r="F1242" s="144" t="s">
        <v>2301</v>
      </c>
      <c r="I1242" s="142"/>
      <c r="L1242" s="33"/>
      <c r="M1242" s="143"/>
      <c r="T1242" s="54"/>
      <c r="AT1242" s="18" t="s">
        <v>227</v>
      </c>
      <c r="AU1242" s="18" t="s">
        <v>83</v>
      </c>
    </row>
    <row r="1243" spans="2:65" s="11" customFormat="1" ht="11.25">
      <c r="B1243" s="145"/>
      <c r="D1243" s="140" t="s">
        <v>229</v>
      </c>
      <c r="E1243" s="146" t="s">
        <v>19</v>
      </c>
      <c r="F1243" s="147" t="s">
        <v>230</v>
      </c>
      <c r="H1243" s="146" t="s">
        <v>19</v>
      </c>
      <c r="I1243" s="148"/>
      <c r="L1243" s="145"/>
      <c r="M1243" s="149"/>
      <c r="T1243" s="150"/>
      <c r="AT1243" s="146" t="s">
        <v>229</v>
      </c>
      <c r="AU1243" s="146" t="s">
        <v>83</v>
      </c>
      <c r="AV1243" s="11" t="s">
        <v>83</v>
      </c>
      <c r="AW1243" s="11" t="s">
        <v>37</v>
      </c>
      <c r="AX1243" s="11" t="s">
        <v>76</v>
      </c>
      <c r="AY1243" s="146" t="s">
        <v>218</v>
      </c>
    </row>
    <row r="1244" spans="2:65" s="12" customFormat="1" ht="11.25">
      <c r="B1244" s="151"/>
      <c r="D1244" s="140" t="s">
        <v>229</v>
      </c>
      <c r="E1244" s="152" t="s">
        <v>19</v>
      </c>
      <c r="F1244" s="153" t="s">
        <v>3412</v>
      </c>
      <c r="H1244" s="154">
        <v>205</v>
      </c>
      <c r="I1244" s="155"/>
      <c r="L1244" s="151"/>
      <c r="M1244" s="156"/>
      <c r="T1244" s="157"/>
      <c r="AT1244" s="152" t="s">
        <v>229</v>
      </c>
      <c r="AU1244" s="152" t="s">
        <v>83</v>
      </c>
      <c r="AV1244" s="12" t="s">
        <v>85</v>
      </c>
      <c r="AW1244" s="12" t="s">
        <v>37</v>
      </c>
      <c r="AX1244" s="12" t="s">
        <v>83</v>
      </c>
      <c r="AY1244" s="152" t="s">
        <v>218</v>
      </c>
    </row>
    <row r="1245" spans="2:65" s="10" customFormat="1" ht="25.9" customHeight="1">
      <c r="B1245" s="117"/>
      <c r="D1245" s="118" t="s">
        <v>75</v>
      </c>
      <c r="E1245" s="119" t="s">
        <v>3413</v>
      </c>
      <c r="F1245" s="119" t="s">
        <v>3414</v>
      </c>
      <c r="I1245" s="120"/>
      <c r="J1245" s="121">
        <f>BK1245</f>
        <v>0</v>
      </c>
      <c r="L1245" s="117"/>
      <c r="M1245" s="122"/>
      <c r="P1245" s="123">
        <f>SUM(P1246:P1297)</f>
        <v>0</v>
      </c>
      <c r="R1245" s="123">
        <f>SUM(R1246:R1297)</f>
        <v>0</v>
      </c>
      <c r="T1245" s="124">
        <f>SUM(T1246:T1297)</f>
        <v>0</v>
      </c>
      <c r="AR1245" s="118" t="s">
        <v>83</v>
      </c>
      <c r="AT1245" s="125" t="s">
        <v>75</v>
      </c>
      <c r="AU1245" s="125" t="s">
        <v>76</v>
      </c>
      <c r="AY1245" s="118" t="s">
        <v>218</v>
      </c>
      <c r="BK1245" s="126">
        <f>SUM(BK1246:BK1297)</f>
        <v>0</v>
      </c>
    </row>
    <row r="1246" spans="2:65" s="1" customFormat="1" ht="16.5" customHeight="1">
      <c r="B1246" s="33"/>
      <c r="C1246" s="127" t="s">
        <v>3415</v>
      </c>
      <c r="D1246" s="127" t="s">
        <v>219</v>
      </c>
      <c r="E1246" s="128" t="s">
        <v>3416</v>
      </c>
      <c r="F1246" s="129" t="s">
        <v>3417</v>
      </c>
      <c r="G1246" s="130" t="s">
        <v>1555</v>
      </c>
      <c r="H1246" s="131">
        <v>1</v>
      </c>
      <c r="I1246" s="132"/>
      <c r="J1246" s="133">
        <f>ROUND(I1246*H1246,2)</f>
        <v>0</v>
      </c>
      <c r="K1246" s="129" t="s">
        <v>19</v>
      </c>
      <c r="L1246" s="33"/>
      <c r="M1246" s="134" t="s">
        <v>19</v>
      </c>
      <c r="N1246" s="135" t="s">
        <v>47</v>
      </c>
      <c r="P1246" s="136">
        <f>O1246*H1246</f>
        <v>0</v>
      </c>
      <c r="Q1246" s="136">
        <v>0</v>
      </c>
      <c r="R1246" s="136">
        <f>Q1246*H1246</f>
        <v>0</v>
      </c>
      <c r="S1246" s="136">
        <v>0</v>
      </c>
      <c r="T1246" s="137">
        <f>S1246*H1246</f>
        <v>0</v>
      </c>
      <c r="AR1246" s="138" t="s">
        <v>223</v>
      </c>
      <c r="AT1246" s="138" t="s">
        <v>219</v>
      </c>
      <c r="AU1246" s="138" t="s">
        <v>83</v>
      </c>
      <c r="AY1246" s="18" t="s">
        <v>218</v>
      </c>
      <c r="BE1246" s="139">
        <f>IF(N1246="základní",J1246,0)</f>
        <v>0</v>
      </c>
      <c r="BF1246" s="139">
        <f>IF(N1246="snížená",J1246,0)</f>
        <v>0</v>
      </c>
      <c r="BG1246" s="139">
        <f>IF(N1246="zákl. přenesená",J1246,0)</f>
        <v>0</v>
      </c>
      <c r="BH1246" s="139">
        <f>IF(N1246="sníž. přenesená",J1246,0)</f>
        <v>0</v>
      </c>
      <c r="BI1246" s="139">
        <f>IF(N1246="nulová",J1246,0)</f>
        <v>0</v>
      </c>
      <c r="BJ1246" s="18" t="s">
        <v>83</v>
      </c>
      <c r="BK1246" s="139">
        <f>ROUND(I1246*H1246,2)</f>
        <v>0</v>
      </c>
      <c r="BL1246" s="18" t="s">
        <v>223</v>
      </c>
      <c r="BM1246" s="138" t="s">
        <v>3418</v>
      </c>
    </row>
    <row r="1247" spans="2:65" s="1" customFormat="1" ht="409.5">
      <c r="B1247" s="33"/>
      <c r="D1247" s="140" t="s">
        <v>225</v>
      </c>
      <c r="F1247" s="198" t="s">
        <v>3419</v>
      </c>
      <c r="I1247" s="142"/>
      <c r="L1247" s="33"/>
      <c r="M1247" s="143"/>
      <c r="T1247" s="54"/>
      <c r="AT1247" s="18" t="s">
        <v>225</v>
      </c>
      <c r="AU1247" s="18" t="s">
        <v>83</v>
      </c>
    </row>
    <row r="1248" spans="2:65" s="1" customFormat="1" ht="16.5" customHeight="1">
      <c r="B1248" s="33"/>
      <c r="C1248" s="127" t="s">
        <v>3420</v>
      </c>
      <c r="D1248" s="127" t="s">
        <v>219</v>
      </c>
      <c r="E1248" s="128" t="s">
        <v>3421</v>
      </c>
      <c r="F1248" s="129" t="s">
        <v>3422</v>
      </c>
      <c r="G1248" s="130" t="s">
        <v>237</v>
      </c>
      <c r="H1248" s="131">
        <v>1</v>
      </c>
      <c r="I1248" s="132"/>
      <c r="J1248" s="133">
        <f>ROUND(I1248*H1248,2)</f>
        <v>0</v>
      </c>
      <c r="K1248" s="129" t="s">
        <v>19</v>
      </c>
      <c r="L1248" s="33"/>
      <c r="M1248" s="134" t="s">
        <v>19</v>
      </c>
      <c r="N1248" s="135" t="s">
        <v>47</v>
      </c>
      <c r="P1248" s="136">
        <f>O1248*H1248</f>
        <v>0</v>
      </c>
      <c r="Q1248" s="136">
        <v>0</v>
      </c>
      <c r="R1248" s="136">
        <f>Q1248*H1248</f>
        <v>0</v>
      </c>
      <c r="S1248" s="136">
        <v>0</v>
      </c>
      <c r="T1248" s="137">
        <f>S1248*H1248</f>
        <v>0</v>
      </c>
      <c r="AR1248" s="138" t="s">
        <v>223</v>
      </c>
      <c r="AT1248" s="138" t="s">
        <v>219</v>
      </c>
      <c r="AU1248" s="138" t="s">
        <v>83</v>
      </c>
      <c r="AY1248" s="18" t="s">
        <v>218</v>
      </c>
      <c r="BE1248" s="139">
        <f>IF(N1248="základní",J1248,0)</f>
        <v>0</v>
      </c>
      <c r="BF1248" s="139">
        <f>IF(N1248="snížená",J1248,0)</f>
        <v>0</v>
      </c>
      <c r="BG1248" s="139">
        <f>IF(N1248="zákl. přenesená",J1248,0)</f>
        <v>0</v>
      </c>
      <c r="BH1248" s="139">
        <f>IF(N1248="sníž. přenesená",J1248,0)</f>
        <v>0</v>
      </c>
      <c r="BI1248" s="139">
        <f>IF(N1248="nulová",J1248,0)</f>
        <v>0</v>
      </c>
      <c r="BJ1248" s="18" t="s">
        <v>83</v>
      </c>
      <c r="BK1248" s="139">
        <f>ROUND(I1248*H1248,2)</f>
        <v>0</v>
      </c>
      <c r="BL1248" s="18" t="s">
        <v>223</v>
      </c>
      <c r="BM1248" s="138" t="s">
        <v>3423</v>
      </c>
    </row>
    <row r="1249" spans="2:65" s="1" customFormat="1" ht="29.25">
      <c r="B1249" s="33"/>
      <c r="D1249" s="140" t="s">
        <v>225</v>
      </c>
      <c r="F1249" s="141" t="s">
        <v>3424</v>
      </c>
      <c r="I1249" s="142"/>
      <c r="L1249" s="33"/>
      <c r="M1249" s="143"/>
      <c r="T1249" s="54"/>
      <c r="AT1249" s="18" t="s">
        <v>225</v>
      </c>
      <c r="AU1249" s="18" t="s">
        <v>83</v>
      </c>
    </row>
    <row r="1250" spans="2:65" s="1" customFormat="1" ht="16.5" customHeight="1">
      <c r="B1250" s="33"/>
      <c r="C1250" s="127" t="s">
        <v>3425</v>
      </c>
      <c r="D1250" s="127" t="s">
        <v>219</v>
      </c>
      <c r="E1250" s="128" t="s">
        <v>3426</v>
      </c>
      <c r="F1250" s="129" t="s">
        <v>3427</v>
      </c>
      <c r="G1250" s="130" t="s">
        <v>237</v>
      </c>
      <c r="H1250" s="131">
        <v>6</v>
      </c>
      <c r="I1250" s="132"/>
      <c r="J1250" s="133">
        <f>ROUND(I1250*H1250,2)</f>
        <v>0</v>
      </c>
      <c r="K1250" s="129" t="s">
        <v>19</v>
      </c>
      <c r="L1250" s="33"/>
      <c r="M1250" s="134" t="s">
        <v>19</v>
      </c>
      <c r="N1250" s="135" t="s">
        <v>47</v>
      </c>
      <c r="P1250" s="136">
        <f>O1250*H1250</f>
        <v>0</v>
      </c>
      <c r="Q1250" s="136">
        <v>0</v>
      </c>
      <c r="R1250" s="136">
        <f>Q1250*H1250</f>
        <v>0</v>
      </c>
      <c r="S1250" s="136">
        <v>0</v>
      </c>
      <c r="T1250" s="137">
        <f>S1250*H1250</f>
        <v>0</v>
      </c>
      <c r="AR1250" s="138" t="s">
        <v>223</v>
      </c>
      <c r="AT1250" s="138" t="s">
        <v>219</v>
      </c>
      <c r="AU1250" s="138" t="s">
        <v>83</v>
      </c>
      <c r="AY1250" s="18" t="s">
        <v>218</v>
      </c>
      <c r="BE1250" s="139">
        <f>IF(N1250="základní",J1250,0)</f>
        <v>0</v>
      </c>
      <c r="BF1250" s="139">
        <f>IF(N1250="snížená",J1250,0)</f>
        <v>0</v>
      </c>
      <c r="BG1250" s="139">
        <f>IF(N1250="zákl. přenesená",J1250,0)</f>
        <v>0</v>
      </c>
      <c r="BH1250" s="139">
        <f>IF(N1250="sníž. přenesená",J1250,0)</f>
        <v>0</v>
      </c>
      <c r="BI1250" s="139">
        <f>IF(N1250="nulová",J1250,0)</f>
        <v>0</v>
      </c>
      <c r="BJ1250" s="18" t="s">
        <v>83</v>
      </c>
      <c r="BK1250" s="139">
        <f>ROUND(I1250*H1250,2)</f>
        <v>0</v>
      </c>
      <c r="BL1250" s="18" t="s">
        <v>223</v>
      </c>
      <c r="BM1250" s="138" t="s">
        <v>3428</v>
      </c>
    </row>
    <row r="1251" spans="2:65" s="1" customFormat="1" ht="29.25">
      <c r="B1251" s="33"/>
      <c r="D1251" s="140" t="s">
        <v>225</v>
      </c>
      <c r="F1251" s="141" t="s">
        <v>3429</v>
      </c>
      <c r="I1251" s="142"/>
      <c r="L1251" s="33"/>
      <c r="M1251" s="143"/>
      <c r="T1251" s="54"/>
      <c r="AT1251" s="18" t="s">
        <v>225</v>
      </c>
      <c r="AU1251" s="18" t="s">
        <v>83</v>
      </c>
    </row>
    <row r="1252" spans="2:65" s="1" customFormat="1" ht="16.5" customHeight="1">
      <c r="B1252" s="33"/>
      <c r="C1252" s="127" t="s">
        <v>3430</v>
      </c>
      <c r="D1252" s="127" t="s">
        <v>219</v>
      </c>
      <c r="E1252" s="128" t="s">
        <v>3431</v>
      </c>
      <c r="F1252" s="129" t="s">
        <v>3432</v>
      </c>
      <c r="G1252" s="130" t="s">
        <v>237</v>
      </c>
      <c r="H1252" s="131">
        <v>1</v>
      </c>
      <c r="I1252" s="132"/>
      <c r="J1252" s="133">
        <f>ROUND(I1252*H1252,2)</f>
        <v>0</v>
      </c>
      <c r="K1252" s="129" t="s">
        <v>19</v>
      </c>
      <c r="L1252" s="33"/>
      <c r="M1252" s="134" t="s">
        <v>19</v>
      </c>
      <c r="N1252" s="135" t="s">
        <v>47</v>
      </c>
      <c r="P1252" s="136">
        <f>O1252*H1252</f>
        <v>0</v>
      </c>
      <c r="Q1252" s="136">
        <v>0</v>
      </c>
      <c r="R1252" s="136">
        <f>Q1252*H1252</f>
        <v>0</v>
      </c>
      <c r="S1252" s="136">
        <v>0</v>
      </c>
      <c r="T1252" s="137">
        <f>S1252*H1252</f>
        <v>0</v>
      </c>
      <c r="AR1252" s="138" t="s">
        <v>223</v>
      </c>
      <c r="AT1252" s="138" t="s">
        <v>219</v>
      </c>
      <c r="AU1252" s="138" t="s">
        <v>83</v>
      </c>
      <c r="AY1252" s="18" t="s">
        <v>218</v>
      </c>
      <c r="BE1252" s="139">
        <f>IF(N1252="základní",J1252,0)</f>
        <v>0</v>
      </c>
      <c r="BF1252" s="139">
        <f>IF(N1252="snížená",J1252,0)</f>
        <v>0</v>
      </c>
      <c r="BG1252" s="139">
        <f>IF(N1252="zákl. přenesená",J1252,0)</f>
        <v>0</v>
      </c>
      <c r="BH1252" s="139">
        <f>IF(N1252="sníž. přenesená",J1252,0)</f>
        <v>0</v>
      </c>
      <c r="BI1252" s="139">
        <f>IF(N1252="nulová",J1252,0)</f>
        <v>0</v>
      </c>
      <c r="BJ1252" s="18" t="s">
        <v>83</v>
      </c>
      <c r="BK1252" s="139">
        <f>ROUND(I1252*H1252,2)</f>
        <v>0</v>
      </c>
      <c r="BL1252" s="18" t="s">
        <v>223</v>
      </c>
      <c r="BM1252" s="138" t="s">
        <v>3433</v>
      </c>
    </row>
    <row r="1253" spans="2:65" s="1" customFormat="1" ht="29.25">
      <c r="B1253" s="33"/>
      <c r="D1253" s="140" t="s">
        <v>225</v>
      </c>
      <c r="F1253" s="141" t="s">
        <v>3434</v>
      </c>
      <c r="I1253" s="142"/>
      <c r="L1253" s="33"/>
      <c r="M1253" s="143"/>
      <c r="T1253" s="54"/>
      <c r="AT1253" s="18" t="s">
        <v>225</v>
      </c>
      <c r="AU1253" s="18" t="s">
        <v>83</v>
      </c>
    </row>
    <row r="1254" spans="2:65" s="1" customFormat="1" ht="24.2" customHeight="1">
      <c r="B1254" s="33"/>
      <c r="C1254" s="127" t="s">
        <v>3435</v>
      </c>
      <c r="D1254" s="127" t="s">
        <v>219</v>
      </c>
      <c r="E1254" s="128" t="s">
        <v>3436</v>
      </c>
      <c r="F1254" s="129" t="s">
        <v>3437</v>
      </c>
      <c r="G1254" s="130" t="s">
        <v>237</v>
      </c>
      <c r="H1254" s="131">
        <v>14</v>
      </c>
      <c r="I1254" s="132"/>
      <c r="J1254" s="133">
        <f>ROUND(I1254*H1254,2)</f>
        <v>0</v>
      </c>
      <c r="K1254" s="129" t="s">
        <v>19</v>
      </c>
      <c r="L1254" s="33"/>
      <c r="M1254" s="134" t="s">
        <v>19</v>
      </c>
      <c r="N1254" s="135" t="s">
        <v>47</v>
      </c>
      <c r="P1254" s="136">
        <f>O1254*H1254</f>
        <v>0</v>
      </c>
      <c r="Q1254" s="136">
        <v>0</v>
      </c>
      <c r="R1254" s="136">
        <f>Q1254*H1254</f>
        <v>0</v>
      </c>
      <c r="S1254" s="136">
        <v>0</v>
      </c>
      <c r="T1254" s="137">
        <f>S1254*H1254</f>
        <v>0</v>
      </c>
      <c r="AR1254" s="138" t="s">
        <v>223</v>
      </c>
      <c r="AT1254" s="138" t="s">
        <v>219</v>
      </c>
      <c r="AU1254" s="138" t="s">
        <v>83</v>
      </c>
      <c r="AY1254" s="18" t="s">
        <v>218</v>
      </c>
      <c r="BE1254" s="139">
        <f>IF(N1254="základní",J1254,0)</f>
        <v>0</v>
      </c>
      <c r="BF1254" s="139">
        <f>IF(N1254="snížená",J1254,0)</f>
        <v>0</v>
      </c>
      <c r="BG1254" s="139">
        <f>IF(N1254="zákl. přenesená",J1254,0)</f>
        <v>0</v>
      </c>
      <c r="BH1254" s="139">
        <f>IF(N1254="sníž. přenesená",J1254,0)</f>
        <v>0</v>
      </c>
      <c r="BI1254" s="139">
        <f>IF(N1254="nulová",J1254,0)</f>
        <v>0</v>
      </c>
      <c r="BJ1254" s="18" t="s">
        <v>83</v>
      </c>
      <c r="BK1254" s="139">
        <f>ROUND(I1254*H1254,2)</f>
        <v>0</v>
      </c>
      <c r="BL1254" s="18" t="s">
        <v>223</v>
      </c>
      <c r="BM1254" s="138" t="s">
        <v>3438</v>
      </c>
    </row>
    <row r="1255" spans="2:65" s="1" customFormat="1" ht="29.25">
      <c r="B1255" s="33"/>
      <c r="D1255" s="140" t="s">
        <v>225</v>
      </c>
      <c r="F1255" s="141" t="s">
        <v>3439</v>
      </c>
      <c r="I1255" s="142"/>
      <c r="L1255" s="33"/>
      <c r="M1255" s="143"/>
      <c r="T1255" s="54"/>
      <c r="AT1255" s="18" t="s">
        <v>225</v>
      </c>
      <c r="AU1255" s="18" t="s">
        <v>83</v>
      </c>
    </row>
    <row r="1256" spans="2:65" s="1" customFormat="1" ht="21.75" customHeight="1">
      <c r="B1256" s="33"/>
      <c r="C1256" s="127" t="s">
        <v>3440</v>
      </c>
      <c r="D1256" s="127" t="s">
        <v>219</v>
      </c>
      <c r="E1256" s="128" t="s">
        <v>3441</v>
      </c>
      <c r="F1256" s="129" t="s">
        <v>3442</v>
      </c>
      <c r="G1256" s="130" t="s">
        <v>237</v>
      </c>
      <c r="H1256" s="131">
        <v>7</v>
      </c>
      <c r="I1256" s="132"/>
      <c r="J1256" s="133">
        <f>ROUND(I1256*H1256,2)</f>
        <v>0</v>
      </c>
      <c r="K1256" s="129" t="s">
        <v>19</v>
      </c>
      <c r="L1256" s="33"/>
      <c r="M1256" s="134" t="s">
        <v>19</v>
      </c>
      <c r="N1256" s="135" t="s">
        <v>47</v>
      </c>
      <c r="P1256" s="136">
        <f>O1256*H1256</f>
        <v>0</v>
      </c>
      <c r="Q1256" s="136">
        <v>0</v>
      </c>
      <c r="R1256" s="136">
        <f>Q1256*H1256</f>
        <v>0</v>
      </c>
      <c r="S1256" s="136">
        <v>0</v>
      </c>
      <c r="T1256" s="137">
        <f>S1256*H1256</f>
        <v>0</v>
      </c>
      <c r="AR1256" s="138" t="s">
        <v>223</v>
      </c>
      <c r="AT1256" s="138" t="s">
        <v>219</v>
      </c>
      <c r="AU1256" s="138" t="s">
        <v>83</v>
      </c>
      <c r="AY1256" s="18" t="s">
        <v>218</v>
      </c>
      <c r="BE1256" s="139">
        <f>IF(N1256="základní",J1256,0)</f>
        <v>0</v>
      </c>
      <c r="BF1256" s="139">
        <f>IF(N1256="snížená",J1256,0)</f>
        <v>0</v>
      </c>
      <c r="BG1256" s="139">
        <f>IF(N1256="zákl. přenesená",J1256,0)</f>
        <v>0</v>
      </c>
      <c r="BH1256" s="139">
        <f>IF(N1256="sníž. přenesená",J1256,0)</f>
        <v>0</v>
      </c>
      <c r="BI1256" s="139">
        <f>IF(N1256="nulová",J1256,0)</f>
        <v>0</v>
      </c>
      <c r="BJ1256" s="18" t="s">
        <v>83</v>
      </c>
      <c r="BK1256" s="139">
        <f>ROUND(I1256*H1256,2)</f>
        <v>0</v>
      </c>
      <c r="BL1256" s="18" t="s">
        <v>223</v>
      </c>
      <c r="BM1256" s="138" t="s">
        <v>3443</v>
      </c>
    </row>
    <row r="1257" spans="2:65" s="1" customFormat="1" ht="29.25">
      <c r="B1257" s="33"/>
      <c r="D1257" s="140" t="s">
        <v>225</v>
      </c>
      <c r="F1257" s="141" t="s">
        <v>3444</v>
      </c>
      <c r="I1257" s="142"/>
      <c r="L1257" s="33"/>
      <c r="M1257" s="143"/>
      <c r="T1257" s="54"/>
      <c r="AT1257" s="18" t="s">
        <v>225</v>
      </c>
      <c r="AU1257" s="18" t="s">
        <v>83</v>
      </c>
    </row>
    <row r="1258" spans="2:65" s="1" customFormat="1" ht="16.5" customHeight="1">
      <c r="B1258" s="33"/>
      <c r="C1258" s="127" t="s">
        <v>3445</v>
      </c>
      <c r="D1258" s="127" t="s">
        <v>219</v>
      </c>
      <c r="E1258" s="128" t="s">
        <v>3446</v>
      </c>
      <c r="F1258" s="129" t="s">
        <v>3447</v>
      </c>
      <c r="G1258" s="130" t="s">
        <v>237</v>
      </c>
      <c r="H1258" s="131">
        <v>35</v>
      </c>
      <c r="I1258" s="132"/>
      <c r="J1258" s="133">
        <f>ROUND(I1258*H1258,2)</f>
        <v>0</v>
      </c>
      <c r="K1258" s="129" t="s">
        <v>19</v>
      </c>
      <c r="L1258" s="33"/>
      <c r="M1258" s="134" t="s">
        <v>19</v>
      </c>
      <c r="N1258" s="135" t="s">
        <v>47</v>
      </c>
      <c r="P1258" s="136">
        <f>O1258*H1258</f>
        <v>0</v>
      </c>
      <c r="Q1258" s="136">
        <v>0</v>
      </c>
      <c r="R1258" s="136">
        <f>Q1258*H1258</f>
        <v>0</v>
      </c>
      <c r="S1258" s="136">
        <v>0</v>
      </c>
      <c r="T1258" s="137">
        <f>S1258*H1258</f>
        <v>0</v>
      </c>
      <c r="AR1258" s="138" t="s">
        <v>223</v>
      </c>
      <c r="AT1258" s="138" t="s">
        <v>219</v>
      </c>
      <c r="AU1258" s="138" t="s">
        <v>83</v>
      </c>
      <c r="AY1258" s="18" t="s">
        <v>218</v>
      </c>
      <c r="BE1258" s="139">
        <f>IF(N1258="základní",J1258,0)</f>
        <v>0</v>
      </c>
      <c r="BF1258" s="139">
        <f>IF(N1258="snížená",J1258,0)</f>
        <v>0</v>
      </c>
      <c r="BG1258" s="139">
        <f>IF(N1258="zákl. přenesená",J1258,0)</f>
        <v>0</v>
      </c>
      <c r="BH1258" s="139">
        <f>IF(N1258="sníž. přenesená",J1258,0)</f>
        <v>0</v>
      </c>
      <c r="BI1258" s="139">
        <f>IF(N1258="nulová",J1258,0)</f>
        <v>0</v>
      </c>
      <c r="BJ1258" s="18" t="s">
        <v>83</v>
      </c>
      <c r="BK1258" s="139">
        <f>ROUND(I1258*H1258,2)</f>
        <v>0</v>
      </c>
      <c r="BL1258" s="18" t="s">
        <v>223</v>
      </c>
      <c r="BM1258" s="138" t="s">
        <v>3448</v>
      </c>
    </row>
    <row r="1259" spans="2:65" s="1" customFormat="1" ht="39">
      <c r="B1259" s="33"/>
      <c r="D1259" s="140" t="s">
        <v>225</v>
      </c>
      <c r="F1259" s="141" t="s">
        <v>3449</v>
      </c>
      <c r="I1259" s="142"/>
      <c r="L1259" s="33"/>
      <c r="M1259" s="143"/>
      <c r="T1259" s="54"/>
      <c r="AT1259" s="18" t="s">
        <v>225</v>
      </c>
      <c r="AU1259" s="18" t="s">
        <v>83</v>
      </c>
    </row>
    <row r="1260" spans="2:65" s="1" customFormat="1" ht="21.75" customHeight="1">
      <c r="B1260" s="33"/>
      <c r="C1260" s="127" t="s">
        <v>3450</v>
      </c>
      <c r="D1260" s="127" t="s">
        <v>219</v>
      </c>
      <c r="E1260" s="128" t="s">
        <v>3451</v>
      </c>
      <c r="F1260" s="129" t="s">
        <v>3452</v>
      </c>
      <c r="G1260" s="130" t="s">
        <v>237</v>
      </c>
      <c r="H1260" s="131">
        <v>14</v>
      </c>
      <c r="I1260" s="132"/>
      <c r="J1260" s="133">
        <f>ROUND(I1260*H1260,2)</f>
        <v>0</v>
      </c>
      <c r="K1260" s="129" t="s">
        <v>19</v>
      </c>
      <c r="L1260" s="33"/>
      <c r="M1260" s="134" t="s">
        <v>19</v>
      </c>
      <c r="N1260" s="135" t="s">
        <v>47</v>
      </c>
      <c r="P1260" s="136">
        <f>O1260*H1260</f>
        <v>0</v>
      </c>
      <c r="Q1260" s="136">
        <v>0</v>
      </c>
      <c r="R1260" s="136">
        <f>Q1260*H1260</f>
        <v>0</v>
      </c>
      <c r="S1260" s="136">
        <v>0</v>
      </c>
      <c r="T1260" s="137">
        <f>S1260*H1260</f>
        <v>0</v>
      </c>
      <c r="AR1260" s="138" t="s">
        <v>223</v>
      </c>
      <c r="AT1260" s="138" t="s">
        <v>219</v>
      </c>
      <c r="AU1260" s="138" t="s">
        <v>83</v>
      </c>
      <c r="AY1260" s="18" t="s">
        <v>218</v>
      </c>
      <c r="BE1260" s="139">
        <f>IF(N1260="základní",J1260,0)</f>
        <v>0</v>
      </c>
      <c r="BF1260" s="139">
        <f>IF(N1260="snížená",J1260,0)</f>
        <v>0</v>
      </c>
      <c r="BG1260" s="139">
        <f>IF(N1260="zákl. přenesená",J1260,0)</f>
        <v>0</v>
      </c>
      <c r="BH1260" s="139">
        <f>IF(N1260="sníž. přenesená",J1260,0)</f>
        <v>0</v>
      </c>
      <c r="BI1260" s="139">
        <f>IF(N1260="nulová",J1260,0)</f>
        <v>0</v>
      </c>
      <c r="BJ1260" s="18" t="s">
        <v>83</v>
      </c>
      <c r="BK1260" s="139">
        <f>ROUND(I1260*H1260,2)</f>
        <v>0</v>
      </c>
      <c r="BL1260" s="18" t="s">
        <v>223</v>
      </c>
      <c r="BM1260" s="138" t="s">
        <v>3453</v>
      </c>
    </row>
    <row r="1261" spans="2:65" s="1" customFormat="1" ht="39">
      <c r="B1261" s="33"/>
      <c r="D1261" s="140" t="s">
        <v>225</v>
      </c>
      <c r="F1261" s="141" t="s">
        <v>3454</v>
      </c>
      <c r="I1261" s="142"/>
      <c r="L1261" s="33"/>
      <c r="M1261" s="143"/>
      <c r="T1261" s="54"/>
      <c r="AT1261" s="18" t="s">
        <v>225</v>
      </c>
      <c r="AU1261" s="18" t="s">
        <v>83</v>
      </c>
    </row>
    <row r="1262" spans="2:65" s="1" customFormat="1" ht="24.2" customHeight="1">
      <c r="B1262" s="33"/>
      <c r="C1262" s="127" t="s">
        <v>3455</v>
      </c>
      <c r="D1262" s="127" t="s">
        <v>219</v>
      </c>
      <c r="E1262" s="128" t="s">
        <v>3456</v>
      </c>
      <c r="F1262" s="129" t="s">
        <v>3457</v>
      </c>
      <c r="G1262" s="130" t="s">
        <v>237</v>
      </c>
      <c r="H1262" s="131">
        <v>30</v>
      </c>
      <c r="I1262" s="132"/>
      <c r="J1262" s="133">
        <f>ROUND(I1262*H1262,2)</f>
        <v>0</v>
      </c>
      <c r="K1262" s="129" t="s">
        <v>19</v>
      </c>
      <c r="L1262" s="33"/>
      <c r="M1262" s="134" t="s">
        <v>19</v>
      </c>
      <c r="N1262" s="135" t="s">
        <v>47</v>
      </c>
      <c r="P1262" s="136">
        <f>O1262*H1262</f>
        <v>0</v>
      </c>
      <c r="Q1262" s="136">
        <v>0</v>
      </c>
      <c r="R1262" s="136">
        <f>Q1262*H1262</f>
        <v>0</v>
      </c>
      <c r="S1262" s="136">
        <v>0</v>
      </c>
      <c r="T1262" s="137">
        <f>S1262*H1262</f>
        <v>0</v>
      </c>
      <c r="AR1262" s="138" t="s">
        <v>223</v>
      </c>
      <c r="AT1262" s="138" t="s">
        <v>219</v>
      </c>
      <c r="AU1262" s="138" t="s">
        <v>83</v>
      </c>
      <c r="AY1262" s="18" t="s">
        <v>218</v>
      </c>
      <c r="BE1262" s="139">
        <f>IF(N1262="základní",J1262,0)</f>
        <v>0</v>
      </c>
      <c r="BF1262" s="139">
        <f>IF(N1262="snížená",J1262,0)</f>
        <v>0</v>
      </c>
      <c r="BG1262" s="139">
        <f>IF(N1262="zákl. přenesená",J1262,0)</f>
        <v>0</v>
      </c>
      <c r="BH1262" s="139">
        <f>IF(N1262="sníž. přenesená",J1262,0)</f>
        <v>0</v>
      </c>
      <c r="BI1262" s="139">
        <f>IF(N1262="nulová",J1262,0)</f>
        <v>0</v>
      </c>
      <c r="BJ1262" s="18" t="s">
        <v>83</v>
      </c>
      <c r="BK1262" s="139">
        <f>ROUND(I1262*H1262,2)</f>
        <v>0</v>
      </c>
      <c r="BL1262" s="18" t="s">
        <v>223</v>
      </c>
      <c r="BM1262" s="138" t="s">
        <v>3458</v>
      </c>
    </row>
    <row r="1263" spans="2:65" s="1" customFormat="1" ht="29.25">
      <c r="B1263" s="33"/>
      <c r="D1263" s="140" t="s">
        <v>225</v>
      </c>
      <c r="F1263" s="141" t="s">
        <v>3459</v>
      </c>
      <c r="I1263" s="142"/>
      <c r="L1263" s="33"/>
      <c r="M1263" s="143"/>
      <c r="T1263" s="54"/>
      <c r="AT1263" s="18" t="s">
        <v>225</v>
      </c>
      <c r="AU1263" s="18" t="s">
        <v>83</v>
      </c>
    </row>
    <row r="1264" spans="2:65" s="1" customFormat="1" ht="16.5" customHeight="1">
      <c r="B1264" s="33"/>
      <c r="C1264" s="127" t="s">
        <v>3460</v>
      </c>
      <c r="D1264" s="127" t="s">
        <v>219</v>
      </c>
      <c r="E1264" s="128" t="s">
        <v>3461</v>
      </c>
      <c r="F1264" s="129" t="s">
        <v>3462</v>
      </c>
      <c r="G1264" s="130" t="s">
        <v>237</v>
      </c>
      <c r="H1264" s="131">
        <v>2</v>
      </c>
      <c r="I1264" s="132"/>
      <c r="J1264" s="133">
        <f>ROUND(I1264*H1264,2)</f>
        <v>0</v>
      </c>
      <c r="K1264" s="129" t="s">
        <v>19</v>
      </c>
      <c r="L1264" s="33"/>
      <c r="M1264" s="134" t="s">
        <v>19</v>
      </c>
      <c r="N1264" s="135" t="s">
        <v>47</v>
      </c>
      <c r="P1264" s="136">
        <f>O1264*H1264</f>
        <v>0</v>
      </c>
      <c r="Q1264" s="136">
        <v>0</v>
      </c>
      <c r="R1264" s="136">
        <f>Q1264*H1264</f>
        <v>0</v>
      </c>
      <c r="S1264" s="136">
        <v>0</v>
      </c>
      <c r="T1264" s="137">
        <f>S1264*H1264</f>
        <v>0</v>
      </c>
      <c r="AR1264" s="138" t="s">
        <v>223</v>
      </c>
      <c r="AT1264" s="138" t="s">
        <v>219</v>
      </c>
      <c r="AU1264" s="138" t="s">
        <v>83</v>
      </c>
      <c r="AY1264" s="18" t="s">
        <v>218</v>
      </c>
      <c r="BE1264" s="139">
        <f>IF(N1264="základní",J1264,0)</f>
        <v>0</v>
      </c>
      <c r="BF1264" s="139">
        <f>IF(N1264="snížená",J1264,0)</f>
        <v>0</v>
      </c>
      <c r="BG1264" s="139">
        <f>IF(N1264="zákl. přenesená",J1264,0)</f>
        <v>0</v>
      </c>
      <c r="BH1264" s="139">
        <f>IF(N1264="sníž. přenesená",J1264,0)</f>
        <v>0</v>
      </c>
      <c r="BI1264" s="139">
        <f>IF(N1264="nulová",J1264,0)</f>
        <v>0</v>
      </c>
      <c r="BJ1264" s="18" t="s">
        <v>83</v>
      </c>
      <c r="BK1264" s="139">
        <f>ROUND(I1264*H1264,2)</f>
        <v>0</v>
      </c>
      <c r="BL1264" s="18" t="s">
        <v>223</v>
      </c>
      <c r="BM1264" s="138" t="s">
        <v>3463</v>
      </c>
    </row>
    <row r="1265" spans="2:65" s="1" customFormat="1" ht="29.25">
      <c r="B1265" s="33"/>
      <c r="D1265" s="140" t="s">
        <v>225</v>
      </c>
      <c r="F1265" s="141" t="s">
        <v>3464</v>
      </c>
      <c r="I1265" s="142"/>
      <c r="L1265" s="33"/>
      <c r="M1265" s="143"/>
      <c r="T1265" s="54"/>
      <c r="AT1265" s="18" t="s">
        <v>225</v>
      </c>
      <c r="AU1265" s="18" t="s">
        <v>83</v>
      </c>
    </row>
    <row r="1266" spans="2:65" s="1" customFormat="1" ht="16.5" customHeight="1">
      <c r="B1266" s="33"/>
      <c r="C1266" s="127" t="s">
        <v>3465</v>
      </c>
      <c r="D1266" s="127" t="s">
        <v>219</v>
      </c>
      <c r="E1266" s="128" t="s">
        <v>3466</v>
      </c>
      <c r="F1266" s="129" t="s">
        <v>3467</v>
      </c>
      <c r="G1266" s="130" t="s">
        <v>237</v>
      </c>
      <c r="H1266" s="131">
        <v>5</v>
      </c>
      <c r="I1266" s="132"/>
      <c r="J1266" s="133">
        <f>ROUND(I1266*H1266,2)</f>
        <v>0</v>
      </c>
      <c r="K1266" s="129" t="s">
        <v>19</v>
      </c>
      <c r="L1266" s="33"/>
      <c r="M1266" s="134" t="s">
        <v>19</v>
      </c>
      <c r="N1266" s="135" t="s">
        <v>47</v>
      </c>
      <c r="P1266" s="136">
        <f>O1266*H1266</f>
        <v>0</v>
      </c>
      <c r="Q1266" s="136">
        <v>0</v>
      </c>
      <c r="R1266" s="136">
        <f>Q1266*H1266</f>
        <v>0</v>
      </c>
      <c r="S1266" s="136">
        <v>0</v>
      </c>
      <c r="T1266" s="137">
        <f>S1266*H1266</f>
        <v>0</v>
      </c>
      <c r="AR1266" s="138" t="s">
        <v>223</v>
      </c>
      <c r="AT1266" s="138" t="s">
        <v>219</v>
      </c>
      <c r="AU1266" s="138" t="s">
        <v>83</v>
      </c>
      <c r="AY1266" s="18" t="s">
        <v>218</v>
      </c>
      <c r="BE1266" s="139">
        <f>IF(N1266="základní",J1266,0)</f>
        <v>0</v>
      </c>
      <c r="BF1266" s="139">
        <f>IF(N1266="snížená",J1266,0)</f>
        <v>0</v>
      </c>
      <c r="BG1266" s="139">
        <f>IF(N1266="zákl. přenesená",J1266,0)</f>
        <v>0</v>
      </c>
      <c r="BH1266" s="139">
        <f>IF(N1266="sníž. přenesená",J1266,0)</f>
        <v>0</v>
      </c>
      <c r="BI1266" s="139">
        <f>IF(N1266="nulová",J1266,0)</f>
        <v>0</v>
      </c>
      <c r="BJ1266" s="18" t="s">
        <v>83</v>
      </c>
      <c r="BK1266" s="139">
        <f>ROUND(I1266*H1266,2)</f>
        <v>0</v>
      </c>
      <c r="BL1266" s="18" t="s">
        <v>223</v>
      </c>
      <c r="BM1266" s="138" t="s">
        <v>3468</v>
      </c>
    </row>
    <row r="1267" spans="2:65" s="1" customFormat="1" ht="39">
      <c r="B1267" s="33"/>
      <c r="D1267" s="140" t="s">
        <v>225</v>
      </c>
      <c r="F1267" s="141" t="s">
        <v>3469</v>
      </c>
      <c r="I1267" s="142"/>
      <c r="L1267" s="33"/>
      <c r="M1267" s="143"/>
      <c r="T1267" s="54"/>
      <c r="AT1267" s="18" t="s">
        <v>225</v>
      </c>
      <c r="AU1267" s="18" t="s">
        <v>83</v>
      </c>
    </row>
    <row r="1268" spans="2:65" s="1" customFormat="1" ht="21.75" customHeight="1">
      <c r="B1268" s="33"/>
      <c r="C1268" s="127" t="s">
        <v>3470</v>
      </c>
      <c r="D1268" s="127" t="s">
        <v>219</v>
      </c>
      <c r="E1268" s="128" t="s">
        <v>3471</v>
      </c>
      <c r="F1268" s="129" t="s">
        <v>3472</v>
      </c>
      <c r="G1268" s="130" t="s">
        <v>237</v>
      </c>
      <c r="H1268" s="131">
        <v>4</v>
      </c>
      <c r="I1268" s="132"/>
      <c r="J1268" s="133">
        <f>ROUND(I1268*H1268,2)</f>
        <v>0</v>
      </c>
      <c r="K1268" s="129" t="s">
        <v>19</v>
      </c>
      <c r="L1268" s="33"/>
      <c r="M1268" s="134" t="s">
        <v>19</v>
      </c>
      <c r="N1268" s="135" t="s">
        <v>47</v>
      </c>
      <c r="P1268" s="136">
        <f>O1268*H1268</f>
        <v>0</v>
      </c>
      <c r="Q1268" s="136">
        <v>0</v>
      </c>
      <c r="R1268" s="136">
        <f>Q1268*H1268</f>
        <v>0</v>
      </c>
      <c r="S1268" s="136">
        <v>0</v>
      </c>
      <c r="T1268" s="137">
        <f>S1268*H1268</f>
        <v>0</v>
      </c>
      <c r="AR1268" s="138" t="s">
        <v>223</v>
      </c>
      <c r="AT1268" s="138" t="s">
        <v>219</v>
      </c>
      <c r="AU1268" s="138" t="s">
        <v>83</v>
      </c>
      <c r="AY1268" s="18" t="s">
        <v>218</v>
      </c>
      <c r="BE1268" s="139">
        <f>IF(N1268="základní",J1268,0)</f>
        <v>0</v>
      </c>
      <c r="BF1268" s="139">
        <f>IF(N1268="snížená",J1268,0)</f>
        <v>0</v>
      </c>
      <c r="BG1268" s="139">
        <f>IF(N1268="zákl. přenesená",J1268,0)</f>
        <v>0</v>
      </c>
      <c r="BH1268" s="139">
        <f>IF(N1268="sníž. přenesená",J1268,0)</f>
        <v>0</v>
      </c>
      <c r="BI1268" s="139">
        <f>IF(N1268="nulová",J1268,0)</f>
        <v>0</v>
      </c>
      <c r="BJ1268" s="18" t="s">
        <v>83</v>
      </c>
      <c r="BK1268" s="139">
        <f>ROUND(I1268*H1268,2)</f>
        <v>0</v>
      </c>
      <c r="BL1268" s="18" t="s">
        <v>223</v>
      </c>
      <c r="BM1268" s="138" t="s">
        <v>3473</v>
      </c>
    </row>
    <row r="1269" spans="2:65" s="1" customFormat="1" ht="29.25">
      <c r="B1269" s="33"/>
      <c r="D1269" s="140" t="s">
        <v>225</v>
      </c>
      <c r="F1269" s="141" t="s">
        <v>3474</v>
      </c>
      <c r="I1269" s="142"/>
      <c r="L1269" s="33"/>
      <c r="M1269" s="143"/>
      <c r="T1269" s="54"/>
      <c r="AT1269" s="18" t="s">
        <v>225</v>
      </c>
      <c r="AU1269" s="18" t="s">
        <v>83</v>
      </c>
    </row>
    <row r="1270" spans="2:65" s="1" customFormat="1" ht="16.5" customHeight="1">
      <c r="B1270" s="33"/>
      <c r="C1270" s="127" t="s">
        <v>3475</v>
      </c>
      <c r="D1270" s="127" t="s">
        <v>219</v>
      </c>
      <c r="E1270" s="128" t="s">
        <v>3476</v>
      </c>
      <c r="F1270" s="129" t="s">
        <v>3477</v>
      </c>
      <c r="G1270" s="130" t="s">
        <v>237</v>
      </c>
      <c r="H1270" s="131">
        <v>23</v>
      </c>
      <c r="I1270" s="132"/>
      <c r="J1270" s="133">
        <f>ROUND(I1270*H1270,2)</f>
        <v>0</v>
      </c>
      <c r="K1270" s="129" t="s">
        <v>19</v>
      </c>
      <c r="L1270" s="33"/>
      <c r="M1270" s="134" t="s">
        <v>19</v>
      </c>
      <c r="N1270" s="135" t="s">
        <v>47</v>
      </c>
      <c r="P1270" s="136">
        <f>O1270*H1270</f>
        <v>0</v>
      </c>
      <c r="Q1270" s="136">
        <v>0</v>
      </c>
      <c r="R1270" s="136">
        <f>Q1270*H1270</f>
        <v>0</v>
      </c>
      <c r="S1270" s="136">
        <v>0</v>
      </c>
      <c r="T1270" s="137">
        <f>S1270*H1270</f>
        <v>0</v>
      </c>
      <c r="AR1270" s="138" t="s">
        <v>223</v>
      </c>
      <c r="AT1270" s="138" t="s">
        <v>219</v>
      </c>
      <c r="AU1270" s="138" t="s">
        <v>83</v>
      </c>
      <c r="AY1270" s="18" t="s">
        <v>218</v>
      </c>
      <c r="BE1270" s="139">
        <f>IF(N1270="základní",J1270,0)</f>
        <v>0</v>
      </c>
      <c r="BF1270" s="139">
        <f>IF(N1270="snížená",J1270,0)</f>
        <v>0</v>
      </c>
      <c r="BG1270" s="139">
        <f>IF(N1270="zákl. přenesená",J1270,0)</f>
        <v>0</v>
      </c>
      <c r="BH1270" s="139">
        <f>IF(N1270="sníž. přenesená",J1270,0)</f>
        <v>0</v>
      </c>
      <c r="BI1270" s="139">
        <f>IF(N1270="nulová",J1270,0)</f>
        <v>0</v>
      </c>
      <c r="BJ1270" s="18" t="s">
        <v>83</v>
      </c>
      <c r="BK1270" s="139">
        <f>ROUND(I1270*H1270,2)</f>
        <v>0</v>
      </c>
      <c r="BL1270" s="18" t="s">
        <v>223</v>
      </c>
      <c r="BM1270" s="138" t="s">
        <v>3478</v>
      </c>
    </row>
    <row r="1271" spans="2:65" s="1" customFormat="1" ht="19.5">
      <c r="B1271" s="33"/>
      <c r="D1271" s="140" t="s">
        <v>225</v>
      </c>
      <c r="F1271" s="141" t="s">
        <v>3479</v>
      </c>
      <c r="I1271" s="142"/>
      <c r="L1271" s="33"/>
      <c r="M1271" s="143"/>
      <c r="T1271" s="54"/>
      <c r="AT1271" s="18" t="s">
        <v>225</v>
      </c>
      <c r="AU1271" s="18" t="s">
        <v>83</v>
      </c>
    </row>
    <row r="1272" spans="2:65" s="1" customFormat="1" ht="24.2" customHeight="1">
      <c r="B1272" s="33"/>
      <c r="C1272" s="127" t="s">
        <v>3480</v>
      </c>
      <c r="D1272" s="127" t="s">
        <v>219</v>
      </c>
      <c r="E1272" s="128" t="s">
        <v>3481</v>
      </c>
      <c r="F1272" s="129" t="s">
        <v>3482</v>
      </c>
      <c r="G1272" s="130" t="s">
        <v>237</v>
      </c>
      <c r="H1272" s="131">
        <v>12</v>
      </c>
      <c r="I1272" s="132"/>
      <c r="J1272" s="133">
        <f>ROUND(I1272*H1272,2)</f>
        <v>0</v>
      </c>
      <c r="K1272" s="129" t="s">
        <v>19</v>
      </c>
      <c r="L1272" s="33"/>
      <c r="M1272" s="134" t="s">
        <v>19</v>
      </c>
      <c r="N1272" s="135" t="s">
        <v>47</v>
      </c>
      <c r="P1272" s="136">
        <f>O1272*H1272</f>
        <v>0</v>
      </c>
      <c r="Q1272" s="136">
        <v>0</v>
      </c>
      <c r="R1272" s="136">
        <f>Q1272*H1272</f>
        <v>0</v>
      </c>
      <c r="S1272" s="136">
        <v>0</v>
      </c>
      <c r="T1272" s="137">
        <f>S1272*H1272</f>
        <v>0</v>
      </c>
      <c r="AR1272" s="138" t="s">
        <v>223</v>
      </c>
      <c r="AT1272" s="138" t="s">
        <v>219</v>
      </c>
      <c r="AU1272" s="138" t="s">
        <v>83</v>
      </c>
      <c r="AY1272" s="18" t="s">
        <v>218</v>
      </c>
      <c r="BE1272" s="139">
        <f>IF(N1272="základní",J1272,0)</f>
        <v>0</v>
      </c>
      <c r="BF1272" s="139">
        <f>IF(N1272="snížená",J1272,0)</f>
        <v>0</v>
      </c>
      <c r="BG1272" s="139">
        <f>IF(N1272="zákl. přenesená",J1272,0)</f>
        <v>0</v>
      </c>
      <c r="BH1272" s="139">
        <f>IF(N1272="sníž. přenesená",J1272,0)</f>
        <v>0</v>
      </c>
      <c r="BI1272" s="139">
        <f>IF(N1272="nulová",J1272,0)</f>
        <v>0</v>
      </c>
      <c r="BJ1272" s="18" t="s">
        <v>83</v>
      </c>
      <c r="BK1272" s="139">
        <f>ROUND(I1272*H1272,2)</f>
        <v>0</v>
      </c>
      <c r="BL1272" s="18" t="s">
        <v>223</v>
      </c>
      <c r="BM1272" s="138" t="s">
        <v>3483</v>
      </c>
    </row>
    <row r="1273" spans="2:65" s="1" customFormat="1" ht="11.25">
      <c r="B1273" s="33"/>
      <c r="D1273" s="140" t="s">
        <v>225</v>
      </c>
      <c r="F1273" s="141" t="s">
        <v>3482</v>
      </c>
      <c r="I1273" s="142"/>
      <c r="L1273" s="33"/>
      <c r="M1273" s="143"/>
      <c r="T1273" s="54"/>
      <c r="AT1273" s="18" t="s">
        <v>225</v>
      </c>
      <c r="AU1273" s="18" t="s">
        <v>83</v>
      </c>
    </row>
    <row r="1274" spans="2:65" s="1" customFormat="1" ht="21.75" customHeight="1">
      <c r="B1274" s="33"/>
      <c r="C1274" s="127" t="s">
        <v>3484</v>
      </c>
      <c r="D1274" s="127" t="s">
        <v>219</v>
      </c>
      <c r="E1274" s="128" t="s">
        <v>3485</v>
      </c>
      <c r="F1274" s="129" t="s">
        <v>3486</v>
      </c>
      <c r="G1274" s="130" t="s">
        <v>237</v>
      </c>
      <c r="H1274" s="131">
        <v>45</v>
      </c>
      <c r="I1274" s="132"/>
      <c r="J1274" s="133">
        <f>ROUND(I1274*H1274,2)</f>
        <v>0</v>
      </c>
      <c r="K1274" s="129" t="s">
        <v>19</v>
      </c>
      <c r="L1274" s="33"/>
      <c r="M1274" s="134" t="s">
        <v>19</v>
      </c>
      <c r="N1274" s="135" t="s">
        <v>47</v>
      </c>
      <c r="P1274" s="136">
        <f>O1274*H1274</f>
        <v>0</v>
      </c>
      <c r="Q1274" s="136">
        <v>0</v>
      </c>
      <c r="R1274" s="136">
        <f>Q1274*H1274</f>
        <v>0</v>
      </c>
      <c r="S1274" s="136">
        <v>0</v>
      </c>
      <c r="T1274" s="137">
        <f>S1274*H1274</f>
        <v>0</v>
      </c>
      <c r="AR1274" s="138" t="s">
        <v>223</v>
      </c>
      <c r="AT1274" s="138" t="s">
        <v>219</v>
      </c>
      <c r="AU1274" s="138" t="s">
        <v>83</v>
      </c>
      <c r="AY1274" s="18" t="s">
        <v>218</v>
      </c>
      <c r="BE1274" s="139">
        <f>IF(N1274="základní",J1274,0)</f>
        <v>0</v>
      </c>
      <c r="BF1274" s="139">
        <f>IF(N1274="snížená",J1274,0)</f>
        <v>0</v>
      </c>
      <c r="BG1274" s="139">
        <f>IF(N1274="zákl. přenesená",J1274,0)</f>
        <v>0</v>
      </c>
      <c r="BH1274" s="139">
        <f>IF(N1274="sníž. přenesená",J1274,0)</f>
        <v>0</v>
      </c>
      <c r="BI1274" s="139">
        <f>IF(N1274="nulová",J1274,0)</f>
        <v>0</v>
      </c>
      <c r="BJ1274" s="18" t="s">
        <v>83</v>
      </c>
      <c r="BK1274" s="139">
        <f>ROUND(I1274*H1274,2)</f>
        <v>0</v>
      </c>
      <c r="BL1274" s="18" t="s">
        <v>223</v>
      </c>
      <c r="BM1274" s="138" t="s">
        <v>3487</v>
      </c>
    </row>
    <row r="1275" spans="2:65" s="1" customFormat="1" ht="39">
      <c r="B1275" s="33"/>
      <c r="D1275" s="140" t="s">
        <v>225</v>
      </c>
      <c r="F1275" s="141" t="s">
        <v>3488</v>
      </c>
      <c r="I1275" s="142"/>
      <c r="L1275" s="33"/>
      <c r="M1275" s="143"/>
      <c r="T1275" s="54"/>
      <c r="AT1275" s="18" t="s">
        <v>225</v>
      </c>
      <c r="AU1275" s="18" t="s">
        <v>83</v>
      </c>
    </row>
    <row r="1276" spans="2:65" s="1" customFormat="1" ht="16.5" customHeight="1">
      <c r="B1276" s="33"/>
      <c r="C1276" s="127" t="s">
        <v>3489</v>
      </c>
      <c r="D1276" s="127" t="s">
        <v>219</v>
      </c>
      <c r="E1276" s="128" t="s">
        <v>3490</v>
      </c>
      <c r="F1276" s="129" t="s">
        <v>3491</v>
      </c>
      <c r="G1276" s="130" t="s">
        <v>1555</v>
      </c>
      <c r="H1276" s="131">
        <v>1</v>
      </c>
      <c r="I1276" s="132"/>
      <c r="J1276" s="133">
        <f>ROUND(I1276*H1276,2)</f>
        <v>0</v>
      </c>
      <c r="K1276" s="129" t="s">
        <v>19</v>
      </c>
      <c r="L1276" s="33"/>
      <c r="M1276" s="134" t="s">
        <v>19</v>
      </c>
      <c r="N1276" s="135" t="s">
        <v>47</v>
      </c>
      <c r="P1276" s="136">
        <f>O1276*H1276</f>
        <v>0</v>
      </c>
      <c r="Q1276" s="136">
        <v>0</v>
      </c>
      <c r="R1276" s="136">
        <f>Q1276*H1276</f>
        <v>0</v>
      </c>
      <c r="S1276" s="136">
        <v>0</v>
      </c>
      <c r="T1276" s="137">
        <f>S1276*H1276</f>
        <v>0</v>
      </c>
      <c r="AR1276" s="138" t="s">
        <v>223</v>
      </c>
      <c r="AT1276" s="138" t="s">
        <v>219</v>
      </c>
      <c r="AU1276" s="138" t="s">
        <v>83</v>
      </c>
      <c r="AY1276" s="18" t="s">
        <v>218</v>
      </c>
      <c r="BE1276" s="139">
        <f>IF(N1276="základní",J1276,0)</f>
        <v>0</v>
      </c>
      <c r="BF1276" s="139">
        <f>IF(N1276="snížená",J1276,0)</f>
        <v>0</v>
      </c>
      <c r="BG1276" s="139">
        <f>IF(N1276="zákl. přenesená",J1276,0)</f>
        <v>0</v>
      </c>
      <c r="BH1276" s="139">
        <f>IF(N1276="sníž. přenesená",J1276,0)</f>
        <v>0</v>
      </c>
      <c r="BI1276" s="139">
        <f>IF(N1276="nulová",J1276,0)</f>
        <v>0</v>
      </c>
      <c r="BJ1276" s="18" t="s">
        <v>83</v>
      </c>
      <c r="BK1276" s="139">
        <f>ROUND(I1276*H1276,2)</f>
        <v>0</v>
      </c>
      <c r="BL1276" s="18" t="s">
        <v>223</v>
      </c>
      <c r="BM1276" s="138" t="s">
        <v>3492</v>
      </c>
    </row>
    <row r="1277" spans="2:65" s="1" customFormat="1" ht="48.75">
      <c r="B1277" s="33"/>
      <c r="D1277" s="140" t="s">
        <v>225</v>
      </c>
      <c r="F1277" s="141" t="s">
        <v>3493</v>
      </c>
      <c r="I1277" s="142"/>
      <c r="L1277" s="33"/>
      <c r="M1277" s="143"/>
      <c r="T1277" s="54"/>
      <c r="AT1277" s="18" t="s">
        <v>225</v>
      </c>
      <c r="AU1277" s="18" t="s">
        <v>83</v>
      </c>
    </row>
    <row r="1278" spans="2:65" s="1" customFormat="1" ht="16.5" customHeight="1">
      <c r="B1278" s="33"/>
      <c r="C1278" s="127" t="s">
        <v>833</v>
      </c>
      <c r="D1278" s="127" t="s">
        <v>219</v>
      </c>
      <c r="E1278" s="128" t="s">
        <v>3494</v>
      </c>
      <c r="F1278" s="129" t="s">
        <v>3495</v>
      </c>
      <c r="G1278" s="130" t="s">
        <v>1555</v>
      </c>
      <c r="H1278" s="131">
        <v>1</v>
      </c>
      <c r="I1278" s="132"/>
      <c r="J1278" s="133">
        <f>ROUND(I1278*H1278,2)</f>
        <v>0</v>
      </c>
      <c r="K1278" s="129" t="s">
        <v>19</v>
      </c>
      <c r="L1278" s="33"/>
      <c r="M1278" s="134" t="s">
        <v>19</v>
      </c>
      <c r="N1278" s="135" t="s">
        <v>47</v>
      </c>
      <c r="P1278" s="136">
        <f>O1278*H1278</f>
        <v>0</v>
      </c>
      <c r="Q1278" s="136">
        <v>0</v>
      </c>
      <c r="R1278" s="136">
        <f>Q1278*H1278</f>
        <v>0</v>
      </c>
      <c r="S1278" s="136">
        <v>0</v>
      </c>
      <c r="T1278" s="137">
        <f>S1278*H1278</f>
        <v>0</v>
      </c>
      <c r="AR1278" s="138" t="s">
        <v>223</v>
      </c>
      <c r="AT1278" s="138" t="s">
        <v>219</v>
      </c>
      <c r="AU1278" s="138" t="s">
        <v>83</v>
      </c>
      <c r="AY1278" s="18" t="s">
        <v>218</v>
      </c>
      <c r="BE1278" s="139">
        <f>IF(N1278="základní",J1278,0)</f>
        <v>0</v>
      </c>
      <c r="BF1278" s="139">
        <f>IF(N1278="snížená",J1278,0)</f>
        <v>0</v>
      </c>
      <c r="BG1278" s="139">
        <f>IF(N1278="zákl. přenesená",J1278,0)</f>
        <v>0</v>
      </c>
      <c r="BH1278" s="139">
        <f>IF(N1278="sníž. přenesená",J1278,0)</f>
        <v>0</v>
      </c>
      <c r="BI1278" s="139">
        <f>IF(N1278="nulová",J1278,0)</f>
        <v>0</v>
      </c>
      <c r="BJ1278" s="18" t="s">
        <v>83</v>
      </c>
      <c r="BK1278" s="139">
        <f>ROUND(I1278*H1278,2)</f>
        <v>0</v>
      </c>
      <c r="BL1278" s="18" t="s">
        <v>223</v>
      </c>
      <c r="BM1278" s="138" t="s">
        <v>3496</v>
      </c>
    </row>
    <row r="1279" spans="2:65" s="1" customFormat="1" ht="58.5">
      <c r="B1279" s="33"/>
      <c r="D1279" s="140" t="s">
        <v>225</v>
      </c>
      <c r="F1279" s="141" t="s">
        <v>3497</v>
      </c>
      <c r="I1279" s="142"/>
      <c r="L1279" s="33"/>
      <c r="M1279" s="143"/>
      <c r="T1279" s="54"/>
      <c r="AT1279" s="18" t="s">
        <v>225</v>
      </c>
      <c r="AU1279" s="18" t="s">
        <v>83</v>
      </c>
    </row>
    <row r="1280" spans="2:65" s="1" customFormat="1" ht="16.5" customHeight="1">
      <c r="B1280" s="33"/>
      <c r="C1280" s="127" t="s">
        <v>3498</v>
      </c>
      <c r="D1280" s="127" t="s">
        <v>219</v>
      </c>
      <c r="E1280" s="128" t="s">
        <v>3499</v>
      </c>
      <c r="F1280" s="129" t="s">
        <v>3500</v>
      </c>
      <c r="G1280" s="130" t="s">
        <v>1555</v>
      </c>
      <c r="H1280" s="131">
        <v>1</v>
      </c>
      <c r="I1280" s="132"/>
      <c r="J1280" s="133">
        <f>ROUND(I1280*H1280,2)</f>
        <v>0</v>
      </c>
      <c r="K1280" s="129" t="s">
        <v>19</v>
      </c>
      <c r="L1280" s="33"/>
      <c r="M1280" s="134" t="s">
        <v>19</v>
      </c>
      <c r="N1280" s="135" t="s">
        <v>47</v>
      </c>
      <c r="P1280" s="136">
        <f>O1280*H1280</f>
        <v>0</v>
      </c>
      <c r="Q1280" s="136">
        <v>0</v>
      </c>
      <c r="R1280" s="136">
        <f>Q1280*H1280</f>
        <v>0</v>
      </c>
      <c r="S1280" s="136">
        <v>0</v>
      </c>
      <c r="T1280" s="137">
        <f>S1280*H1280</f>
        <v>0</v>
      </c>
      <c r="AR1280" s="138" t="s">
        <v>223</v>
      </c>
      <c r="AT1280" s="138" t="s">
        <v>219</v>
      </c>
      <c r="AU1280" s="138" t="s">
        <v>83</v>
      </c>
      <c r="AY1280" s="18" t="s">
        <v>218</v>
      </c>
      <c r="BE1280" s="139">
        <f>IF(N1280="základní",J1280,0)</f>
        <v>0</v>
      </c>
      <c r="BF1280" s="139">
        <f>IF(N1280="snížená",J1280,0)</f>
        <v>0</v>
      </c>
      <c r="BG1280" s="139">
        <f>IF(N1280="zákl. přenesená",J1280,0)</f>
        <v>0</v>
      </c>
      <c r="BH1280" s="139">
        <f>IF(N1280="sníž. přenesená",J1280,0)</f>
        <v>0</v>
      </c>
      <c r="BI1280" s="139">
        <f>IF(N1280="nulová",J1280,0)</f>
        <v>0</v>
      </c>
      <c r="BJ1280" s="18" t="s">
        <v>83</v>
      </c>
      <c r="BK1280" s="139">
        <f>ROUND(I1280*H1280,2)</f>
        <v>0</v>
      </c>
      <c r="BL1280" s="18" t="s">
        <v>223</v>
      </c>
      <c r="BM1280" s="138" t="s">
        <v>3501</v>
      </c>
    </row>
    <row r="1281" spans="2:65" s="1" customFormat="1" ht="87.75">
      <c r="B1281" s="33"/>
      <c r="D1281" s="140" t="s">
        <v>225</v>
      </c>
      <c r="F1281" s="141" t="s">
        <v>3502</v>
      </c>
      <c r="I1281" s="142"/>
      <c r="L1281" s="33"/>
      <c r="M1281" s="143"/>
      <c r="T1281" s="54"/>
      <c r="AT1281" s="18" t="s">
        <v>225</v>
      </c>
      <c r="AU1281" s="18" t="s">
        <v>83</v>
      </c>
    </row>
    <row r="1282" spans="2:65" s="1" customFormat="1" ht="16.5" customHeight="1">
      <c r="B1282" s="33"/>
      <c r="C1282" s="127" t="s">
        <v>3503</v>
      </c>
      <c r="D1282" s="127" t="s">
        <v>219</v>
      </c>
      <c r="E1282" s="128" t="s">
        <v>3504</v>
      </c>
      <c r="F1282" s="129" t="s">
        <v>3505</v>
      </c>
      <c r="G1282" s="130" t="s">
        <v>1555</v>
      </c>
      <c r="H1282" s="131">
        <v>1</v>
      </c>
      <c r="I1282" s="132"/>
      <c r="J1282" s="133">
        <f>ROUND(I1282*H1282,2)</f>
        <v>0</v>
      </c>
      <c r="K1282" s="129" t="s">
        <v>19</v>
      </c>
      <c r="L1282" s="33"/>
      <c r="M1282" s="134" t="s">
        <v>19</v>
      </c>
      <c r="N1282" s="135" t="s">
        <v>47</v>
      </c>
      <c r="P1282" s="136">
        <f>O1282*H1282</f>
        <v>0</v>
      </c>
      <c r="Q1282" s="136">
        <v>0</v>
      </c>
      <c r="R1282" s="136">
        <f>Q1282*H1282</f>
        <v>0</v>
      </c>
      <c r="S1282" s="136">
        <v>0</v>
      </c>
      <c r="T1282" s="137">
        <f>S1282*H1282</f>
        <v>0</v>
      </c>
      <c r="AR1282" s="138" t="s">
        <v>223</v>
      </c>
      <c r="AT1282" s="138" t="s">
        <v>219</v>
      </c>
      <c r="AU1282" s="138" t="s">
        <v>83</v>
      </c>
      <c r="AY1282" s="18" t="s">
        <v>218</v>
      </c>
      <c r="BE1282" s="139">
        <f>IF(N1282="základní",J1282,0)</f>
        <v>0</v>
      </c>
      <c r="BF1282" s="139">
        <f>IF(N1282="snížená",J1282,0)</f>
        <v>0</v>
      </c>
      <c r="BG1282" s="139">
        <f>IF(N1282="zákl. přenesená",J1282,0)</f>
        <v>0</v>
      </c>
      <c r="BH1282" s="139">
        <f>IF(N1282="sníž. přenesená",J1282,0)</f>
        <v>0</v>
      </c>
      <c r="BI1282" s="139">
        <f>IF(N1282="nulová",J1282,0)</f>
        <v>0</v>
      </c>
      <c r="BJ1282" s="18" t="s">
        <v>83</v>
      </c>
      <c r="BK1282" s="139">
        <f>ROUND(I1282*H1282,2)</f>
        <v>0</v>
      </c>
      <c r="BL1282" s="18" t="s">
        <v>223</v>
      </c>
      <c r="BM1282" s="138" t="s">
        <v>3506</v>
      </c>
    </row>
    <row r="1283" spans="2:65" s="1" customFormat="1" ht="39">
      <c r="B1283" s="33"/>
      <c r="D1283" s="140" t="s">
        <v>225</v>
      </c>
      <c r="F1283" s="141" t="s">
        <v>3507</v>
      </c>
      <c r="I1283" s="142"/>
      <c r="L1283" s="33"/>
      <c r="M1283" s="143"/>
      <c r="T1283" s="54"/>
      <c r="AT1283" s="18" t="s">
        <v>225</v>
      </c>
      <c r="AU1283" s="18" t="s">
        <v>83</v>
      </c>
    </row>
    <row r="1284" spans="2:65" s="1" customFormat="1" ht="24.2" customHeight="1">
      <c r="B1284" s="33"/>
      <c r="C1284" s="127" t="s">
        <v>3508</v>
      </c>
      <c r="D1284" s="127" t="s">
        <v>219</v>
      </c>
      <c r="E1284" s="128" t="s">
        <v>3509</v>
      </c>
      <c r="F1284" s="129" t="s">
        <v>3510</v>
      </c>
      <c r="G1284" s="130" t="s">
        <v>1555</v>
      </c>
      <c r="H1284" s="131">
        <v>1</v>
      </c>
      <c r="I1284" s="132"/>
      <c r="J1284" s="133">
        <f>ROUND(I1284*H1284,2)</f>
        <v>0</v>
      </c>
      <c r="K1284" s="129" t="s">
        <v>19</v>
      </c>
      <c r="L1284" s="33"/>
      <c r="M1284" s="134" t="s">
        <v>19</v>
      </c>
      <c r="N1284" s="135" t="s">
        <v>47</v>
      </c>
      <c r="P1284" s="136">
        <f>O1284*H1284</f>
        <v>0</v>
      </c>
      <c r="Q1284" s="136">
        <v>0</v>
      </c>
      <c r="R1284" s="136">
        <f>Q1284*H1284</f>
        <v>0</v>
      </c>
      <c r="S1284" s="136">
        <v>0</v>
      </c>
      <c r="T1284" s="137">
        <f>S1284*H1284</f>
        <v>0</v>
      </c>
      <c r="AR1284" s="138" t="s">
        <v>223</v>
      </c>
      <c r="AT1284" s="138" t="s">
        <v>219</v>
      </c>
      <c r="AU1284" s="138" t="s">
        <v>83</v>
      </c>
      <c r="AY1284" s="18" t="s">
        <v>218</v>
      </c>
      <c r="BE1284" s="139">
        <f>IF(N1284="základní",J1284,0)</f>
        <v>0</v>
      </c>
      <c r="BF1284" s="139">
        <f>IF(N1284="snížená",J1284,0)</f>
        <v>0</v>
      </c>
      <c r="BG1284" s="139">
        <f>IF(N1284="zákl. přenesená",J1284,0)</f>
        <v>0</v>
      </c>
      <c r="BH1284" s="139">
        <f>IF(N1284="sníž. přenesená",J1284,0)</f>
        <v>0</v>
      </c>
      <c r="BI1284" s="139">
        <f>IF(N1284="nulová",J1284,0)</f>
        <v>0</v>
      </c>
      <c r="BJ1284" s="18" t="s">
        <v>83</v>
      </c>
      <c r="BK1284" s="139">
        <f>ROUND(I1284*H1284,2)</f>
        <v>0</v>
      </c>
      <c r="BL1284" s="18" t="s">
        <v>223</v>
      </c>
      <c r="BM1284" s="138" t="s">
        <v>3511</v>
      </c>
    </row>
    <row r="1285" spans="2:65" s="1" customFormat="1" ht="19.5">
      <c r="B1285" s="33"/>
      <c r="D1285" s="140" t="s">
        <v>225</v>
      </c>
      <c r="F1285" s="141" t="s">
        <v>3512</v>
      </c>
      <c r="I1285" s="142"/>
      <c r="L1285" s="33"/>
      <c r="M1285" s="143"/>
      <c r="T1285" s="54"/>
      <c r="AT1285" s="18" t="s">
        <v>225</v>
      </c>
      <c r="AU1285" s="18" t="s">
        <v>83</v>
      </c>
    </row>
    <row r="1286" spans="2:65" s="1" customFormat="1" ht="16.5" customHeight="1">
      <c r="B1286" s="33"/>
      <c r="C1286" s="127" t="s">
        <v>3513</v>
      </c>
      <c r="D1286" s="127" t="s">
        <v>219</v>
      </c>
      <c r="E1286" s="128" t="s">
        <v>3514</v>
      </c>
      <c r="F1286" s="129" t="s">
        <v>3515</v>
      </c>
      <c r="G1286" s="130" t="s">
        <v>1555</v>
      </c>
      <c r="H1286" s="131">
        <v>1</v>
      </c>
      <c r="I1286" s="132"/>
      <c r="J1286" s="133">
        <f>ROUND(I1286*H1286,2)</f>
        <v>0</v>
      </c>
      <c r="K1286" s="129" t="s">
        <v>19</v>
      </c>
      <c r="L1286" s="33"/>
      <c r="M1286" s="134" t="s">
        <v>19</v>
      </c>
      <c r="N1286" s="135" t="s">
        <v>47</v>
      </c>
      <c r="P1286" s="136">
        <f>O1286*H1286</f>
        <v>0</v>
      </c>
      <c r="Q1286" s="136">
        <v>0</v>
      </c>
      <c r="R1286" s="136">
        <f>Q1286*H1286</f>
        <v>0</v>
      </c>
      <c r="S1286" s="136">
        <v>0</v>
      </c>
      <c r="T1286" s="137">
        <f>S1286*H1286</f>
        <v>0</v>
      </c>
      <c r="AR1286" s="138" t="s">
        <v>223</v>
      </c>
      <c r="AT1286" s="138" t="s">
        <v>219</v>
      </c>
      <c r="AU1286" s="138" t="s">
        <v>83</v>
      </c>
      <c r="AY1286" s="18" t="s">
        <v>218</v>
      </c>
      <c r="BE1286" s="139">
        <f>IF(N1286="základní",J1286,0)</f>
        <v>0</v>
      </c>
      <c r="BF1286" s="139">
        <f>IF(N1286="snížená",J1286,0)</f>
        <v>0</v>
      </c>
      <c r="BG1286" s="139">
        <f>IF(N1286="zákl. přenesená",J1286,0)</f>
        <v>0</v>
      </c>
      <c r="BH1286" s="139">
        <f>IF(N1286="sníž. přenesená",J1286,0)</f>
        <v>0</v>
      </c>
      <c r="BI1286" s="139">
        <f>IF(N1286="nulová",J1286,0)</f>
        <v>0</v>
      </c>
      <c r="BJ1286" s="18" t="s">
        <v>83</v>
      </c>
      <c r="BK1286" s="139">
        <f>ROUND(I1286*H1286,2)</f>
        <v>0</v>
      </c>
      <c r="BL1286" s="18" t="s">
        <v>223</v>
      </c>
      <c r="BM1286" s="138" t="s">
        <v>3516</v>
      </c>
    </row>
    <row r="1287" spans="2:65" s="1" customFormat="1" ht="185.25">
      <c r="B1287" s="33"/>
      <c r="D1287" s="140" t="s">
        <v>225</v>
      </c>
      <c r="F1287" s="141" t="s">
        <v>3517</v>
      </c>
      <c r="I1287" s="142"/>
      <c r="L1287" s="33"/>
      <c r="M1287" s="143"/>
      <c r="T1287" s="54"/>
      <c r="AT1287" s="18" t="s">
        <v>225</v>
      </c>
      <c r="AU1287" s="18" t="s">
        <v>83</v>
      </c>
    </row>
    <row r="1288" spans="2:65" s="1" customFormat="1" ht="16.5" customHeight="1">
      <c r="B1288" s="33"/>
      <c r="C1288" s="127" t="s">
        <v>3518</v>
      </c>
      <c r="D1288" s="127" t="s">
        <v>219</v>
      </c>
      <c r="E1288" s="128" t="s">
        <v>3519</v>
      </c>
      <c r="F1288" s="129" t="s">
        <v>3520</v>
      </c>
      <c r="G1288" s="130" t="s">
        <v>1555</v>
      </c>
      <c r="H1288" s="131">
        <v>1</v>
      </c>
      <c r="I1288" s="132"/>
      <c r="J1288" s="133">
        <f>ROUND(I1288*H1288,2)</f>
        <v>0</v>
      </c>
      <c r="K1288" s="129" t="s">
        <v>19</v>
      </c>
      <c r="L1288" s="33"/>
      <c r="M1288" s="134" t="s">
        <v>19</v>
      </c>
      <c r="N1288" s="135" t="s">
        <v>47</v>
      </c>
      <c r="P1288" s="136">
        <f>O1288*H1288</f>
        <v>0</v>
      </c>
      <c r="Q1288" s="136">
        <v>0</v>
      </c>
      <c r="R1288" s="136">
        <f>Q1288*H1288</f>
        <v>0</v>
      </c>
      <c r="S1288" s="136">
        <v>0</v>
      </c>
      <c r="T1288" s="137">
        <f>S1288*H1288</f>
        <v>0</v>
      </c>
      <c r="AR1288" s="138" t="s">
        <v>223</v>
      </c>
      <c r="AT1288" s="138" t="s">
        <v>219</v>
      </c>
      <c r="AU1288" s="138" t="s">
        <v>83</v>
      </c>
      <c r="AY1288" s="18" t="s">
        <v>218</v>
      </c>
      <c r="BE1288" s="139">
        <f>IF(N1288="základní",J1288,0)</f>
        <v>0</v>
      </c>
      <c r="BF1288" s="139">
        <f>IF(N1288="snížená",J1288,0)</f>
        <v>0</v>
      </c>
      <c r="BG1288" s="139">
        <f>IF(N1288="zákl. přenesená",J1288,0)</f>
        <v>0</v>
      </c>
      <c r="BH1288" s="139">
        <f>IF(N1288="sníž. přenesená",J1288,0)</f>
        <v>0</v>
      </c>
      <c r="BI1288" s="139">
        <f>IF(N1288="nulová",J1288,0)</f>
        <v>0</v>
      </c>
      <c r="BJ1288" s="18" t="s">
        <v>83</v>
      </c>
      <c r="BK1288" s="139">
        <f>ROUND(I1288*H1288,2)</f>
        <v>0</v>
      </c>
      <c r="BL1288" s="18" t="s">
        <v>223</v>
      </c>
      <c r="BM1288" s="138" t="s">
        <v>3521</v>
      </c>
    </row>
    <row r="1289" spans="2:65" s="1" customFormat="1" ht="68.25">
      <c r="B1289" s="33"/>
      <c r="D1289" s="140" t="s">
        <v>225</v>
      </c>
      <c r="F1289" s="141" t="s">
        <v>3522</v>
      </c>
      <c r="I1289" s="142"/>
      <c r="L1289" s="33"/>
      <c r="M1289" s="143"/>
      <c r="T1289" s="54"/>
      <c r="AT1289" s="18" t="s">
        <v>225</v>
      </c>
      <c r="AU1289" s="18" t="s">
        <v>83</v>
      </c>
    </row>
    <row r="1290" spans="2:65" s="1" customFormat="1" ht="16.5" customHeight="1">
      <c r="B1290" s="33"/>
      <c r="C1290" s="127" t="s">
        <v>3523</v>
      </c>
      <c r="D1290" s="127" t="s">
        <v>219</v>
      </c>
      <c r="E1290" s="128" t="s">
        <v>3524</v>
      </c>
      <c r="F1290" s="129" t="s">
        <v>3525</v>
      </c>
      <c r="G1290" s="130" t="s">
        <v>237</v>
      </c>
      <c r="H1290" s="131">
        <v>1</v>
      </c>
      <c r="I1290" s="132"/>
      <c r="J1290" s="133">
        <f>ROUND(I1290*H1290,2)</f>
        <v>0</v>
      </c>
      <c r="K1290" s="129" t="s">
        <v>19</v>
      </c>
      <c r="L1290" s="33"/>
      <c r="M1290" s="134" t="s">
        <v>19</v>
      </c>
      <c r="N1290" s="135" t="s">
        <v>47</v>
      </c>
      <c r="P1290" s="136">
        <f>O1290*H1290</f>
        <v>0</v>
      </c>
      <c r="Q1290" s="136">
        <v>0</v>
      </c>
      <c r="R1290" s="136">
        <f>Q1290*H1290</f>
        <v>0</v>
      </c>
      <c r="S1290" s="136">
        <v>0</v>
      </c>
      <c r="T1290" s="137">
        <f>S1290*H1290</f>
        <v>0</v>
      </c>
      <c r="AR1290" s="138" t="s">
        <v>223</v>
      </c>
      <c r="AT1290" s="138" t="s">
        <v>219</v>
      </c>
      <c r="AU1290" s="138" t="s">
        <v>83</v>
      </c>
      <c r="AY1290" s="18" t="s">
        <v>218</v>
      </c>
      <c r="BE1290" s="139">
        <f>IF(N1290="základní",J1290,0)</f>
        <v>0</v>
      </c>
      <c r="BF1290" s="139">
        <f>IF(N1290="snížená",J1290,0)</f>
        <v>0</v>
      </c>
      <c r="BG1290" s="139">
        <f>IF(N1290="zákl. přenesená",J1290,0)</f>
        <v>0</v>
      </c>
      <c r="BH1290" s="139">
        <f>IF(N1290="sníž. přenesená",J1290,0)</f>
        <v>0</v>
      </c>
      <c r="BI1290" s="139">
        <f>IF(N1290="nulová",J1290,0)</f>
        <v>0</v>
      </c>
      <c r="BJ1290" s="18" t="s">
        <v>83</v>
      </c>
      <c r="BK1290" s="139">
        <f>ROUND(I1290*H1290,2)</f>
        <v>0</v>
      </c>
      <c r="BL1290" s="18" t="s">
        <v>223</v>
      </c>
      <c r="BM1290" s="138" t="s">
        <v>3526</v>
      </c>
    </row>
    <row r="1291" spans="2:65" s="1" customFormat="1" ht="11.25">
      <c r="B1291" s="33"/>
      <c r="D1291" s="140" t="s">
        <v>225</v>
      </c>
      <c r="F1291" s="141" t="s">
        <v>3525</v>
      </c>
      <c r="I1291" s="142"/>
      <c r="L1291" s="33"/>
      <c r="M1291" s="143"/>
      <c r="T1291" s="54"/>
      <c r="AT1291" s="18" t="s">
        <v>225</v>
      </c>
      <c r="AU1291" s="18" t="s">
        <v>83</v>
      </c>
    </row>
    <row r="1292" spans="2:65" s="1" customFormat="1" ht="16.5" customHeight="1">
      <c r="B1292" s="33"/>
      <c r="C1292" s="127" t="s">
        <v>3527</v>
      </c>
      <c r="D1292" s="127" t="s">
        <v>219</v>
      </c>
      <c r="E1292" s="128" t="s">
        <v>3528</v>
      </c>
      <c r="F1292" s="129" t="s">
        <v>3529</v>
      </c>
      <c r="G1292" s="130" t="s">
        <v>1555</v>
      </c>
      <c r="H1292" s="131">
        <v>1</v>
      </c>
      <c r="I1292" s="132"/>
      <c r="J1292" s="133">
        <f>ROUND(I1292*H1292,2)</f>
        <v>0</v>
      </c>
      <c r="K1292" s="129" t="s">
        <v>19</v>
      </c>
      <c r="L1292" s="33"/>
      <c r="M1292" s="134" t="s">
        <v>19</v>
      </c>
      <c r="N1292" s="135" t="s">
        <v>47</v>
      </c>
      <c r="P1292" s="136">
        <f>O1292*H1292</f>
        <v>0</v>
      </c>
      <c r="Q1292" s="136">
        <v>0</v>
      </c>
      <c r="R1292" s="136">
        <f>Q1292*H1292</f>
        <v>0</v>
      </c>
      <c r="S1292" s="136">
        <v>0</v>
      </c>
      <c r="T1292" s="137">
        <f>S1292*H1292</f>
        <v>0</v>
      </c>
      <c r="AR1292" s="138" t="s">
        <v>223</v>
      </c>
      <c r="AT1292" s="138" t="s">
        <v>219</v>
      </c>
      <c r="AU1292" s="138" t="s">
        <v>83</v>
      </c>
      <c r="AY1292" s="18" t="s">
        <v>218</v>
      </c>
      <c r="BE1292" s="139">
        <f>IF(N1292="základní",J1292,0)</f>
        <v>0</v>
      </c>
      <c r="BF1292" s="139">
        <f>IF(N1292="snížená",J1292,0)</f>
        <v>0</v>
      </c>
      <c r="BG1292" s="139">
        <f>IF(N1292="zákl. přenesená",J1292,0)</f>
        <v>0</v>
      </c>
      <c r="BH1292" s="139">
        <f>IF(N1292="sníž. přenesená",J1292,0)</f>
        <v>0</v>
      </c>
      <c r="BI1292" s="139">
        <f>IF(N1292="nulová",J1292,0)</f>
        <v>0</v>
      </c>
      <c r="BJ1292" s="18" t="s">
        <v>83</v>
      </c>
      <c r="BK1292" s="139">
        <f>ROUND(I1292*H1292,2)</f>
        <v>0</v>
      </c>
      <c r="BL1292" s="18" t="s">
        <v>223</v>
      </c>
      <c r="BM1292" s="138" t="s">
        <v>3530</v>
      </c>
    </row>
    <row r="1293" spans="2:65" s="1" customFormat="1" ht="11.25">
      <c r="B1293" s="33"/>
      <c r="D1293" s="140" t="s">
        <v>225</v>
      </c>
      <c r="F1293" s="141" t="s">
        <v>3529</v>
      </c>
      <c r="I1293" s="142"/>
      <c r="L1293" s="33"/>
      <c r="M1293" s="143"/>
      <c r="T1293" s="54"/>
      <c r="AT1293" s="18" t="s">
        <v>225</v>
      </c>
      <c r="AU1293" s="18" t="s">
        <v>83</v>
      </c>
    </row>
    <row r="1294" spans="2:65" s="1" customFormat="1" ht="16.5" customHeight="1">
      <c r="B1294" s="33"/>
      <c r="C1294" s="127" t="s">
        <v>3531</v>
      </c>
      <c r="D1294" s="127" t="s">
        <v>219</v>
      </c>
      <c r="E1294" s="128" t="s">
        <v>3532</v>
      </c>
      <c r="F1294" s="129" t="s">
        <v>3533</v>
      </c>
      <c r="G1294" s="130" t="s">
        <v>237</v>
      </c>
      <c r="H1294" s="131">
        <v>1</v>
      </c>
      <c r="I1294" s="132"/>
      <c r="J1294" s="133">
        <f>ROUND(I1294*H1294,2)</f>
        <v>0</v>
      </c>
      <c r="K1294" s="129" t="s">
        <v>19</v>
      </c>
      <c r="L1294" s="33"/>
      <c r="M1294" s="134" t="s">
        <v>19</v>
      </c>
      <c r="N1294" s="135" t="s">
        <v>47</v>
      </c>
      <c r="P1294" s="136">
        <f>O1294*H1294</f>
        <v>0</v>
      </c>
      <c r="Q1294" s="136">
        <v>0</v>
      </c>
      <c r="R1294" s="136">
        <f>Q1294*H1294</f>
        <v>0</v>
      </c>
      <c r="S1294" s="136">
        <v>0</v>
      </c>
      <c r="T1294" s="137">
        <f>S1294*H1294</f>
        <v>0</v>
      </c>
      <c r="AR1294" s="138" t="s">
        <v>223</v>
      </c>
      <c r="AT1294" s="138" t="s">
        <v>219</v>
      </c>
      <c r="AU1294" s="138" t="s">
        <v>83</v>
      </c>
      <c r="AY1294" s="18" t="s">
        <v>218</v>
      </c>
      <c r="BE1294" s="139">
        <f>IF(N1294="základní",J1294,0)</f>
        <v>0</v>
      </c>
      <c r="BF1294" s="139">
        <f>IF(N1294="snížená",J1294,0)</f>
        <v>0</v>
      </c>
      <c r="BG1294" s="139">
        <f>IF(N1294="zákl. přenesená",J1294,0)</f>
        <v>0</v>
      </c>
      <c r="BH1294" s="139">
        <f>IF(N1294="sníž. přenesená",J1294,0)</f>
        <v>0</v>
      </c>
      <c r="BI1294" s="139">
        <f>IF(N1294="nulová",J1294,0)</f>
        <v>0</v>
      </c>
      <c r="BJ1294" s="18" t="s">
        <v>83</v>
      </c>
      <c r="BK1294" s="139">
        <f>ROUND(I1294*H1294,2)</f>
        <v>0</v>
      </c>
      <c r="BL1294" s="18" t="s">
        <v>223</v>
      </c>
      <c r="BM1294" s="138" t="s">
        <v>3534</v>
      </c>
    </row>
    <row r="1295" spans="2:65" s="1" customFormat="1" ht="11.25">
      <c r="B1295" s="33"/>
      <c r="D1295" s="140" t="s">
        <v>225</v>
      </c>
      <c r="F1295" s="141" t="s">
        <v>3533</v>
      </c>
      <c r="I1295" s="142"/>
      <c r="L1295" s="33"/>
      <c r="M1295" s="143"/>
      <c r="T1295" s="54"/>
      <c r="AT1295" s="18" t="s">
        <v>225</v>
      </c>
      <c r="AU1295" s="18" t="s">
        <v>83</v>
      </c>
    </row>
    <row r="1296" spans="2:65" s="1" customFormat="1" ht="16.5" customHeight="1">
      <c r="B1296" s="33"/>
      <c r="C1296" s="127" t="s">
        <v>3535</v>
      </c>
      <c r="D1296" s="127" t="s">
        <v>219</v>
      </c>
      <c r="E1296" s="128" t="s">
        <v>3536</v>
      </c>
      <c r="F1296" s="129" t="s">
        <v>3537</v>
      </c>
      <c r="G1296" s="130" t="s">
        <v>237</v>
      </c>
      <c r="H1296" s="131">
        <v>1</v>
      </c>
      <c r="I1296" s="132"/>
      <c r="J1296" s="133">
        <f>ROUND(I1296*H1296,2)</f>
        <v>0</v>
      </c>
      <c r="K1296" s="129" t="s">
        <v>19</v>
      </c>
      <c r="L1296" s="33"/>
      <c r="M1296" s="134" t="s">
        <v>19</v>
      </c>
      <c r="N1296" s="135" t="s">
        <v>47</v>
      </c>
      <c r="P1296" s="136">
        <f>O1296*H1296</f>
        <v>0</v>
      </c>
      <c r="Q1296" s="136">
        <v>0</v>
      </c>
      <c r="R1296" s="136">
        <f>Q1296*H1296</f>
        <v>0</v>
      </c>
      <c r="S1296" s="136">
        <v>0</v>
      </c>
      <c r="T1296" s="137">
        <f>S1296*H1296</f>
        <v>0</v>
      </c>
      <c r="AR1296" s="138" t="s">
        <v>223</v>
      </c>
      <c r="AT1296" s="138" t="s">
        <v>219</v>
      </c>
      <c r="AU1296" s="138" t="s">
        <v>83</v>
      </c>
      <c r="AY1296" s="18" t="s">
        <v>218</v>
      </c>
      <c r="BE1296" s="139">
        <f>IF(N1296="základní",J1296,0)</f>
        <v>0</v>
      </c>
      <c r="BF1296" s="139">
        <f>IF(N1296="snížená",J1296,0)</f>
        <v>0</v>
      </c>
      <c r="BG1296" s="139">
        <f>IF(N1296="zákl. přenesená",J1296,0)</f>
        <v>0</v>
      </c>
      <c r="BH1296" s="139">
        <f>IF(N1296="sníž. přenesená",J1296,0)</f>
        <v>0</v>
      </c>
      <c r="BI1296" s="139">
        <f>IF(N1296="nulová",J1296,0)</f>
        <v>0</v>
      </c>
      <c r="BJ1296" s="18" t="s">
        <v>83</v>
      </c>
      <c r="BK1296" s="139">
        <f>ROUND(I1296*H1296,2)</f>
        <v>0</v>
      </c>
      <c r="BL1296" s="18" t="s">
        <v>223</v>
      </c>
      <c r="BM1296" s="138" t="s">
        <v>3538</v>
      </c>
    </row>
    <row r="1297" spans="2:65" s="1" customFormat="1" ht="11.25">
      <c r="B1297" s="33"/>
      <c r="D1297" s="140" t="s">
        <v>225</v>
      </c>
      <c r="F1297" s="141" t="s">
        <v>3537</v>
      </c>
      <c r="I1297" s="142"/>
      <c r="L1297" s="33"/>
      <c r="M1297" s="143"/>
      <c r="T1297" s="54"/>
      <c r="AT1297" s="18" t="s">
        <v>225</v>
      </c>
      <c r="AU1297" s="18" t="s">
        <v>83</v>
      </c>
    </row>
    <row r="1298" spans="2:65" s="10" customFormat="1" ht="25.9" customHeight="1">
      <c r="B1298" s="117"/>
      <c r="D1298" s="118" t="s">
        <v>75</v>
      </c>
      <c r="E1298" s="119" t="s">
        <v>3539</v>
      </c>
      <c r="F1298" s="119" t="s">
        <v>3540</v>
      </c>
      <c r="I1298" s="120"/>
      <c r="J1298" s="121">
        <f>BK1298</f>
        <v>0</v>
      </c>
      <c r="L1298" s="117"/>
      <c r="M1298" s="122"/>
      <c r="P1298" s="123">
        <f>P1299+P1390+P1552+P1681</f>
        <v>0</v>
      </c>
      <c r="R1298" s="123">
        <f>R1299+R1390+R1552+R1681</f>
        <v>0</v>
      </c>
      <c r="T1298" s="124">
        <f>T1299+T1390+T1552+T1681</f>
        <v>0</v>
      </c>
      <c r="AR1298" s="118" t="s">
        <v>83</v>
      </c>
      <c r="AT1298" s="125" t="s">
        <v>75</v>
      </c>
      <c r="AU1298" s="125" t="s">
        <v>76</v>
      </c>
      <c r="AY1298" s="118" t="s">
        <v>218</v>
      </c>
      <c r="BK1298" s="126">
        <f>BK1299+BK1390+BK1552+BK1681</f>
        <v>0</v>
      </c>
    </row>
    <row r="1299" spans="2:65" s="10" customFormat="1" ht="22.9" customHeight="1">
      <c r="B1299" s="117"/>
      <c r="D1299" s="118" t="s">
        <v>75</v>
      </c>
      <c r="E1299" s="189" t="s">
        <v>3541</v>
      </c>
      <c r="F1299" s="189" t="s">
        <v>3542</v>
      </c>
      <c r="I1299" s="120"/>
      <c r="J1299" s="190">
        <f>BK1299</f>
        <v>0</v>
      </c>
      <c r="L1299" s="117"/>
      <c r="M1299" s="122"/>
      <c r="P1299" s="123">
        <f>SUM(P1300:P1389)</f>
        <v>0</v>
      </c>
      <c r="R1299" s="123">
        <f>SUM(R1300:R1389)</f>
        <v>0</v>
      </c>
      <c r="T1299" s="124">
        <f>SUM(T1300:T1389)</f>
        <v>0</v>
      </c>
      <c r="AR1299" s="118" t="s">
        <v>83</v>
      </c>
      <c r="AT1299" s="125" t="s">
        <v>75</v>
      </c>
      <c r="AU1299" s="125" t="s">
        <v>83</v>
      </c>
      <c r="AY1299" s="118" t="s">
        <v>218</v>
      </c>
      <c r="BK1299" s="126">
        <f>SUM(BK1300:BK1389)</f>
        <v>0</v>
      </c>
    </row>
    <row r="1300" spans="2:65" s="1" customFormat="1" ht="16.5" customHeight="1">
      <c r="B1300" s="33"/>
      <c r="C1300" s="127" t="s">
        <v>3543</v>
      </c>
      <c r="D1300" s="127" t="s">
        <v>219</v>
      </c>
      <c r="E1300" s="128" t="s">
        <v>3544</v>
      </c>
      <c r="F1300" s="129" t="s">
        <v>3545</v>
      </c>
      <c r="G1300" s="130" t="s">
        <v>237</v>
      </c>
      <c r="H1300" s="131">
        <v>2</v>
      </c>
      <c r="I1300" s="132"/>
      <c r="J1300" s="133">
        <f>ROUND(I1300*H1300,2)</f>
        <v>0</v>
      </c>
      <c r="K1300" s="129" t="s">
        <v>19</v>
      </c>
      <c r="L1300" s="33"/>
      <c r="M1300" s="134" t="s">
        <v>19</v>
      </c>
      <c r="N1300" s="135" t="s">
        <v>47</v>
      </c>
      <c r="P1300" s="136">
        <f>O1300*H1300</f>
        <v>0</v>
      </c>
      <c r="Q1300" s="136">
        <v>0</v>
      </c>
      <c r="R1300" s="136">
        <f>Q1300*H1300</f>
        <v>0</v>
      </c>
      <c r="S1300" s="136">
        <v>0</v>
      </c>
      <c r="T1300" s="137">
        <f>S1300*H1300</f>
        <v>0</v>
      </c>
      <c r="AR1300" s="138" t="s">
        <v>223</v>
      </c>
      <c r="AT1300" s="138" t="s">
        <v>219</v>
      </c>
      <c r="AU1300" s="138" t="s">
        <v>85</v>
      </c>
      <c r="AY1300" s="18" t="s">
        <v>218</v>
      </c>
      <c r="BE1300" s="139">
        <f>IF(N1300="základní",J1300,0)</f>
        <v>0</v>
      </c>
      <c r="BF1300" s="139">
        <f>IF(N1300="snížená",J1300,0)</f>
        <v>0</v>
      </c>
      <c r="BG1300" s="139">
        <f>IF(N1300="zákl. přenesená",J1300,0)</f>
        <v>0</v>
      </c>
      <c r="BH1300" s="139">
        <f>IF(N1300="sníž. přenesená",J1300,0)</f>
        <v>0</v>
      </c>
      <c r="BI1300" s="139">
        <f>IF(N1300="nulová",J1300,0)</f>
        <v>0</v>
      </c>
      <c r="BJ1300" s="18" t="s">
        <v>83</v>
      </c>
      <c r="BK1300" s="139">
        <f>ROUND(I1300*H1300,2)</f>
        <v>0</v>
      </c>
      <c r="BL1300" s="18" t="s">
        <v>223</v>
      </c>
      <c r="BM1300" s="138" t="s">
        <v>3546</v>
      </c>
    </row>
    <row r="1301" spans="2:65" s="1" customFormat="1" ht="11.25">
      <c r="B1301" s="33"/>
      <c r="D1301" s="140" t="s">
        <v>225</v>
      </c>
      <c r="F1301" s="141" t="s">
        <v>3545</v>
      </c>
      <c r="I1301" s="142"/>
      <c r="L1301" s="33"/>
      <c r="M1301" s="143"/>
      <c r="T1301" s="54"/>
      <c r="AT1301" s="18" t="s">
        <v>225</v>
      </c>
      <c r="AU1301" s="18" t="s">
        <v>85</v>
      </c>
    </row>
    <row r="1302" spans="2:65" s="1" customFormat="1" ht="19.5">
      <c r="B1302" s="33"/>
      <c r="D1302" s="140" t="s">
        <v>227</v>
      </c>
      <c r="F1302" s="144" t="s">
        <v>3547</v>
      </c>
      <c r="I1302" s="142"/>
      <c r="L1302" s="33"/>
      <c r="M1302" s="143"/>
      <c r="T1302" s="54"/>
      <c r="AT1302" s="18" t="s">
        <v>227</v>
      </c>
      <c r="AU1302" s="18" t="s">
        <v>85</v>
      </c>
    </row>
    <row r="1303" spans="2:65" s="11" customFormat="1" ht="11.25">
      <c r="B1303" s="145"/>
      <c r="D1303" s="140" t="s">
        <v>229</v>
      </c>
      <c r="E1303" s="146" t="s">
        <v>19</v>
      </c>
      <c r="F1303" s="147" t="s">
        <v>230</v>
      </c>
      <c r="H1303" s="146" t="s">
        <v>19</v>
      </c>
      <c r="I1303" s="148"/>
      <c r="L1303" s="145"/>
      <c r="M1303" s="149"/>
      <c r="T1303" s="150"/>
      <c r="AT1303" s="146" t="s">
        <v>229</v>
      </c>
      <c r="AU1303" s="146" t="s">
        <v>85</v>
      </c>
      <c r="AV1303" s="11" t="s">
        <v>83</v>
      </c>
      <c r="AW1303" s="11" t="s">
        <v>37</v>
      </c>
      <c r="AX1303" s="11" t="s">
        <v>76</v>
      </c>
      <c r="AY1303" s="146" t="s">
        <v>218</v>
      </c>
    </row>
    <row r="1304" spans="2:65" s="12" customFormat="1" ht="11.25">
      <c r="B1304" s="151"/>
      <c r="D1304" s="140" t="s">
        <v>229</v>
      </c>
      <c r="E1304" s="152" t="s">
        <v>19</v>
      </c>
      <c r="F1304" s="153" t="s">
        <v>3548</v>
      </c>
      <c r="H1304" s="154">
        <v>2</v>
      </c>
      <c r="I1304" s="155"/>
      <c r="L1304" s="151"/>
      <c r="M1304" s="156"/>
      <c r="T1304" s="157"/>
      <c r="AT1304" s="152" t="s">
        <v>229</v>
      </c>
      <c r="AU1304" s="152" t="s">
        <v>85</v>
      </c>
      <c r="AV1304" s="12" t="s">
        <v>85</v>
      </c>
      <c r="AW1304" s="12" t="s">
        <v>37</v>
      </c>
      <c r="AX1304" s="12" t="s">
        <v>83</v>
      </c>
      <c r="AY1304" s="152" t="s">
        <v>218</v>
      </c>
    </row>
    <row r="1305" spans="2:65" s="1" customFormat="1" ht="16.5" customHeight="1">
      <c r="B1305" s="33"/>
      <c r="C1305" s="127" t="s">
        <v>3549</v>
      </c>
      <c r="D1305" s="127" t="s">
        <v>219</v>
      </c>
      <c r="E1305" s="128" t="s">
        <v>3550</v>
      </c>
      <c r="F1305" s="129" t="s">
        <v>3551</v>
      </c>
      <c r="G1305" s="130" t="s">
        <v>237</v>
      </c>
      <c r="H1305" s="131">
        <v>1</v>
      </c>
      <c r="I1305" s="132"/>
      <c r="J1305" s="133">
        <f>ROUND(I1305*H1305,2)</f>
        <v>0</v>
      </c>
      <c r="K1305" s="129" t="s">
        <v>19</v>
      </c>
      <c r="L1305" s="33"/>
      <c r="M1305" s="134" t="s">
        <v>19</v>
      </c>
      <c r="N1305" s="135" t="s">
        <v>47</v>
      </c>
      <c r="P1305" s="136">
        <f>O1305*H1305</f>
        <v>0</v>
      </c>
      <c r="Q1305" s="136">
        <v>0</v>
      </c>
      <c r="R1305" s="136">
        <f>Q1305*H1305</f>
        <v>0</v>
      </c>
      <c r="S1305" s="136">
        <v>0</v>
      </c>
      <c r="T1305" s="137">
        <f>S1305*H1305</f>
        <v>0</v>
      </c>
      <c r="AR1305" s="138" t="s">
        <v>223</v>
      </c>
      <c r="AT1305" s="138" t="s">
        <v>219</v>
      </c>
      <c r="AU1305" s="138" t="s">
        <v>85</v>
      </c>
      <c r="AY1305" s="18" t="s">
        <v>218</v>
      </c>
      <c r="BE1305" s="139">
        <f>IF(N1305="základní",J1305,0)</f>
        <v>0</v>
      </c>
      <c r="BF1305" s="139">
        <f>IF(N1305="snížená",J1305,0)</f>
        <v>0</v>
      </c>
      <c r="BG1305" s="139">
        <f>IF(N1305="zákl. přenesená",J1305,0)</f>
        <v>0</v>
      </c>
      <c r="BH1305" s="139">
        <f>IF(N1305="sníž. přenesená",J1305,0)</f>
        <v>0</v>
      </c>
      <c r="BI1305" s="139">
        <f>IF(N1305="nulová",J1305,0)</f>
        <v>0</v>
      </c>
      <c r="BJ1305" s="18" t="s">
        <v>83</v>
      </c>
      <c r="BK1305" s="139">
        <f>ROUND(I1305*H1305,2)</f>
        <v>0</v>
      </c>
      <c r="BL1305" s="18" t="s">
        <v>223</v>
      </c>
      <c r="BM1305" s="138" t="s">
        <v>3552</v>
      </c>
    </row>
    <row r="1306" spans="2:65" s="1" customFormat="1" ht="11.25">
      <c r="B1306" s="33"/>
      <c r="D1306" s="140" t="s">
        <v>225</v>
      </c>
      <c r="F1306" s="141" t="s">
        <v>3551</v>
      </c>
      <c r="I1306" s="142"/>
      <c r="L1306" s="33"/>
      <c r="M1306" s="143"/>
      <c r="T1306" s="54"/>
      <c r="AT1306" s="18" t="s">
        <v>225</v>
      </c>
      <c r="AU1306" s="18" t="s">
        <v>85</v>
      </c>
    </row>
    <row r="1307" spans="2:65" s="1" customFormat="1" ht="19.5">
      <c r="B1307" s="33"/>
      <c r="D1307" s="140" t="s">
        <v>227</v>
      </c>
      <c r="F1307" s="144" t="s">
        <v>3547</v>
      </c>
      <c r="I1307" s="142"/>
      <c r="L1307" s="33"/>
      <c r="M1307" s="143"/>
      <c r="T1307" s="54"/>
      <c r="AT1307" s="18" t="s">
        <v>227</v>
      </c>
      <c r="AU1307" s="18" t="s">
        <v>85</v>
      </c>
    </row>
    <row r="1308" spans="2:65" s="11" customFormat="1" ht="11.25">
      <c r="B1308" s="145"/>
      <c r="D1308" s="140" t="s">
        <v>229</v>
      </c>
      <c r="E1308" s="146" t="s">
        <v>19</v>
      </c>
      <c r="F1308" s="147" t="s">
        <v>230</v>
      </c>
      <c r="H1308" s="146" t="s">
        <v>19</v>
      </c>
      <c r="I1308" s="148"/>
      <c r="L1308" s="145"/>
      <c r="M1308" s="149"/>
      <c r="T1308" s="150"/>
      <c r="AT1308" s="146" t="s">
        <v>229</v>
      </c>
      <c r="AU1308" s="146" t="s">
        <v>85</v>
      </c>
      <c r="AV1308" s="11" t="s">
        <v>83</v>
      </c>
      <c r="AW1308" s="11" t="s">
        <v>37</v>
      </c>
      <c r="AX1308" s="11" t="s">
        <v>76</v>
      </c>
      <c r="AY1308" s="146" t="s">
        <v>218</v>
      </c>
    </row>
    <row r="1309" spans="2:65" s="12" customFormat="1" ht="11.25">
      <c r="B1309" s="151"/>
      <c r="D1309" s="140" t="s">
        <v>229</v>
      </c>
      <c r="E1309" s="152" t="s">
        <v>19</v>
      </c>
      <c r="F1309" s="153" t="s">
        <v>3553</v>
      </c>
      <c r="H1309" s="154">
        <v>1</v>
      </c>
      <c r="I1309" s="155"/>
      <c r="L1309" s="151"/>
      <c r="M1309" s="156"/>
      <c r="T1309" s="157"/>
      <c r="AT1309" s="152" t="s">
        <v>229</v>
      </c>
      <c r="AU1309" s="152" t="s">
        <v>85</v>
      </c>
      <c r="AV1309" s="12" t="s">
        <v>85</v>
      </c>
      <c r="AW1309" s="12" t="s">
        <v>37</v>
      </c>
      <c r="AX1309" s="12" t="s">
        <v>83</v>
      </c>
      <c r="AY1309" s="152" t="s">
        <v>218</v>
      </c>
    </row>
    <row r="1310" spans="2:65" s="1" customFormat="1" ht="16.5" customHeight="1">
      <c r="B1310" s="33"/>
      <c r="C1310" s="127" t="s">
        <v>3554</v>
      </c>
      <c r="D1310" s="127" t="s">
        <v>219</v>
      </c>
      <c r="E1310" s="128" t="s">
        <v>3555</v>
      </c>
      <c r="F1310" s="129" t="s">
        <v>3556</v>
      </c>
      <c r="G1310" s="130" t="s">
        <v>237</v>
      </c>
      <c r="H1310" s="131">
        <v>1</v>
      </c>
      <c r="I1310" s="132"/>
      <c r="J1310" s="133">
        <f>ROUND(I1310*H1310,2)</f>
        <v>0</v>
      </c>
      <c r="K1310" s="129" t="s">
        <v>19</v>
      </c>
      <c r="L1310" s="33"/>
      <c r="M1310" s="134" t="s">
        <v>19</v>
      </c>
      <c r="N1310" s="135" t="s">
        <v>47</v>
      </c>
      <c r="P1310" s="136">
        <f>O1310*H1310</f>
        <v>0</v>
      </c>
      <c r="Q1310" s="136">
        <v>0</v>
      </c>
      <c r="R1310" s="136">
        <f>Q1310*H1310</f>
        <v>0</v>
      </c>
      <c r="S1310" s="136">
        <v>0</v>
      </c>
      <c r="T1310" s="137">
        <f>S1310*H1310</f>
        <v>0</v>
      </c>
      <c r="AR1310" s="138" t="s">
        <v>223</v>
      </c>
      <c r="AT1310" s="138" t="s">
        <v>219</v>
      </c>
      <c r="AU1310" s="138" t="s">
        <v>85</v>
      </c>
      <c r="AY1310" s="18" t="s">
        <v>218</v>
      </c>
      <c r="BE1310" s="139">
        <f>IF(N1310="základní",J1310,0)</f>
        <v>0</v>
      </c>
      <c r="BF1310" s="139">
        <f>IF(N1310="snížená",J1310,0)</f>
        <v>0</v>
      </c>
      <c r="BG1310" s="139">
        <f>IF(N1310="zákl. přenesená",J1310,0)</f>
        <v>0</v>
      </c>
      <c r="BH1310" s="139">
        <f>IF(N1310="sníž. přenesená",J1310,0)</f>
        <v>0</v>
      </c>
      <c r="BI1310" s="139">
        <f>IF(N1310="nulová",J1310,0)</f>
        <v>0</v>
      </c>
      <c r="BJ1310" s="18" t="s">
        <v>83</v>
      </c>
      <c r="BK1310" s="139">
        <f>ROUND(I1310*H1310,2)</f>
        <v>0</v>
      </c>
      <c r="BL1310" s="18" t="s">
        <v>223</v>
      </c>
      <c r="BM1310" s="138" t="s">
        <v>3557</v>
      </c>
    </row>
    <row r="1311" spans="2:65" s="1" customFormat="1" ht="11.25">
      <c r="B1311" s="33"/>
      <c r="D1311" s="140" t="s">
        <v>225</v>
      </c>
      <c r="F1311" s="141" t="s">
        <v>3556</v>
      </c>
      <c r="I1311" s="142"/>
      <c r="L1311" s="33"/>
      <c r="M1311" s="143"/>
      <c r="T1311" s="54"/>
      <c r="AT1311" s="18" t="s">
        <v>225</v>
      </c>
      <c r="AU1311" s="18" t="s">
        <v>85</v>
      </c>
    </row>
    <row r="1312" spans="2:65" s="1" customFormat="1" ht="19.5">
      <c r="B1312" s="33"/>
      <c r="D1312" s="140" t="s">
        <v>227</v>
      </c>
      <c r="F1312" s="144" t="s">
        <v>3547</v>
      </c>
      <c r="I1312" s="142"/>
      <c r="L1312" s="33"/>
      <c r="M1312" s="143"/>
      <c r="T1312" s="54"/>
      <c r="AT1312" s="18" t="s">
        <v>227</v>
      </c>
      <c r="AU1312" s="18" t="s">
        <v>85</v>
      </c>
    </row>
    <row r="1313" spans="2:65" s="11" customFormat="1" ht="11.25">
      <c r="B1313" s="145"/>
      <c r="D1313" s="140" t="s">
        <v>229</v>
      </c>
      <c r="E1313" s="146" t="s">
        <v>19</v>
      </c>
      <c r="F1313" s="147" t="s">
        <v>230</v>
      </c>
      <c r="H1313" s="146" t="s">
        <v>19</v>
      </c>
      <c r="I1313" s="148"/>
      <c r="L1313" s="145"/>
      <c r="M1313" s="149"/>
      <c r="T1313" s="150"/>
      <c r="AT1313" s="146" t="s">
        <v>229</v>
      </c>
      <c r="AU1313" s="146" t="s">
        <v>85</v>
      </c>
      <c r="AV1313" s="11" t="s">
        <v>83</v>
      </c>
      <c r="AW1313" s="11" t="s">
        <v>37</v>
      </c>
      <c r="AX1313" s="11" t="s">
        <v>76</v>
      </c>
      <c r="AY1313" s="146" t="s">
        <v>218</v>
      </c>
    </row>
    <row r="1314" spans="2:65" s="12" customFormat="1" ht="11.25">
      <c r="B1314" s="151"/>
      <c r="D1314" s="140" t="s">
        <v>229</v>
      </c>
      <c r="E1314" s="152" t="s">
        <v>19</v>
      </c>
      <c r="F1314" s="153" t="s">
        <v>3553</v>
      </c>
      <c r="H1314" s="154">
        <v>1</v>
      </c>
      <c r="I1314" s="155"/>
      <c r="L1314" s="151"/>
      <c r="M1314" s="156"/>
      <c r="T1314" s="157"/>
      <c r="AT1314" s="152" t="s">
        <v>229</v>
      </c>
      <c r="AU1314" s="152" t="s">
        <v>85</v>
      </c>
      <c r="AV1314" s="12" t="s">
        <v>85</v>
      </c>
      <c r="AW1314" s="12" t="s">
        <v>37</v>
      </c>
      <c r="AX1314" s="12" t="s">
        <v>83</v>
      </c>
      <c r="AY1314" s="152" t="s">
        <v>218</v>
      </c>
    </row>
    <row r="1315" spans="2:65" s="1" customFormat="1" ht="16.5" customHeight="1">
      <c r="B1315" s="33"/>
      <c r="C1315" s="127" t="s">
        <v>3558</v>
      </c>
      <c r="D1315" s="127" t="s">
        <v>219</v>
      </c>
      <c r="E1315" s="128" t="s">
        <v>3559</v>
      </c>
      <c r="F1315" s="129" t="s">
        <v>3560</v>
      </c>
      <c r="G1315" s="130" t="s">
        <v>237</v>
      </c>
      <c r="H1315" s="131">
        <v>2</v>
      </c>
      <c r="I1315" s="132"/>
      <c r="J1315" s="133">
        <f>ROUND(I1315*H1315,2)</f>
        <v>0</v>
      </c>
      <c r="K1315" s="129" t="s">
        <v>19</v>
      </c>
      <c r="L1315" s="33"/>
      <c r="M1315" s="134" t="s">
        <v>19</v>
      </c>
      <c r="N1315" s="135" t="s">
        <v>47</v>
      </c>
      <c r="P1315" s="136">
        <f>O1315*H1315</f>
        <v>0</v>
      </c>
      <c r="Q1315" s="136">
        <v>0</v>
      </c>
      <c r="R1315" s="136">
        <f>Q1315*H1315</f>
        <v>0</v>
      </c>
      <c r="S1315" s="136">
        <v>0</v>
      </c>
      <c r="T1315" s="137">
        <f>S1315*H1315</f>
        <v>0</v>
      </c>
      <c r="AR1315" s="138" t="s">
        <v>223</v>
      </c>
      <c r="AT1315" s="138" t="s">
        <v>219</v>
      </c>
      <c r="AU1315" s="138" t="s">
        <v>85</v>
      </c>
      <c r="AY1315" s="18" t="s">
        <v>218</v>
      </c>
      <c r="BE1315" s="139">
        <f>IF(N1315="základní",J1315,0)</f>
        <v>0</v>
      </c>
      <c r="BF1315" s="139">
        <f>IF(N1315="snížená",J1315,0)</f>
        <v>0</v>
      </c>
      <c r="BG1315" s="139">
        <f>IF(N1315="zákl. přenesená",J1315,0)</f>
        <v>0</v>
      </c>
      <c r="BH1315" s="139">
        <f>IF(N1315="sníž. přenesená",J1315,0)</f>
        <v>0</v>
      </c>
      <c r="BI1315" s="139">
        <f>IF(N1315="nulová",J1315,0)</f>
        <v>0</v>
      </c>
      <c r="BJ1315" s="18" t="s">
        <v>83</v>
      </c>
      <c r="BK1315" s="139">
        <f>ROUND(I1315*H1315,2)</f>
        <v>0</v>
      </c>
      <c r="BL1315" s="18" t="s">
        <v>223</v>
      </c>
      <c r="BM1315" s="138" t="s">
        <v>3561</v>
      </c>
    </row>
    <row r="1316" spans="2:65" s="1" customFormat="1" ht="11.25">
      <c r="B1316" s="33"/>
      <c r="D1316" s="140" t="s">
        <v>225</v>
      </c>
      <c r="F1316" s="141" t="s">
        <v>3560</v>
      </c>
      <c r="I1316" s="142"/>
      <c r="L1316" s="33"/>
      <c r="M1316" s="143"/>
      <c r="T1316" s="54"/>
      <c r="AT1316" s="18" t="s">
        <v>225</v>
      </c>
      <c r="AU1316" s="18" t="s">
        <v>85</v>
      </c>
    </row>
    <row r="1317" spans="2:65" s="1" customFormat="1" ht="19.5">
      <c r="B1317" s="33"/>
      <c r="D1317" s="140" t="s">
        <v>227</v>
      </c>
      <c r="F1317" s="144" t="s">
        <v>3547</v>
      </c>
      <c r="I1317" s="142"/>
      <c r="L1317" s="33"/>
      <c r="M1317" s="143"/>
      <c r="T1317" s="54"/>
      <c r="AT1317" s="18" t="s">
        <v>227</v>
      </c>
      <c r="AU1317" s="18" t="s">
        <v>85</v>
      </c>
    </row>
    <row r="1318" spans="2:65" s="11" customFormat="1" ht="11.25">
      <c r="B1318" s="145"/>
      <c r="D1318" s="140" t="s">
        <v>229</v>
      </c>
      <c r="E1318" s="146" t="s">
        <v>19</v>
      </c>
      <c r="F1318" s="147" t="s">
        <v>230</v>
      </c>
      <c r="H1318" s="146" t="s">
        <v>19</v>
      </c>
      <c r="I1318" s="148"/>
      <c r="L1318" s="145"/>
      <c r="M1318" s="149"/>
      <c r="T1318" s="150"/>
      <c r="AT1318" s="146" t="s">
        <v>229</v>
      </c>
      <c r="AU1318" s="146" t="s">
        <v>85</v>
      </c>
      <c r="AV1318" s="11" t="s">
        <v>83</v>
      </c>
      <c r="AW1318" s="11" t="s">
        <v>37</v>
      </c>
      <c r="AX1318" s="11" t="s">
        <v>76</v>
      </c>
      <c r="AY1318" s="146" t="s">
        <v>218</v>
      </c>
    </row>
    <row r="1319" spans="2:65" s="12" customFormat="1" ht="11.25">
      <c r="B1319" s="151"/>
      <c r="D1319" s="140" t="s">
        <v>229</v>
      </c>
      <c r="E1319" s="152" t="s">
        <v>19</v>
      </c>
      <c r="F1319" s="153" t="s">
        <v>3548</v>
      </c>
      <c r="H1319" s="154">
        <v>2</v>
      </c>
      <c r="I1319" s="155"/>
      <c r="L1319" s="151"/>
      <c r="M1319" s="156"/>
      <c r="T1319" s="157"/>
      <c r="AT1319" s="152" t="s">
        <v>229</v>
      </c>
      <c r="AU1319" s="152" t="s">
        <v>85</v>
      </c>
      <c r="AV1319" s="12" t="s">
        <v>85</v>
      </c>
      <c r="AW1319" s="12" t="s">
        <v>37</v>
      </c>
      <c r="AX1319" s="12" t="s">
        <v>83</v>
      </c>
      <c r="AY1319" s="152" t="s">
        <v>218</v>
      </c>
    </row>
    <row r="1320" spans="2:65" s="1" customFormat="1" ht="16.5" customHeight="1">
      <c r="B1320" s="33"/>
      <c r="C1320" s="127" t="s">
        <v>3562</v>
      </c>
      <c r="D1320" s="127" t="s">
        <v>219</v>
      </c>
      <c r="E1320" s="128" t="s">
        <v>3563</v>
      </c>
      <c r="F1320" s="129" t="s">
        <v>3564</v>
      </c>
      <c r="G1320" s="130" t="s">
        <v>237</v>
      </c>
      <c r="H1320" s="131">
        <v>2</v>
      </c>
      <c r="I1320" s="132"/>
      <c r="J1320" s="133">
        <f>ROUND(I1320*H1320,2)</f>
        <v>0</v>
      </c>
      <c r="K1320" s="129" t="s">
        <v>19</v>
      </c>
      <c r="L1320" s="33"/>
      <c r="M1320" s="134" t="s">
        <v>19</v>
      </c>
      <c r="N1320" s="135" t="s">
        <v>47</v>
      </c>
      <c r="P1320" s="136">
        <f>O1320*H1320</f>
        <v>0</v>
      </c>
      <c r="Q1320" s="136">
        <v>0</v>
      </c>
      <c r="R1320" s="136">
        <f>Q1320*H1320</f>
        <v>0</v>
      </c>
      <c r="S1320" s="136">
        <v>0</v>
      </c>
      <c r="T1320" s="137">
        <f>S1320*H1320</f>
        <v>0</v>
      </c>
      <c r="AR1320" s="138" t="s">
        <v>223</v>
      </c>
      <c r="AT1320" s="138" t="s">
        <v>219</v>
      </c>
      <c r="AU1320" s="138" t="s">
        <v>85</v>
      </c>
      <c r="AY1320" s="18" t="s">
        <v>218</v>
      </c>
      <c r="BE1320" s="139">
        <f>IF(N1320="základní",J1320,0)</f>
        <v>0</v>
      </c>
      <c r="BF1320" s="139">
        <f>IF(N1320="snížená",J1320,0)</f>
        <v>0</v>
      </c>
      <c r="BG1320" s="139">
        <f>IF(N1320="zákl. přenesená",J1320,0)</f>
        <v>0</v>
      </c>
      <c r="BH1320" s="139">
        <f>IF(N1320="sníž. přenesená",J1320,0)</f>
        <v>0</v>
      </c>
      <c r="BI1320" s="139">
        <f>IF(N1320="nulová",J1320,0)</f>
        <v>0</v>
      </c>
      <c r="BJ1320" s="18" t="s">
        <v>83</v>
      </c>
      <c r="BK1320" s="139">
        <f>ROUND(I1320*H1320,2)</f>
        <v>0</v>
      </c>
      <c r="BL1320" s="18" t="s">
        <v>223</v>
      </c>
      <c r="BM1320" s="138" t="s">
        <v>3565</v>
      </c>
    </row>
    <row r="1321" spans="2:65" s="1" customFormat="1" ht="11.25">
      <c r="B1321" s="33"/>
      <c r="D1321" s="140" t="s">
        <v>225</v>
      </c>
      <c r="F1321" s="141" t="s">
        <v>3564</v>
      </c>
      <c r="I1321" s="142"/>
      <c r="L1321" s="33"/>
      <c r="M1321" s="143"/>
      <c r="T1321" s="54"/>
      <c r="AT1321" s="18" t="s">
        <v>225</v>
      </c>
      <c r="AU1321" s="18" t="s">
        <v>85</v>
      </c>
    </row>
    <row r="1322" spans="2:65" s="1" customFormat="1" ht="19.5">
      <c r="B1322" s="33"/>
      <c r="D1322" s="140" t="s">
        <v>227</v>
      </c>
      <c r="F1322" s="144" t="s">
        <v>3547</v>
      </c>
      <c r="I1322" s="142"/>
      <c r="L1322" s="33"/>
      <c r="M1322" s="143"/>
      <c r="T1322" s="54"/>
      <c r="AT1322" s="18" t="s">
        <v>227</v>
      </c>
      <c r="AU1322" s="18" t="s">
        <v>85</v>
      </c>
    </row>
    <row r="1323" spans="2:65" s="11" customFormat="1" ht="11.25">
      <c r="B1323" s="145"/>
      <c r="D1323" s="140" t="s">
        <v>229</v>
      </c>
      <c r="E1323" s="146" t="s">
        <v>19</v>
      </c>
      <c r="F1323" s="147" t="s">
        <v>230</v>
      </c>
      <c r="H1323" s="146" t="s">
        <v>19</v>
      </c>
      <c r="I1323" s="148"/>
      <c r="L1323" s="145"/>
      <c r="M1323" s="149"/>
      <c r="T1323" s="150"/>
      <c r="AT1323" s="146" t="s">
        <v>229</v>
      </c>
      <c r="AU1323" s="146" t="s">
        <v>85</v>
      </c>
      <c r="AV1323" s="11" t="s">
        <v>83</v>
      </c>
      <c r="AW1323" s="11" t="s">
        <v>37</v>
      </c>
      <c r="AX1323" s="11" t="s">
        <v>76</v>
      </c>
      <c r="AY1323" s="146" t="s">
        <v>218</v>
      </c>
    </row>
    <row r="1324" spans="2:65" s="12" customFormat="1" ht="11.25">
      <c r="B1324" s="151"/>
      <c r="D1324" s="140" t="s">
        <v>229</v>
      </c>
      <c r="E1324" s="152" t="s">
        <v>19</v>
      </c>
      <c r="F1324" s="153" t="s">
        <v>3548</v>
      </c>
      <c r="H1324" s="154">
        <v>2</v>
      </c>
      <c r="I1324" s="155"/>
      <c r="L1324" s="151"/>
      <c r="M1324" s="156"/>
      <c r="T1324" s="157"/>
      <c r="AT1324" s="152" t="s">
        <v>229</v>
      </c>
      <c r="AU1324" s="152" t="s">
        <v>85</v>
      </c>
      <c r="AV1324" s="12" t="s">
        <v>85</v>
      </c>
      <c r="AW1324" s="12" t="s">
        <v>37</v>
      </c>
      <c r="AX1324" s="12" t="s">
        <v>83</v>
      </c>
      <c r="AY1324" s="152" t="s">
        <v>218</v>
      </c>
    </row>
    <row r="1325" spans="2:65" s="1" customFormat="1" ht="16.5" customHeight="1">
      <c r="B1325" s="33"/>
      <c r="C1325" s="127" t="s">
        <v>3566</v>
      </c>
      <c r="D1325" s="127" t="s">
        <v>219</v>
      </c>
      <c r="E1325" s="128" t="s">
        <v>3567</v>
      </c>
      <c r="F1325" s="129" t="s">
        <v>3568</v>
      </c>
      <c r="G1325" s="130" t="s">
        <v>237</v>
      </c>
      <c r="H1325" s="131">
        <v>2</v>
      </c>
      <c r="I1325" s="132"/>
      <c r="J1325" s="133">
        <f>ROUND(I1325*H1325,2)</f>
        <v>0</v>
      </c>
      <c r="K1325" s="129" t="s">
        <v>19</v>
      </c>
      <c r="L1325" s="33"/>
      <c r="M1325" s="134" t="s">
        <v>19</v>
      </c>
      <c r="N1325" s="135" t="s">
        <v>47</v>
      </c>
      <c r="P1325" s="136">
        <f>O1325*H1325</f>
        <v>0</v>
      </c>
      <c r="Q1325" s="136">
        <v>0</v>
      </c>
      <c r="R1325" s="136">
        <f>Q1325*H1325</f>
        <v>0</v>
      </c>
      <c r="S1325" s="136">
        <v>0</v>
      </c>
      <c r="T1325" s="137">
        <f>S1325*H1325</f>
        <v>0</v>
      </c>
      <c r="AR1325" s="138" t="s">
        <v>223</v>
      </c>
      <c r="AT1325" s="138" t="s">
        <v>219</v>
      </c>
      <c r="AU1325" s="138" t="s">
        <v>85</v>
      </c>
      <c r="AY1325" s="18" t="s">
        <v>218</v>
      </c>
      <c r="BE1325" s="139">
        <f>IF(N1325="základní",J1325,0)</f>
        <v>0</v>
      </c>
      <c r="BF1325" s="139">
        <f>IF(N1325="snížená",J1325,0)</f>
        <v>0</v>
      </c>
      <c r="BG1325" s="139">
        <f>IF(N1325="zákl. přenesená",J1325,0)</f>
        <v>0</v>
      </c>
      <c r="BH1325" s="139">
        <f>IF(N1325="sníž. přenesená",J1325,0)</f>
        <v>0</v>
      </c>
      <c r="BI1325" s="139">
        <f>IF(N1325="nulová",J1325,0)</f>
        <v>0</v>
      </c>
      <c r="BJ1325" s="18" t="s">
        <v>83</v>
      </c>
      <c r="BK1325" s="139">
        <f>ROUND(I1325*H1325,2)</f>
        <v>0</v>
      </c>
      <c r="BL1325" s="18" t="s">
        <v>223</v>
      </c>
      <c r="BM1325" s="138" t="s">
        <v>3569</v>
      </c>
    </row>
    <row r="1326" spans="2:65" s="1" customFormat="1" ht="11.25">
      <c r="B1326" s="33"/>
      <c r="D1326" s="140" t="s">
        <v>225</v>
      </c>
      <c r="F1326" s="141" t="s">
        <v>3568</v>
      </c>
      <c r="I1326" s="142"/>
      <c r="L1326" s="33"/>
      <c r="M1326" s="143"/>
      <c r="T1326" s="54"/>
      <c r="AT1326" s="18" t="s">
        <v>225</v>
      </c>
      <c r="AU1326" s="18" t="s">
        <v>85</v>
      </c>
    </row>
    <row r="1327" spans="2:65" s="1" customFormat="1" ht="19.5">
      <c r="B1327" s="33"/>
      <c r="D1327" s="140" t="s">
        <v>227</v>
      </c>
      <c r="F1327" s="144" t="s">
        <v>3547</v>
      </c>
      <c r="I1327" s="142"/>
      <c r="L1327" s="33"/>
      <c r="M1327" s="143"/>
      <c r="T1327" s="54"/>
      <c r="AT1327" s="18" t="s">
        <v>227</v>
      </c>
      <c r="AU1327" s="18" t="s">
        <v>85</v>
      </c>
    </row>
    <row r="1328" spans="2:65" s="11" customFormat="1" ht="11.25">
      <c r="B1328" s="145"/>
      <c r="D1328" s="140" t="s">
        <v>229</v>
      </c>
      <c r="E1328" s="146" t="s">
        <v>19</v>
      </c>
      <c r="F1328" s="147" t="s">
        <v>230</v>
      </c>
      <c r="H1328" s="146" t="s">
        <v>19</v>
      </c>
      <c r="I1328" s="148"/>
      <c r="L1328" s="145"/>
      <c r="M1328" s="149"/>
      <c r="T1328" s="150"/>
      <c r="AT1328" s="146" t="s">
        <v>229</v>
      </c>
      <c r="AU1328" s="146" t="s">
        <v>85</v>
      </c>
      <c r="AV1328" s="11" t="s">
        <v>83</v>
      </c>
      <c r="AW1328" s="11" t="s">
        <v>37</v>
      </c>
      <c r="AX1328" s="11" t="s">
        <v>76</v>
      </c>
      <c r="AY1328" s="146" t="s">
        <v>218</v>
      </c>
    </row>
    <row r="1329" spans="2:65" s="12" customFormat="1" ht="11.25">
      <c r="B1329" s="151"/>
      <c r="D1329" s="140" t="s">
        <v>229</v>
      </c>
      <c r="E1329" s="152" t="s">
        <v>19</v>
      </c>
      <c r="F1329" s="153" t="s">
        <v>3548</v>
      </c>
      <c r="H1329" s="154">
        <v>2</v>
      </c>
      <c r="I1329" s="155"/>
      <c r="L1329" s="151"/>
      <c r="M1329" s="156"/>
      <c r="T1329" s="157"/>
      <c r="AT1329" s="152" t="s">
        <v>229</v>
      </c>
      <c r="AU1329" s="152" t="s">
        <v>85</v>
      </c>
      <c r="AV1329" s="12" t="s">
        <v>85</v>
      </c>
      <c r="AW1329" s="12" t="s">
        <v>37</v>
      </c>
      <c r="AX1329" s="12" t="s">
        <v>83</v>
      </c>
      <c r="AY1329" s="152" t="s">
        <v>218</v>
      </c>
    </row>
    <row r="1330" spans="2:65" s="1" customFormat="1" ht="16.5" customHeight="1">
      <c r="B1330" s="33"/>
      <c r="C1330" s="127" t="s">
        <v>3570</v>
      </c>
      <c r="D1330" s="127" t="s">
        <v>219</v>
      </c>
      <c r="E1330" s="128" t="s">
        <v>3571</v>
      </c>
      <c r="F1330" s="129" t="s">
        <v>3572</v>
      </c>
      <c r="G1330" s="130" t="s">
        <v>237</v>
      </c>
      <c r="H1330" s="131">
        <v>2</v>
      </c>
      <c r="I1330" s="132"/>
      <c r="J1330" s="133">
        <f>ROUND(I1330*H1330,2)</f>
        <v>0</v>
      </c>
      <c r="K1330" s="129" t="s">
        <v>19</v>
      </c>
      <c r="L1330" s="33"/>
      <c r="M1330" s="134" t="s">
        <v>19</v>
      </c>
      <c r="N1330" s="135" t="s">
        <v>47</v>
      </c>
      <c r="P1330" s="136">
        <f>O1330*H1330</f>
        <v>0</v>
      </c>
      <c r="Q1330" s="136">
        <v>0</v>
      </c>
      <c r="R1330" s="136">
        <f>Q1330*H1330</f>
        <v>0</v>
      </c>
      <c r="S1330" s="136">
        <v>0</v>
      </c>
      <c r="T1330" s="137">
        <f>S1330*H1330</f>
        <v>0</v>
      </c>
      <c r="AR1330" s="138" t="s">
        <v>223</v>
      </c>
      <c r="AT1330" s="138" t="s">
        <v>219</v>
      </c>
      <c r="AU1330" s="138" t="s">
        <v>85</v>
      </c>
      <c r="AY1330" s="18" t="s">
        <v>218</v>
      </c>
      <c r="BE1330" s="139">
        <f>IF(N1330="základní",J1330,0)</f>
        <v>0</v>
      </c>
      <c r="BF1330" s="139">
        <f>IF(N1330="snížená",J1330,0)</f>
        <v>0</v>
      </c>
      <c r="BG1330" s="139">
        <f>IF(N1330="zákl. přenesená",J1330,0)</f>
        <v>0</v>
      </c>
      <c r="BH1330" s="139">
        <f>IF(N1330="sníž. přenesená",J1330,0)</f>
        <v>0</v>
      </c>
      <c r="BI1330" s="139">
        <f>IF(N1330="nulová",J1330,0)</f>
        <v>0</v>
      </c>
      <c r="BJ1330" s="18" t="s">
        <v>83</v>
      </c>
      <c r="BK1330" s="139">
        <f>ROUND(I1330*H1330,2)</f>
        <v>0</v>
      </c>
      <c r="BL1330" s="18" t="s">
        <v>223</v>
      </c>
      <c r="BM1330" s="138" t="s">
        <v>3573</v>
      </c>
    </row>
    <row r="1331" spans="2:65" s="1" customFormat="1" ht="11.25">
      <c r="B1331" s="33"/>
      <c r="D1331" s="140" t="s">
        <v>225</v>
      </c>
      <c r="F1331" s="141" t="s">
        <v>3572</v>
      </c>
      <c r="I1331" s="142"/>
      <c r="L1331" s="33"/>
      <c r="M1331" s="143"/>
      <c r="T1331" s="54"/>
      <c r="AT1331" s="18" t="s">
        <v>225</v>
      </c>
      <c r="AU1331" s="18" t="s">
        <v>85</v>
      </c>
    </row>
    <row r="1332" spans="2:65" s="1" customFormat="1" ht="19.5">
      <c r="B1332" s="33"/>
      <c r="D1332" s="140" t="s">
        <v>227</v>
      </c>
      <c r="F1332" s="144" t="s">
        <v>3547</v>
      </c>
      <c r="I1332" s="142"/>
      <c r="L1332" s="33"/>
      <c r="M1332" s="143"/>
      <c r="T1332" s="54"/>
      <c r="AT1332" s="18" t="s">
        <v>227</v>
      </c>
      <c r="AU1332" s="18" t="s">
        <v>85</v>
      </c>
    </row>
    <row r="1333" spans="2:65" s="11" customFormat="1" ht="11.25">
      <c r="B1333" s="145"/>
      <c r="D1333" s="140" t="s">
        <v>229</v>
      </c>
      <c r="E1333" s="146" t="s">
        <v>19</v>
      </c>
      <c r="F1333" s="147" t="s">
        <v>230</v>
      </c>
      <c r="H1333" s="146" t="s">
        <v>19</v>
      </c>
      <c r="I1333" s="148"/>
      <c r="L1333" s="145"/>
      <c r="M1333" s="149"/>
      <c r="T1333" s="150"/>
      <c r="AT1333" s="146" t="s">
        <v>229</v>
      </c>
      <c r="AU1333" s="146" t="s">
        <v>85</v>
      </c>
      <c r="AV1333" s="11" t="s">
        <v>83</v>
      </c>
      <c r="AW1333" s="11" t="s">
        <v>37</v>
      </c>
      <c r="AX1333" s="11" t="s">
        <v>76</v>
      </c>
      <c r="AY1333" s="146" t="s">
        <v>218</v>
      </c>
    </row>
    <row r="1334" spans="2:65" s="12" customFormat="1" ht="11.25">
      <c r="B1334" s="151"/>
      <c r="D1334" s="140" t="s">
        <v>229</v>
      </c>
      <c r="E1334" s="152" t="s">
        <v>19</v>
      </c>
      <c r="F1334" s="153" t="s">
        <v>3574</v>
      </c>
      <c r="H1334" s="154">
        <v>2</v>
      </c>
      <c r="I1334" s="155"/>
      <c r="L1334" s="151"/>
      <c r="M1334" s="156"/>
      <c r="T1334" s="157"/>
      <c r="AT1334" s="152" t="s">
        <v>229</v>
      </c>
      <c r="AU1334" s="152" t="s">
        <v>85</v>
      </c>
      <c r="AV1334" s="12" t="s">
        <v>85</v>
      </c>
      <c r="AW1334" s="12" t="s">
        <v>37</v>
      </c>
      <c r="AX1334" s="12" t="s">
        <v>83</v>
      </c>
      <c r="AY1334" s="152" t="s">
        <v>218</v>
      </c>
    </row>
    <row r="1335" spans="2:65" s="1" customFormat="1" ht="16.5" customHeight="1">
      <c r="B1335" s="33"/>
      <c r="C1335" s="127" t="s">
        <v>3575</v>
      </c>
      <c r="D1335" s="127" t="s">
        <v>219</v>
      </c>
      <c r="E1335" s="128" t="s">
        <v>3576</v>
      </c>
      <c r="F1335" s="129" t="s">
        <v>3577</v>
      </c>
      <c r="G1335" s="130" t="s">
        <v>237</v>
      </c>
      <c r="H1335" s="131">
        <v>1</v>
      </c>
      <c r="I1335" s="132"/>
      <c r="J1335" s="133">
        <f>ROUND(I1335*H1335,2)</f>
        <v>0</v>
      </c>
      <c r="K1335" s="129" t="s">
        <v>19</v>
      </c>
      <c r="L1335" s="33"/>
      <c r="M1335" s="134" t="s">
        <v>19</v>
      </c>
      <c r="N1335" s="135" t="s">
        <v>47</v>
      </c>
      <c r="P1335" s="136">
        <f>O1335*H1335</f>
        <v>0</v>
      </c>
      <c r="Q1335" s="136">
        <v>0</v>
      </c>
      <c r="R1335" s="136">
        <f>Q1335*H1335</f>
        <v>0</v>
      </c>
      <c r="S1335" s="136">
        <v>0</v>
      </c>
      <c r="T1335" s="137">
        <f>S1335*H1335</f>
        <v>0</v>
      </c>
      <c r="AR1335" s="138" t="s">
        <v>223</v>
      </c>
      <c r="AT1335" s="138" t="s">
        <v>219</v>
      </c>
      <c r="AU1335" s="138" t="s">
        <v>85</v>
      </c>
      <c r="AY1335" s="18" t="s">
        <v>218</v>
      </c>
      <c r="BE1335" s="139">
        <f>IF(N1335="základní",J1335,0)</f>
        <v>0</v>
      </c>
      <c r="BF1335" s="139">
        <f>IF(N1335="snížená",J1335,0)</f>
        <v>0</v>
      </c>
      <c r="BG1335" s="139">
        <f>IF(N1335="zákl. přenesená",J1335,0)</f>
        <v>0</v>
      </c>
      <c r="BH1335" s="139">
        <f>IF(N1335="sníž. přenesená",J1335,0)</f>
        <v>0</v>
      </c>
      <c r="BI1335" s="139">
        <f>IF(N1335="nulová",J1335,0)</f>
        <v>0</v>
      </c>
      <c r="BJ1335" s="18" t="s">
        <v>83</v>
      </c>
      <c r="BK1335" s="139">
        <f>ROUND(I1335*H1335,2)</f>
        <v>0</v>
      </c>
      <c r="BL1335" s="18" t="s">
        <v>223</v>
      </c>
      <c r="BM1335" s="138" t="s">
        <v>3578</v>
      </c>
    </row>
    <row r="1336" spans="2:65" s="1" customFormat="1" ht="11.25">
      <c r="B1336" s="33"/>
      <c r="D1336" s="140" t="s">
        <v>225</v>
      </c>
      <c r="F1336" s="141" t="s">
        <v>3577</v>
      </c>
      <c r="I1336" s="142"/>
      <c r="L1336" s="33"/>
      <c r="M1336" s="143"/>
      <c r="T1336" s="54"/>
      <c r="AT1336" s="18" t="s">
        <v>225</v>
      </c>
      <c r="AU1336" s="18" t="s">
        <v>85</v>
      </c>
    </row>
    <row r="1337" spans="2:65" s="1" customFormat="1" ht="19.5">
      <c r="B1337" s="33"/>
      <c r="D1337" s="140" t="s">
        <v>227</v>
      </c>
      <c r="F1337" s="144" t="s">
        <v>3547</v>
      </c>
      <c r="I1337" s="142"/>
      <c r="L1337" s="33"/>
      <c r="M1337" s="143"/>
      <c r="T1337" s="54"/>
      <c r="AT1337" s="18" t="s">
        <v>227</v>
      </c>
      <c r="AU1337" s="18" t="s">
        <v>85</v>
      </c>
    </row>
    <row r="1338" spans="2:65" s="11" customFormat="1" ht="11.25">
      <c r="B1338" s="145"/>
      <c r="D1338" s="140" t="s">
        <v>229</v>
      </c>
      <c r="E1338" s="146" t="s">
        <v>19</v>
      </c>
      <c r="F1338" s="147" t="s">
        <v>230</v>
      </c>
      <c r="H1338" s="146" t="s">
        <v>19</v>
      </c>
      <c r="I1338" s="148"/>
      <c r="L1338" s="145"/>
      <c r="M1338" s="149"/>
      <c r="T1338" s="150"/>
      <c r="AT1338" s="146" t="s">
        <v>229</v>
      </c>
      <c r="AU1338" s="146" t="s">
        <v>85</v>
      </c>
      <c r="AV1338" s="11" t="s">
        <v>83</v>
      </c>
      <c r="AW1338" s="11" t="s">
        <v>37</v>
      </c>
      <c r="AX1338" s="11" t="s">
        <v>76</v>
      </c>
      <c r="AY1338" s="146" t="s">
        <v>218</v>
      </c>
    </row>
    <row r="1339" spans="2:65" s="12" customFormat="1" ht="11.25">
      <c r="B1339" s="151"/>
      <c r="D1339" s="140" t="s">
        <v>229</v>
      </c>
      <c r="E1339" s="152" t="s">
        <v>19</v>
      </c>
      <c r="F1339" s="153" t="s">
        <v>3579</v>
      </c>
      <c r="H1339" s="154">
        <v>1</v>
      </c>
      <c r="I1339" s="155"/>
      <c r="L1339" s="151"/>
      <c r="M1339" s="156"/>
      <c r="T1339" s="157"/>
      <c r="AT1339" s="152" t="s">
        <v>229</v>
      </c>
      <c r="AU1339" s="152" t="s">
        <v>85</v>
      </c>
      <c r="AV1339" s="12" t="s">
        <v>85</v>
      </c>
      <c r="AW1339" s="12" t="s">
        <v>37</v>
      </c>
      <c r="AX1339" s="12" t="s">
        <v>83</v>
      </c>
      <c r="AY1339" s="152" t="s">
        <v>218</v>
      </c>
    </row>
    <row r="1340" spans="2:65" s="1" customFormat="1" ht="16.5" customHeight="1">
      <c r="B1340" s="33"/>
      <c r="C1340" s="127" t="s">
        <v>3580</v>
      </c>
      <c r="D1340" s="127" t="s">
        <v>219</v>
      </c>
      <c r="E1340" s="128" t="s">
        <v>3581</v>
      </c>
      <c r="F1340" s="129" t="s">
        <v>3582</v>
      </c>
      <c r="G1340" s="130" t="s">
        <v>237</v>
      </c>
      <c r="H1340" s="131">
        <v>2</v>
      </c>
      <c r="I1340" s="132"/>
      <c r="J1340" s="133">
        <f>ROUND(I1340*H1340,2)</f>
        <v>0</v>
      </c>
      <c r="K1340" s="129" t="s">
        <v>19</v>
      </c>
      <c r="L1340" s="33"/>
      <c r="M1340" s="134" t="s">
        <v>19</v>
      </c>
      <c r="N1340" s="135" t="s">
        <v>47</v>
      </c>
      <c r="P1340" s="136">
        <f>O1340*H1340</f>
        <v>0</v>
      </c>
      <c r="Q1340" s="136">
        <v>0</v>
      </c>
      <c r="R1340" s="136">
        <f>Q1340*H1340</f>
        <v>0</v>
      </c>
      <c r="S1340" s="136">
        <v>0</v>
      </c>
      <c r="T1340" s="137">
        <f>S1340*H1340</f>
        <v>0</v>
      </c>
      <c r="AR1340" s="138" t="s">
        <v>223</v>
      </c>
      <c r="AT1340" s="138" t="s">
        <v>219</v>
      </c>
      <c r="AU1340" s="138" t="s">
        <v>85</v>
      </c>
      <c r="AY1340" s="18" t="s">
        <v>218</v>
      </c>
      <c r="BE1340" s="139">
        <f>IF(N1340="základní",J1340,0)</f>
        <v>0</v>
      </c>
      <c r="BF1340" s="139">
        <f>IF(N1340="snížená",J1340,0)</f>
        <v>0</v>
      </c>
      <c r="BG1340" s="139">
        <f>IF(N1340="zákl. přenesená",J1340,0)</f>
        <v>0</v>
      </c>
      <c r="BH1340" s="139">
        <f>IF(N1340="sníž. přenesená",J1340,0)</f>
        <v>0</v>
      </c>
      <c r="BI1340" s="139">
        <f>IF(N1340="nulová",J1340,0)</f>
        <v>0</v>
      </c>
      <c r="BJ1340" s="18" t="s">
        <v>83</v>
      </c>
      <c r="BK1340" s="139">
        <f>ROUND(I1340*H1340,2)</f>
        <v>0</v>
      </c>
      <c r="BL1340" s="18" t="s">
        <v>223</v>
      </c>
      <c r="BM1340" s="138" t="s">
        <v>3583</v>
      </c>
    </row>
    <row r="1341" spans="2:65" s="1" customFormat="1" ht="11.25">
      <c r="B1341" s="33"/>
      <c r="D1341" s="140" t="s">
        <v>225</v>
      </c>
      <c r="F1341" s="141" t="s">
        <v>3582</v>
      </c>
      <c r="I1341" s="142"/>
      <c r="L1341" s="33"/>
      <c r="M1341" s="143"/>
      <c r="T1341" s="54"/>
      <c r="AT1341" s="18" t="s">
        <v>225</v>
      </c>
      <c r="AU1341" s="18" t="s">
        <v>85</v>
      </c>
    </row>
    <row r="1342" spans="2:65" s="1" customFormat="1" ht="19.5">
      <c r="B1342" s="33"/>
      <c r="D1342" s="140" t="s">
        <v>227</v>
      </c>
      <c r="F1342" s="144" t="s">
        <v>3547</v>
      </c>
      <c r="I1342" s="142"/>
      <c r="L1342" s="33"/>
      <c r="M1342" s="143"/>
      <c r="T1342" s="54"/>
      <c r="AT1342" s="18" t="s">
        <v>227</v>
      </c>
      <c r="AU1342" s="18" t="s">
        <v>85</v>
      </c>
    </row>
    <row r="1343" spans="2:65" s="11" customFormat="1" ht="11.25">
      <c r="B1343" s="145"/>
      <c r="D1343" s="140" t="s">
        <v>229</v>
      </c>
      <c r="E1343" s="146" t="s">
        <v>19</v>
      </c>
      <c r="F1343" s="147" t="s">
        <v>230</v>
      </c>
      <c r="H1343" s="146" t="s">
        <v>19</v>
      </c>
      <c r="I1343" s="148"/>
      <c r="L1343" s="145"/>
      <c r="M1343" s="149"/>
      <c r="T1343" s="150"/>
      <c r="AT1343" s="146" t="s">
        <v>229</v>
      </c>
      <c r="AU1343" s="146" t="s">
        <v>85</v>
      </c>
      <c r="AV1343" s="11" t="s">
        <v>83</v>
      </c>
      <c r="AW1343" s="11" t="s">
        <v>37</v>
      </c>
      <c r="AX1343" s="11" t="s">
        <v>76</v>
      </c>
      <c r="AY1343" s="146" t="s">
        <v>218</v>
      </c>
    </row>
    <row r="1344" spans="2:65" s="12" customFormat="1" ht="11.25">
      <c r="B1344" s="151"/>
      <c r="D1344" s="140" t="s">
        <v>229</v>
      </c>
      <c r="E1344" s="152" t="s">
        <v>19</v>
      </c>
      <c r="F1344" s="153" t="s">
        <v>3584</v>
      </c>
      <c r="H1344" s="154">
        <v>2</v>
      </c>
      <c r="I1344" s="155"/>
      <c r="L1344" s="151"/>
      <c r="M1344" s="156"/>
      <c r="T1344" s="157"/>
      <c r="AT1344" s="152" t="s">
        <v>229</v>
      </c>
      <c r="AU1344" s="152" t="s">
        <v>85</v>
      </c>
      <c r="AV1344" s="12" t="s">
        <v>85</v>
      </c>
      <c r="AW1344" s="12" t="s">
        <v>37</v>
      </c>
      <c r="AX1344" s="12" t="s">
        <v>83</v>
      </c>
      <c r="AY1344" s="152" t="s">
        <v>218</v>
      </c>
    </row>
    <row r="1345" spans="2:65" s="1" customFormat="1" ht="16.5" customHeight="1">
      <c r="B1345" s="33"/>
      <c r="C1345" s="127" t="s">
        <v>3585</v>
      </c>
      <c r="D1345" s="127" t="s">
        <v>219</v>
      </c>
      <c r="E1345" s="128" t="s">
        <v>3586</v>
      </c>
      <c r="F1345" s="129" t="s">
        <v>3587</v>
      </c>
      <c r="G1345" s="130" t="s">
        <v>237</v>
      </c>
      <c r="H1345" s="131">
        <v>1</v>
      </c>
      <c r="I1345" s="132"/>
      <c r="J1345" s="133">
        <f>ROUND(I1345*H1345,2)</f>
        <v>0</v>
      </c>
      <c r="K1345" s="129" t="s">
        <v>19</v>
      </c>
      <c r="L1345" s="33"/>
      <c r="M1345" s="134" t="s">
        <v>19</v>
      </c>
      <c r="N1345" s="135" t="s">
        <v>47</v>
      </c>
      <c r="P1345" s="136">
        <f>O1345*H1345</f>
        <v>0</v>
      </c>
      <c r="Q1345" s="136">
        <v>0</v>
      </c>
      <c r="R1345" s="136">
        <f>Q1345*H1345</f>
        <v>0</v>
      </c>
      <c r="S1345" s="136">
        <v>0</v>
      </c>
      <c r="T1345" s="137">
        <f>S1345*H1345</f>
        <v>0</v>
      </c>
      <c r="AR1345" s="138" t="s">
        <v>223</v>
      </c>
      <c r="AT1345" s="138" t="s">
        <v>219</v>
      </c>
      <c r="AU1345" s="138" t="s">
        <v>85</v>
      </c>
      <c r="AY1345" s="18" t="s">
        <v>218</v>
      </c>
      <c r="BE1345" s="139">
        <f>IF(N1345="základní",J1345,0)</f>
        <v>0</v>
      </c>
      <c r="BF1345" s="139">
        <f>IF(N1345="snížená",J1345,0)</f>
        <v>0</v>
      </c>
      <c r="BG1345" s="139">
        <f>IF(N1345="zákl. přenesená",J1345,0)</f>
        <v>0</v>
      </c>
      <c r="BH1345" s="139">
        <f>IF(N1345="sníž. přenesená",J1345,0)</f>
        <v>0</v>
      </c>
      <c r="BI1345" s="139">
        <f>IF(N1345="nulová",J1345,0)</f>
        <v>0</v>
      </c>
      <c r="BJ1345" s="18" t="s">
        <v>83</v>
      </c>
      <c r="BK1345" s="139">
        <f>ROUND(I1345*H1345,2)</f>
        <v>0</v>
      </c>
      <c r="BL1345" s="18" t="s">
        <v>223</v>
      </c>
      <c r="BM1345" s="138" t="s">
        <v>3588</v>
      </c>
    </row>
    <row r="1346" spans="2:65" s="1" customFormat="1" ht="11.25">
      <c r="B1346" s="33"/>
      <c r="D1346" s="140" t="s">
        <v>225</v>
      </c>
      <c r="F1346" s="141" t="s">
        <v>3587</v>
      </c>
      <c r="I1346" s="142"/>
      <c r="L1346" s="33"/>
      <c r="M1346" s="143"/>
      <c r="T1346" s="54"/>
      <c r="AT1346" s="18" t="s">
        <v>225</v>
      </c>
      <c r="AU1346" s="18" t="s">
        <v>85</v>
      </c>
    </row>
    <row r="1347" spans="2:65" s="1" customFormat="1" ht="19.5">
      <c r="B1347" s="33"/>
      <c r="D1347" s="140" t="s">
        <v>227</v>
      </c>
      <c r="F1347" s="144" t="s">
        <v>3547</v>
      </c>
      <c r="I1347" s="142"/>
      <c r="L1347" s="33"/>
      <c r="M1347" s="143"/>
      <c r="T1347" s="54"/>
      <c r="AT1347" s="18" t="s">
        <v>227</v>
      </c>
      <c r="AU1347" s="18" t="s">
        <v>85</v>
      </c>
    </row>
    <row r="1348" spans="2:65" s="11" customFormat="1" ht="11.25">
      <c r="B1348" s="145"/>
      <c r="D1348" s="140" t="s">
        <v>229</v>
      </c>
      <c r="E1348" s="146" t="s">
        <v>19</v>
      </c>
      <c r="F1348" s="147" t="s">
        <v>230</v>
      </c>
      <c r="H1348" s="146" t="s">
        <v>19</v>
      </c>
      <c r="I1348" s="148"/>
      <c r="L1348" s="145"/>
      <c r="M1348" s="149"/>
      <c r="T1348" s="150"/>
      <c r="AT1348" s="146" t="s">
        <v>229</v>
      </c>
      <c r="AU1348" s="146" t="s">
        <v>85</v>
      </c>
      <c r="AV1348" s="11" t="s">
        <v>83</v>
      </c>
      <c r="AW1348" s="11" t="s">
        <v>37</v>
      </c>
      <c r="AX1348" s="11" t="s">
        <v>76</v>
      </c>
      <c r="AY1348" s="146" t="s">
        <v>218</v>
      </c>
    </row>
    <row r="1349" spans="2:65" s="12" customFormat="1" ht="11.25">
      <c r="B1349" s="151"/>
      <c r="D1349" s="140" t="s">
        <v>229</v>
      </c>
      <c r="E1349" s="152" t="s">
        <v>19</v>
      </c>
      <c r="F1349" s="153" t="s">
        <v>3579</v>
      </c>
      <c r="H1349" s="154">
        <v>1</v>
      </c>
      <c r="I1349" s="155"/>
      <c r="L1349" s="151"/>
      <c r="M1349" s="156"/>
      <c r="T1349" s="157"/>
      <c r="AT1349" s="152" t="s">
        <v>229</v>
      </c>
      <c r="AU1349" s="152" t="s">
        <v>85</v>
      </c>
      <c r="AV1349" s="12" t="s">
        <v>85</v>
      </c>
      <c r="AW1349" s="12" t="s">
        <v>37</v>
      </c>
      <c r="AX1349" s="12" t="s">
        <v>83</v>
      </c>
      <c r="AY1349" s="152" t="s">
        <v>218</v>
      </c>
    </row>
    <row r="1350" spans="2:65" s="1" customFormat="1" ht="16.5" customHeight="1">
      <c r="B1350" s="33"/>
      <c r="C1350" s="127" t="s">
        <v>3589</v>
      </c>
      <c r="D1350" s="127" t="s">
        <v>219</v>
      </c>
      <c r="E1350" s="128" t="s">
        <v>3590</v>
      </c>
      <c r="F1350" s="129" t="s">
        <v>3591</v>
      </c>
      <c r="G1350" s="130" t="s">
        <v>237</v>
      </c>
      <c r="H1350" s="131">
        <v>1</v>
      </c>
      <c r="I1350" s="132"/>
      <c r="J1350" s="133">
        <f>ROUND(I1350*H1350,2)</f>
        <v>0</v>
      </c>
      <c r="K1350" s="129" t="s">
        <v>19</v>
      </c>
      <c r="L1350" s="33"/>
      <c r="M1350" s="134" t="s">
        <v>19</v>
      </c>
      <c r="N1350" s="135" t="s">
        <v>47</v>
      </c>
      <c r="P1350" s="136">
        <f>O1350*H1350</f>
        <v>0</v>
      </c>
      <c r="Q1350" s="136">
        <v>0</v>
      </c>
      <c r="R1350" s="136">
        <f>Q1350*H1350</f>
        <v>0</v>
      </c>
      <c r="S1350" s="136">
        <v>0</v>
      </c>
      <c r="T1350" s="137">
        <f>S1350*H1350</f>
        <v>0</v>
      </c>
      <c r="AR1350" s="138" t="s">
        <v>223</v>
      </c>
      <c r="AT1350" s="138" t="s">
        <v>219</v>
      </c>
      <c r="AU1350" s="138" t="s">
        <v>85</v>
      </c>
      <c r="AY1350" s="18" t="s">
        <v>218</v>
      </c>
      <c r="BE1350" s="139">
        <f>IF(N1350="základní",J1350,0)</f>
        <v>0</v>
      </c>
      <c r="BF1350" s="139">
        <f>IF(N1350="snížená",J1350,0)</f>
        <v>0</v>
      </c>
      <c r="BG1350" s="139">
        <f>IF(N1350="zákl. přenesená",J1350,0)</f>
        <v>0</v>
      </c>
      <c r="BH1350" s="139">
        <f>IF(N1350="sníž. přenesená",J1350,0)</f>
        <v>0</v>
      </c>
      <c r="BI1350" s="139">
        <f>IF(N1350="nulová",J1350,0)</f>
        <v>0</v>
      </c>
      <c r="BJ1350" s="18" t="s">
        <v>83</v>
      </c>
      <c r="BK1350" s="139">
        <f>ROUND(I1350*H1350,2)</f>
        <v>0</v>
      </c>
      <c r="BL1350" s="18" t="s">
        <v>223</v>
      </c>
      <c r="BM1350" s="138" t="s">
        <v>3592</v>
      </c>
    </row>
    <row r="1351" spans="2:65" s="1" customFormat="1" ht="11.25">
      <c r="B1351" s="33"/>
      <c r="D1351" s="140" t="s">
        <v>225</v>
      </c>
      <c r="F1351" s="141" t="s">
        <v>3591</v>
      </c>
      <c r="I1351" s="142"/>
      <c r="L1351" s="33"/>
      <c r="M1351" s="143"/>
      <c r="T1351" s="54"/>
      <c r="AT1351" s="18" t="s">
        <v>225</v>
      </c>
      <c r="AU1351" s="18" t="s">
        <v>85</v>
      </c>
    </row>
    <row r="1352" spans="2:65" s="1" customFormat="1" ht="19.5">
      <c r="B1352" s="33"/>
      <c r="D1352" s="140" t="s">
        <v>227</v>
      </c>
      <c r="F1352" s="144" t="s">
        <v>3547</v>
      </c>
      <c r="I1352" s="142"/>
      <c r="L1352" s="33"/>
      <c r="M1352" s="143"/>
      <c r="T1352" s="54"/>
      <c r="AT1352" s="18" t="s">
        <v>227</v>
      </c>
      <c r="AU1352" s="18" t="s">
        <v>85</v>
      </c>
    </row>
    <row r="1353" spans="2:65" s="11" customFormat="1" ht="11.25">
      <c r="B1353" s="145"/>
      <c r="D1353" s="140" t="s">
        <v>229</v>
      </c>
      <c r="E1353" s="146" t="s">
        <v>19</v>
      </c>
      <c r="F1353" s="147" t="s">
        <v>230</v>
      </c>
      <c r="H1353" s="146" t="s">
        <v>19</v>
      </c>
      <c r="I1353" s="148"/>
      <c r="L1353" s="145"/>
      <c r="M1353" s="149"/>
      <c r="T1353" s="150"/>
      <c r="AT1353" s="146" t="s">
        <v>229</v>
      </c>
      <c r="AU1353" s="146" t="s">
        <v>85</v>
      </c>
      <c r="AV1353" s="11" t="s">
        <v>83</v>
      </c>
      <c r="AW1353" s="11" t="s">
        <v>37</v>
      </c>
      <c r="AX1353" s="11" t="s">
        <v>76</v>
      </c>
      <c r="AY1353" s="146" t="s">
        <v>218</v>
      </c>
    </row>
    <row r="1354" spans="2:65" s="12" customFormat="1" ht="11.25">
      <c r="B1354" s="151"/>
      <c r="D1354" s="140" t="s">
        <v>229</v>
      </c>
      <c r="E1354" s="152" t="s">
        <v>19</v>
      </c>
      <c r="F1354" s="153" t="s">
        <v>3579</v>
      </c>
      <c r="H1354" s="154">
        <v>1</v>
      </c>
      <c r="I1354" s="155"/>
      <c r="L1354" s="151"/>
      <c r="M1354" s="156"/>
      <c r="T1354" s="157"/>
      <c r="AT1354" s="152" t="s">
        <v>229</v>
      </c>
      <c r="AU1354" s="152" t="s">
        <v>85</v>
      </c>
      <c r="AV1354" s="12" t="s">
        <v>85</v>
      </c>
      <c r="AW1354" s="12" t="s">
        <v>37</v>
      </c>
      <c r="AX1354" s="12" t="s">
        <v>83</v>
      </c>
      <c r="AY1354" s="152" t="s">
        <v>218</v>
      </c>
    </row>
    <row r="1355" spans="2:65" s="1" customFormat="1" ht="16.5" customHeight="1">
      <c r="B1355" s="33"/>
      <c r="C1355" s="127" t="s">
        <v>3593</v>
      </c>
      <c r="D1355" s="127" t="s">
        <v>219</v>
      </c>
      <c r="E1355" s="128" t="s">
        <v>3594</v>
      </c>
      <c r="F1355" s="129" t="s">
        <v>3595</v>
      </c>
      <c r="G1355" s="130" t="s">
        <v>237</v>
      </c>
      <c r="H1355" s="131">
        <v>1</v>
      </c>
      <c r="I1355" s="132"/>
      <c r="J1355" s="133">
        <f>ROUND(I1355*H1355,2)</f>
        <v>0</v>
      </c>
      <c r="K1355" s="129" t="s">
        <v>19</v>
      </c>
      <c r="L1355" s="33"/>
      <c r="M1355" s="134" t="s">
        <v>19</v>
      </c>
      <c r="N1355" s="135" t="s">
        <v>47</v>
      </c>
      <c r="P1355" s="136">
        <f>O1355*H1355</f>
        <v>0</v>
      </c>
      <c r="Q1355" s="136">
        <v>0</v>
      </c>
      <c r="R1355" s="136">
        <f>Q1355*H1355</f>
        <v>0</v>
      </c>
      <c r="S1355" s="136">
        <v>0</v>
      </c>
      <c r="T1355" s="137">
        <f>S1355*H1355</f>
        <v>0</v>
      </c>
      <c r="AR1355" s="138" t="s">
        <v>223</v>
      </c>
      <c r="AT1355" s="138" t="s">
        <v>219</v>
      </c>
      <c r="AU1355" s="138" t="s">
        <v>85</v>
      </c>
      <c r="AY1355" s="18" t="s">
        <v>218</v>
      </c>
      <c r="BE1355" s="139">
        <f>IF(N1355="základní",J1355,0)</f>
        <v>0</v>
      </c>
      <c r="BF1355" s="139">
        <f>IF(N1355="snížená",J1355,0)</f>
        <v>0</v>
      </c>
      <c r="BG1355" s="139">
        <f>IF(N1355="zákl. přenesená",J1355,0)</f>
        <v>0</v>
      </c>
      <c r="BH1355" s="139">
        <f>IF(N1355="sníž. přenesená",J1355,0)</f>
        <v>0</v>
      </c>
      <c r="BI1355" s="139">
        <f>IF(N1355="nulová",J1355,0)</f>
        <v>0</v>
      </c>
      <c r="BJ1355" s="18" t="s">
        <v>83</v>
      </c>
      <c r="BK1355" s="139">
        <f>ROUND(I1355*H1355,2)</f>
        <v>0</v>
      </c>
      <c r="BL1355" s="18" t="s">
        <v>223</v>
      </c>
      <c r="BM1355" s="138" t="s">
        <v>3596</v>
      </c>
    </row>
    <row r="1356" spans="2:65" s="1" customFormat="1" ht="11.25">
      <c r="B1356" s="33"/>
      <c r="D1356" s="140" t="s">
        <v>225</v>
      </c>
      <c r="F1356" s="141" t="s">
        <v>3595</v>
      </c>
      <c r="I1356" s="142"/>
      <c r="L1356" s="33"/>
      <c r="M1356" s="143"/>
      <c r="T1356" s="54"/>
      <c r="AT1356" s="18" t="s">
        <v>225</v>
      </c>
      <c r="AU1356" s="18" t="s">
        <v>85</v>
      </c>
    </row>
    <row r="1357" spans="2:65" s="1" customFormat="1" ht="19.5">
      <c r="B1357" s="33"/>
      <c r="D1357" s="140" t="s">
        <v>227</v>
      </c>
      <c r="F1357" s="144" t="s">
        <v>3547</v>
      </c>
      <c r="I1357" s="142"/>
      <c r="L1357" s="33"/>
      <c r="M1357" s="143"/>
      <c r="T1357" s="54"/>
      <c r="AT1357" s="18" t="s">
        <v>227</v>
      </c>
      <c r="AU1357" s="18" t="s">
        <v>85</v>
      </c>
    </row>
    <row r="1358" spans="2:65" s="11" customFormat="1" ht="11.25">
      <c r="B1358" s="145"/>
      <c r="D1358" s="140" t="s">
        <v>229</v>
      </c>
      <c r="E1358" s="146" t="s">
        <v>19</v>
      </c>
      <c r="F1358" s="147" t="s">
        <v>230</v>
      </c>
      <c r="H1358" s="146" t="s">
        <v>19</v>
      </c>
      <c r="I1358" s="148"/>
      <c r="L1358" s="145"/>
      <c r="M1358" s="149"/>
      <c r="T1358" s="150"/>
      <c r="AT1358" s="146" t="s">
        <v>229</v>
      </c>
      <c r="AU1358" s="146" t="s">
        <v>85</v>
      </c>
      <c r="AV1358" s="11" t="s">
        <v>83</v>
      </c>
      <c r="AW1358" s="11" t="s">
        <v>37</v>
      </c>
      <c r="AX1358" s="11" t="s">
        <v>76</v>
      </c>
      <c r="AY1358" s="146" t="s">
        <v>218</v>
      </c>
    </row>
    <row r="1359" spans="2:65" s="12" customFormat="1" ht="11.25">
      <c r="B1359" s="151"/>
      <c r="D1359" s="140" t="s">
        <v>229</v>
      </c>
      <c r="E1359" s="152" t="s">
        <v>19</v>
      </c>
      <c r="F1359" s="153" t="s">
        <v>3579</v>
      </c>
      <c r="H1359" s="154">
        <v>1</v>
      </c>
      <c r="I1359" s="155"/>
      <c r="L1359" s="151"/>
      <c r="M1359" s="156"/>
      <c r="T1359" s="157"/>
      <c r="AT1359" s="152" t="s">
        <v>229</v>
      </c>
      <c r="AU1359" s="152" t="s">
        <v>85</v>
      </c>
      <c r="AV1359" s="12" t="s">
        <v>85</v>
      </c>
      <c r="AW1359" s="12" t="s">
        <v>37</v>
      </c>
      <c r="AX1359" s="12" t="s">
        <v>83</v>
      </c>
      <c r="AY1359" s="152" t="s">
        <v>218</v>
      </c>
    </row>
    <row r="1360" spans="2:65" s="1" customFormat="1" ht="16.5" customHeight="1">
      <c r="B1360" s="33"/>
      <c r="C1360" s="127" t="s">
        <v>3597</v>
      </c>
      <c r="D1360" s="127" t="s">
        <v>219</v>
      </c>
      <c r="E1360" s="128" t="s">
        <v>3598</v>
      </c>
      <c r="F1360" s="129" t="s">
        <v>3599</v>
      </c>
      <c r="G1360" s="130" t="s">
        <v>237</v>
      </c>
      <c r="H1360" s="131">
        <v>1</v>
      </c>
      <c r="I1360" s="132"/>
      <c r="J1360" s="133">
        <f>ROUND(I1360*H1360,2)</f>
        <v>0</v>
      </c>
      <c r="K1360" s="129" t="s">
        <v>19</v>
      </c>
      <c r="L1360" s="33"/>
      <c r="M1360" s="134" t="s">
        <v>19</v>
      </c>
      <c r="N1360" s="135" t="s">
        <v>47</v>
      </c>
      <c r="P1360" s="136">
        <f>O1360*H1360</f>
        <v>0</v>
      </c>
      <c r="Q1360" s="136">
        <v>0</v>
      </c>
      <c r="R1360" s="136">
        <f>Q1360*H1360</f>
        <v>0</v>
      </c>
      <c r="S1360" s="136">
        <v>0</v>
      </c>
      <c r="T1360" s="137">
        <f>S1360*H1360</f>
        <v>0</v>
      </c>
      <c r="AR1360" s="138" t="s">
        <v>223</v>
      </c>
      <c r="AT1360" s="138" t="s">
        <v>219</v>
      </c>
      <c r="AU1360" s="138" t="s">
        <v>85</v>
      </c>
      <c r="AY1360" s="18" t="s">
        <v>218</v>
      </c>
      <c r="BE1360" s="139">
        <f>IF(N1360="základní",J1360,0)</f>
        <v>0</v>
      </c>
      <c r="BF1360" s="139">
        <f>IF(N1360="snížená",J1360,0)</f>
        <v>0</v>
      </c>
      <c r="BG1360" s="139">
        <f>IF(N1360="zákl. přenesená",J1360,0)</f>
        <v>0</v>
      </c>
      <c r="BH1360" s="139">
        <f>IF(N1360="sníž. přenesená",J1360,0)</f>
        <v>0</v>
      </c>
      <c r="BI1360" s="139">
        <f>IF(N1360="nulová",J1360,0)</f>
        <v>0</v>
      </c>
      <c r="BJ1360" s="18" t="s">
        <v>83</v>
      </c>
      <c r="BK1360" s="139">
        <f>ROUND(I1360*H1360,2)</f>
        <v>0</v>
      </c>
      <c r="BL1360" s="18" t="s">
        <v>223</v>
      </c>
      <c r="BM1360" s="138" t="s">
        <v>3600</v>
      </c>
    </row>
    <row r="1361" spans="2:65" s="1" customFormat="1" ht="11.25">
      <c r="B1361" s="33"/>
      <c r="D1361" s="140" t="s">
        <v>225</v>
      </c>
      <c r="F1361" s="141" t="s">
        <v>3599</v>
      </c>
      <c r="I1361" s="142"/>
      <c r="L1361" s="33"/>
      <c r="M1361" s="143"/>
      <c r="T1361" s="54"/>
      <c r="AT1361" s="18" t="s">
        <v>225</v>
      </c>
      <c r="AU1361" s="18" t="s">
        <v>85</v>
      </c>
    </row>
    <row r="1362" spans="2:65" s="1" customFormat="1" ht="19.5">
      <c r="B1362" s="33"/>
      <c r="D1362" s="140" t="s">
        <v>227</v>
      </c>
      <c r="F1362" s="144" t="s">
        <v>3547</v>
      </c>
      <c r="I1362" s="142"/>
      <c r="L1362" s="33"/>
      <c r="M1362" s="143"/>
      <c r="T1362" s="54"/>
      <c r="AT1362" s="18" t="s">
        <v>227</v>
      </c>
      <c r="AU1362" s="18" t="s">
        <v>85</v>
      </c>
    </row>
    <row r="1363" spans="2:65" s="11" customFormat="1" ht="11.25">
      <c r="B1363" s="145"/>
      <c r="D1363" s="140" t="s">
        <v>229</v>
      </c>
      <c r="E1363" s="146" t="s">
        <v>19</v>
      </c>
      <c r="F1363" s="147" t="s">
        <v>230</v>
      </c>
      <c r="H1363" s="146" t="s">
        <v>19</v>
      </c>
      <c r="I1363" s="148"/>
      <c r="L1363" s="145"/>
      <c r="M1363" s="149"/>
      <c r="T1363" s="150"/>
      <c r="AT1363" s="146" t="s">
        <v>229</v>
      </c>
      <c r="AU1363" s="146" t="s">
        <v>85</v>
      </c>
      <c r="AV1363" s="11" t="s">
        <v>83</v>
      </c>
      <c r="AW1363" s="11" t="s">
        <v>37</v>
      </c>
      <c r="AX1363" s="11" t="s">
        <v>76</v>
      </c>
      <c r="AY1363" s="146" t="s">
        <v>218</v>
      </c>
    </row>
    <row r="1364" spans="2:65" s="12" customFormat="1" ht="11.25">
      <c r="B1364" s="151"/>
      <c r="D1364" s="140" t="s">
        <v>229</v>
      </c>
      <c r="E1364" s="152" t="s">
        <v>19</v>
      </c>
      <c r="F1364" s="153" t="s">
        <v>3601</v>
      </c>
      <c r="H1364" s="154">
        <v>1</v>
      </c>
      <c r="I1364" s="155"/>
      <c r="L1364" s="151"/>
      <c r="M1364" s="156"/>
      <c r="T1364" s="157"/>
      <c r="AT1364" s="152" t="s">
        <v>229</v>
      </c>
      <c r="AU1364" s="152" t="s">
        <v>85</v>
      </c>
      <c r="AV1364" s="12" t="s">
        <v>85</v>
      </c>
      <c r="AW1364" s="12" t="s">
        <v>37</v>
      </c>
      <c r="AX1364" s="12" t="s">
        <v>83</v>
      </c>
      <c r="AY1364" s="152" t="s">
        <v>218</v>
      </c>
    </row>
    <row r="1365" spans="2:65" s="1" customFormat="1" ht="16.5" customHeight="1">
      <c r="B1365" s="33"/>
      <c r="C1365" s="127" t="s">
        <v>3602</v>
      </c>
      <c r="D1365" s="127" t="s">
        <v>219</v>
      </c>
      <c r="E1365" s="128" t="s">
        <v>3603</v>
      </c>
      <c r="F1365" s="129" t="s">
        <v>3604</v>
      </c>
      <c r="G1365" s="130" t="s">
        <v>237</v>
      </c>
      <c r="H1365" s="131">
        <v>2</v>
      </c>
      <c r="I1365" s="132"/>
      <c r="J1365" s="133">
        <f>ROUND(I1365*H1365,2)</f>
        <v>0</v>
      </c>
      <c r="K1365" s="129" t="s">
        <v>19</v>
      </c>
      <c r="L1365" s="33"/>
      <c r="M1365" s="134" t="s">
        <v>19</v>
      </c>
      <c r="N1365" s="135" t="s">
        <v>47</v>
      </c>
      <c r="P1365" s="136">
        <f>O1365*H1365</f>
        <v>0</v>
      </c>
      <c r="Q1365" s="136">
        <v>0</v>
      </c>
      <c r="R1365" s="136">
        <f>Q1365*H1365</f>
        <v>0</v>
      </c>
      <c r="S1365" s="136">
        <v>0</v>
      </c>
      <c r="T1365" s="137">
        <f>S1365*H1365</f>
        <v>0</v>
      </c>
      <c r="AR1365" s="138" t="s">
        <v>223</v>
      </c>
      <c r="AT1365" s="138" t="s">
        <v>219</v>
      </c>
      <c r="AU1365" s="138" t="s">
        <v>85</v>
      </c>
      <c r="AY1365" s="18" t="s">
        <v>218</v>
      </c>
      <c r="BE1365" s="139">
        <f>IF(N1365="základní",J1365,0)</f>
        <v>0</v>
      </c>
      <c r="BF1365" s="139">
        <f>IF(N1365="snížená",J1365,0)</f>
        <v>0</v>
      </c>
      <c r="BG1365" s="139">
        <f>IF(N1365="zákl. přenesená",J1365,0)</f>
        <v>0</v>
      </c>
      <c r="BH1365" s="139">
        <f>IF(N1365="sníž. přenesená",J1365,0)</f>
        <v>0</v>
      </c>
      <c r="BI1365" s="139">
        <f>IF(N1365="nulová",J1365,0)</f>
        <v>0</v>
      </c>
      <c r="BJ1365" s="18" t="s">
        <v>83</v>
      </c>
      <c r="BK1365" s="139">
        <f>ROUND(I1365*H1365,2)</f>
        <v>0</v>
      </c>
      <c r="BL1365" s="18" t="s">
        <v>223</v>
      </c>
      <c r="BM1365" s="138" t="s">
        <v>3605</v>
      </c>
    </row>
    <row r="1366" spans="2:65" s="1" customFormat="1" ht="11.25">
      <c r="B1366" s="33"/>
      <c r="D1366" s="140" t="s">
        <v>225</v>
      </c>
      <c r="F1366" s="141" t="s">
        <v>3604</v>
      </c>
      <c r="I1366" s="142"/>
      <c r="L1366" s="33"/>
      <c r="M1366" s="143"/>
      <c r="T1366" s="54"/>
      <c r="AT1366" s="18" t="s">
        <v>225</v>
      </c>
      <c r="AU1366" s="18" t="s">
        <v>85</v>
      </c>
    </row>
    <row r="1367" spans="2:65" s="1" customFormat="1" ht="19.5">
      <c r="B1367" s="33"/>
      <c r="D1367" s="140" t="s">
        <v>227</v>
      </c>
      <c r="F1367" s="144" t="s">
        <v>3547</v>
      </c>
      <c r="I1367" s="142"/>
      <c r="L1367" s="33"/>
      <c r="M1367" s="143"/>
      <c r="T1367" s="54"/>
      <c r="AT1367" s="18" t="s">
        <v>227</v>
      </c>
      <c r="AU1367" s="18" t="s">
        <v>85</v>
      </c>
    </row>
    <row r="1368" spans="2:65" s="11" customFormat="1" ht="11.25">
      <c r="B1368" s="145"/>
      <c r="D1368" s="140" t="s">
        <v>229</v>
      </c>
      <c r="E1368" s="146" t="s">
        <v>19</v>
      </c>
      <c r="F1368" s="147" t="s">
        <v>230</v>
      </c>
      <c r="H1368" s="146" t="s">
        <v>19</v>
      </c>
      <c r="I1368" s="148"/>
      <c r="L1368" s="145"/>
      <c r="M1368" s="149"/>
      <c r="T1368" s="150"/>
      <c r="AT1368" s="146" t="s">
        <v>229</v>
      </c>
      <c r="AU1368" s="146" t="s">
        <v>85</v>
      </c>
      <c r="AV1368" s="11" t="s">
        <v>83</v>
      </c>
      <c r="AW1368" s="11" t="s">
        <v>37</v>
      </c>
      <c r="AX1368" s="11" t="s">
        <v>76</v>
      </c>
      <c r="AY1368" s="146" t="s">
        <v>218</v>
      </c>
    </row>
    <row r="1369" spans="2:65" s="12" customFormat="1" ht="11.25">
      <c r="B1369" s="151"/>
      <c r="D1369" s="140" t="s">
        <v>229</v>
      </c>
      <c r="E1369" s="152" t="s">
        <v>19</v>
      </c>
      <c r="F1369" s="153" t="s">
        <v>3606</v>
      </c>
      <c r="H1369" s="154">
        <v>2</v>
      </c>
      <c r="I1369" s="155"/>
      <c r="L1369" s="151"/>
      <c r="M1369" s="156"/>
      <c r="T1369" s="157"/>
      <c r="AT1369" s="152" t="s">
        <v>229</v>
      </c>
      <c r="AU1369" s="152" t="s">
        <v>85</v>
      </c>
      <c r="AV1369" s="12" t="s">
        <v>85</v>
      </c>
      <c r="AW1369" s="12" t="s">
        <v>37</v>
      </c>
      <c r="AX1369" s="12" t="s">
        <v>83</v>
      </c>
      <c r="AY1369" s="152" t="s">
        <v>218</v>
      </c>
    </row>
    <row r="1370" spans="2:65" s="1" customFormat="1" ht="16.5" customHeight="1">
      <c r="B1370" s="33"/>
      <c r="C1370" s="127" t="s">
        <v>3607</v>
      </c>
      <c r="D1370" s="127" t="s">
        <v>219</v>
      </c>
      <c r="E1370" s="128" t="s">
        <v>3608</v>
      </c>
      <c r="F1370" s="129" t="s">
        <v>3560</v>
      </c>
      <c r="G1370" s="130" t="s">
        <v>237</v>
      </c>
      <c r="H1370" s="131">
        <v>1</v>
      </c>
      <c r="I1370" s="132"/>
      <c r="J1370" s="133">
        <f>ROUND(I1370*H1370,2)</f>
        <v>0</v>
      </c>
      <c r="K1370" s="129" t="s">
        <v>19</v>
      </c>
      <c r="L1370" s="33"/>
      <c r="M1370" s="134" t="s">
        <v>19</v>
      </c>
      <c r="N1370" s="135" t="s">
        <v>47</v>
      </c>
      <c r="P1370" s="136">
        <f>O1370*H1370</f>
        <v>0</v>
      </c>
      <c r="Q1370" s="136">
        <v>0</v>
      </c>
      <c r="R1370" s="136">
        <f>Q1370*H1370</f>
        <v>0</v>
      </c>
      <c r="S1370" s="136">
        <v>0</v>
      </c>
      <c r="T1370" s="137">
        <f>S1370*H1370</f>
        <v>0</v>
      </c>
      <c r="AR1370" s="138" t="s">
        <v>223</v>
      </c>
      <c r="AT1370" s="138" t="s">
        <v>219</v>
      </c>
      <c r="AU1370" s="138" t="s">
        <v>85</v>
      </c>
      <c r="AY1370" s="18" t="s">
        <v>218</v>
      </c>
      <c r="BE1370" s="139">
        <f>IF(N1370="základní",J1370,0)</f>
        <v>0</v>
      </c>
      <c r="BF1370" s="139">
        <f>IF(N1370="snížená",J1370,0)</f>
        <v>0</v>
      </c>
      <c r="BG1370" s="139">
        <f>IF(N1370="zákl. přenesená",J1370,0)</f>
        <v>0</v>
      </c>
      <c r="BH1370" s="139">
        <f>IF(N1370="sníž. přenesená",J1370,0)</f>
        <v>0</v>
      </c>
      <c r="BI1370" s="139">
        <f>IF(N1370="nulová",J1370,0)</f>
        <v>0</v>
      </c>
      <c r="BJ1370" s="18" t="s">
        <v>83</v>
      </c>
      <c r="BK1370" s="139">
        <f>ROUND(I1370*H1370,2)</f>
        <v>0</v>
      </c>
      <c r="BL1370" s="18" t="s">
        <v>223</v>
      </c>
      <c r="BM1370" s="138" t="s">
        <v>3609</v>
      </c>
    </row>
    <row r="1371" spans="2:65" s="1" customFormat="1" ht="11.25">
      <c r="B1371" s="33"/>
      <c r="D1371" s="140" t="s">
        <v>225</v>
      </c>
      <c r="F1371" s="141" t="s">
        <v>3560</v>
      </c>
      <c r="I1371" s="142"/>
      <c r="L1371" s="33"/>
      <c r="M1371" s="143"/>
      <c r="T1371" s="54"/>
      <c r="AT1371" s="18" t="s">
        <v>225</v>
      </c>
      <c r="AU1371" s="18" t="s">
        <v>85</v>
      </c>
    </row>
    <row r="1372" spans="2:65" s="1" customFormat="1" ht="19.5">
      <c r="B1372" s="33"/>
      <c r="D1372" s="140" t="s">
        <v>227</v>
      </c>
      <c r="F1372" s="144" t="s">
        <v>3547</v>
      </c>
      <c r="I1372" s="142"/>
      <c r="L1372" s="33"/>
      <c r="M1372" s="143"/>
      <c r="T1372" s="54"/>
      <c r="AT1372" s="18" t="s">
        <v>227</v>
      </c>
      <c r="AU1372" s="18" t="s">
        <v>85</v>
      </c>
    </row>
    <row r="1373" spans="2:65" s="11" customFormat="1" ht="11.25">
      <c r="B1373" s="145"/>
      <c r="D1373" s="140" t="s">
        <v>229</v>
      </c>
      <c r="E1373" s="146" t="s">
        <v>19</v>
      </c>
      <c r="F1373" s="147" t="s">
        <v>230</v>
      </c>
      <c r="H1373" s="146" t="s">
        <v>19</v>
      </c>
      <c r="I1373" s="148"/>
      <c r="L1373" s="145"/>
      <c r="M1373" s="149"/>
      <c r="T1373" s="150"/>
      <c r="AT1373" s="146" t="s">
        <v>229</v>
      </c>
      <c r="AU1373" s="146" t="s">
        <v>85</v>
      </c>
      <c r="AV1373" s="11" t="s">
        <v>83</v>
      </c>
      <c r="AW1373" s="11" t="s">
        <v>37</v>
      </c>
      <c r="AX1373" s="11" t="s">
        <v>76</v>
      </c>
      <c r="AY1373" s="146" t="s">
        <v>218</v>
      </c>
    </row>
    <row r="1374" spans="2:65" s="12" customFormat="1" ht="11.25">
      <c r="B1374" s="151"/>
      <c r="D1374" s="140" t="s">
        <v>229</v>
      </c>
      <c r="E1374" s="152" t="s">
        <v>19</v>
      </c>
      <c r="F1374" s="153" t="s">
        <v>3601</v>
      </c>
      <c r="H1374" s="154">
        <v>1</v>
      </c>
      <c r="I1374" s="155"/>
      <c r="L1374" s="151"/>
      <c r="M1374" s="156"/>
      <c r="T1374" s="157"/>
      <c r="AT1374" s="152" t="s">
        <v>229</v>
      </c>
      <c r="AU1374" s="152" t="s">
        <v>85</v>
      </c>
      <c r="AV1374" s="12" t="s">
        <v>85</v>
      </c>
      <c r="AW1374" s="12" t="s">
        <v>37</v>
      </c>
      <c r="AX1374" s="12" t="s">
        <v>83</v>
      </c>
      <c r="AY1374" s="152" t="s">
        <v>218</v>
      </c>
    </row>
    <row r="1375" spans="2:65" s="1" customFormat="1" ht="16.5" customHeight="1">
      <c r="B1375" s="33"/>
      <c r="C1375" s="127" t="s">
        <v>3610</v>
      </c>
      <c r="D1375" s="127" t="s">
        <v>219</v>
      </c>
      <c r="E1375" s="128" t="s">
        <v>3611</v>
      </c>
      <c r="F1375" s="129" t="s">
        <v>3564</v>
      </c>
      <c r="G1375" s="130" t="s">
        <v>237</v>
      </c>
      <c r="H1375" s="131">
        <v>2</v>
      </c>
      <c r="I1375" s="132"/>
      <c r="J1375" s="133">
        <f>ROUND(I1375*H1375,2)</f>
        <v>0</v>
      </c>
      <c r="K1375" s="129" t="s">
        <v>19</v>
      </c>
      <c r="L1375" s="33"/>
      <c r="M1375" s="134" t="s">
        <v>19</v>
      </c>
      <c r="N1375" s="135" t="s">
        <v>47</v>
      </c>
      <c r="P1375" s="136">
        <f>O1375*H1375</f>
        <v>0</v>
      </c>
      <c r="Q1375" s="136">
        <v>0</v>
      </c>
      <c r="R1375" s="136">
        <f>Q1375*H1375</f>
        <v>0</v>
      </c>
      <c r="S1375" s="136">
        <v>0</v>
      </c>
      <c r="T1375" s="137">
        <f>S1375*H1375</f>
        <v>0</v>
      </c>
      <c r="AR1375" s="138" t="s">
        <v>223</v>
      </c>
      <c r="AT1375" s="138" t="s">
        <v>219</v>
      </c>
      <c r="AU1375" s="138" t="s">
        <v>85</v>
      </c>
      <c r="AY1375" s="18" t="s">
        <v>218</v>
      </c>
      <c r="BE1375" s="139">
        <f>IF(N1375="základní",J1375,0)</f>
        <v>0</v>
      </c>
      <c r="BF1375" s="139">
        <f>IF(N1375="snížená",J1375,0)</f>
        <v>0</v>
      </c>
      <c r="BG1375" s="139">
        <f>IF(N1375="zákl. přenesená",J1375,0)</f>
        <v>0</v>
      </c>
      <c r="BH1375" s="139">
        <f>IF(N1375="sníž. přenesená",J1375,0)</f>
        <v>0</v>
      </c>
      <c r="BI1375" s="139">
        <f>IF(N1375="nulová",J1375,0)</f>
        <v>0</v>
      </c>
      <c r="BJ1375" s="18" t="s">
        <v>83</v>
      </c>
      <c r="BK1375" s="139">
        <f>ROUND(I1375*H1375,2)</f>
        <v>0</v>
      </c>
      <c r="BL1375" s="18" t="s">
        <v>223</v>
      </c>
      <c r="BM1375" s="138" t="s">
        <v>3612</v>
      </c>
    </row>
    <row r="1376" spans="2:65" s="1" customFormat="1" ht="11.25">
      <c r="B1376" s="33"/>
      <c r="D1376" s="140" t="s">
        <v>225</v>
      </c>
      <c r="F1376" s="141" t="s">
        <v>3564</v>
      </c>
      <c r="I1376" s="142"/>
      <c r="L1376" s="33"/>
      <c r="M1376" s="143"/>
      <c r="T1376" s="54"/>
      <c r="AT1376" s="18" t="s">
        <v>225</v>
      </c>
      <c r="AU1376" s="18" t="s">
        <v>85</v>
      </c>
    </row>
    <row r="1377" spans="2:65" s="1" customFormat="1" ht="19.5">
      <c r="B1377" s="33"/>
      <c r="D1377" s="140" t="s">
        <v>227</v>
      </c>
      <c r="F1377" s="144" t="s">
        <v>3547</v>
      </c>
      <c r="I1377" s="142"/>
      <c r="L1377" s="33"/>
      <c r="M1377" s="143"/>
      <c r="T1377" s="54"/>
      <c r="AT1377" s="18" t="s">
        <v>227</v>
      </c>
      <c r="AU1377" s="18" t="s">
        <v>85</v>
      </c>
    </row>
    <row r="1378" spans="2:65" s="11" customFormat="1" ht="11.25">
      <c r="B1378" s="145"/>
      <c r="D1378" s="140" t="s">
        <v>229</v>
      </c>
      <c r="E1378" s="146" t="s">
        <v>19</v>
      </c>
      <c r="F1378" s="147" t="s">
        <v>230</v>
      </c>
      <c r="H1378" s="146" t="s">
        <v>19</v>
      </c>
      <c r="I1378" s="148"/>
      <c r="L1378" s="145"/>
      <c r="M1378" s="149"/>
      <c r="T1378" s="150"/>
      <c r="AT1378" s="146" t="s">
        <v>229</v>
      </c>
      <c r="AU1378" s="146" t="s">
        <v>85</v>
      </c>
      <c r="AV1378" s="11" t="s">
        <v>83</v>
      </c>
      <c r="AW1378" s="11" t="s">
        <v>37</v>
      </c>
      <c r="AX1378" s="11" t="s">
        <v>76</v>
      </c>
      <c r="AY1378" s="146" t="s">
        <v>218</v>
      </c>
    </row>
    <row r="1379" spans="2:65" s="12" customFormat="1" ht="11.25">
      <c r="B1379" s="151"/>
      <c r="D1379" s="140" t="s">
        <v>229</v>
      </c>
      <c r="E1379" s="152" t="s">
        <v>19</v>
      </c>
      <c r="F1379" s="153" t="s">
        <v>3606</v>
      </c>
      <c r="H1379" s="154">
        <v>2</v>
      </c>
      <c r="I1379" s="155"/>
      <c r="L1379" s="151"/>
      <c r="M1379" s="156"/>
      <c r="T1379" s="157"/>
      <c r="AT1379" s="152" t="s">
        <v>229</v>
      </c>
      <c r="AU1379" s="152" t="s">
        <v>85</v>
      </c>
      <c r="AV1379" s="12" t="s">
        <v>85</v>
      </c>
      <c r="AW1379" s="12" t="s">
        <v>37</v>
      </c>
      <c r="AX1379" s="12" t="s">
        <v>83</v>
      </c>
      <c r="AY1379" s="152" t="s">
        <v>218</v>
      </c>
    </row>
    <row r="1380" spans="2:65" s="1" customFormat="1" ht="16.5" customHeight="1">
      <c r="B1380" s="33"/>
      <c r="C1380" s="127" t="s">
        <v>3613</v>
      </c>
      <c r="D1380" s="127" t="s">
        <v>219</v>
      </c>
      <c r="E1380" s="128" t="s">
        <v>3614</v>
      </c>
      <c r="F1380" s="129" t="s">
        <v>3615</v>
      </c>
      <c r="G1380" s="130" t="s">
        <v>237</v>
      </c>
      <c r="H1380" s="131">
        <v>1</v>
      </c>
      <c r="I1380" s="132"/>
      <c r="J1380" s="133">
        <f>ROUND(I1380*H1380,2)</f>
        <v>0</v>
      </c>
      <c r="K1380" s="129" t="s">
        <v>19</v>
      </c>
      <c r="L1380" s="33"/>
      <c r="M1380" s="134" t="s">
        <v>19</v>
      </c>
      <c r="N1380" s="135" t="s">
        <v>47</v>
      </c>
      <c r="P1380" s="136">
        <f>O1380*H1380</f>
        <v>0</v>
      </c>
      <c r="Q1380" s="136">
        <v>0</v>
      </c>
      <c r="R1380" s="136">
        <f>Q1380*H1380</f>
        <v>0</v>
      </c>
      <c r="S1380" s="136">
        <v>0</v>
      </c>
      <c r="T1380" s="137">
        <f>S1380*H1380</f>
        <v>0</v>
      </c>
      <c r="AR1380" s="138" t="s">
        <v>223</v>
      </c>
      <c r="AT1380" s="138" t="s">
        <v>219</v>
      </c>
      <c r="AU1380" s="138" t="s">
        <v>85</v>
      </c>
      <c r="AY1380" s="18" t="s">
        <v>218</v>
      </c>
      <c r="BE1380" s="139">
        <f>IF(N1380="základní",J1380,0)</f>
        <v>0</v>
      </c>
      <c r="BF1380" s="139">
        <f>IF(N1380="snížená",J1380,0)</f>
        <v>0</v>
      </c>
      <c r="BG1380" s="139">
        <f>IF(N1380="zákl. přenesená",J1380,0)</f>
        <v>0</v>
      </c>
      <c r="BH1380" s="139">
        <f>IF(N1380="sníž. přenesená",J1380,0)</f>
        <v>0</v>
      </c>
      <c r="BI1380" s="139">
        <f>IF(N1380="nulová",J1380,0)</f>
        <v>0</v>
      </c>
      <c r="BJ1380" s="18" t="s">
        <v>83</v>
      </c>
      <c r="BK1380" s="139">
        <f>ROUND(I1380*H1380,2)</f>
        <v>0</v>
      </c>
      <c r="BL1380" s="18" t="s">
        <v>223</v>
      </c>
      <c r="BM1380" s="138" t="s">
        <v>3616</v>
      </c>
    </row>
    <row r="1381" spans="2:65" s="1" customFormat="1" ht="11.25">
      <c r="B1381" s="33"/>
      <c r="D1381" s="140" t="s">
        <v>225</v>
      </c>
      <c r="F1381" s="141" t="s">
        <v>3615</v>
      </c>
      <c r="I1381" s="142"/>
      <c r="L1381" s="33"/>
      <c r="M1381" s="143"/>
      <c r="T1381" s="54"/>
      <c r="AT1381" s="18" t="s">
        <v>225</v>
      </c>
      <c r="AU1381" s="18" t="s">
        <v>85</v>
      </c>
    </row>
    <row r="1382" spans="2:65" s="1" customFormat="1" ht="19.5">
      <c r="B1382" s="33"/>
      <c r="D1382" s="140" t="s">
        <v>227</v>
      </c>
      <c r="F1382" s="144" t="s">
        <v>3547</v>
      </c>
      <c r="I1382" s="142"/>
      <c r="L1382" s="33"/>
      <c r="M1382" s="143"/>
      <c r="T1382" s="54"/>
      <c r="AT1382" s="18" t="s">
        <v>227</v>
      </c>
      <c r="AU1382" s="18" t="s">
        <v>85</v>
      </c>
    </row>
    <row r="1383" spans="2:65" s="11" customFormat="1" ht="11.25">
      <c r="B1383" s="145"/>
      <c r="D1383" s="140" t="s">
        <v>229</v>
      </c>
      <c r="E1383" s="146" t="s">
        <v>19</v>
      </c>
      <c r="F1383" s="147" t="s">
        <v>230</v>
      </c>
      <c r="H1383" s="146" t="s">
        <v>19</v>
      </c>
      <c r="I1383" s="148"/>
      <c r="L1383" s="145"/>
      <c r="M1383" s="149"/>
      <c r="T1383" s="150"/>
      <c r="AT1383" s="146" t="s">
        <v>229</v>
      </c>
      <c r="AU1383" s="146" t="s">
        <v>85</v>
      </c>
      <c r="AV1383" s="11" t="s">
        <v>83</v>
      </c>
      <c r="AW1383" s="11" t="s">
        <v>37</v>
      </c>
      <c r="AX1383" s="11" t="s">
        <v>76</v>
      </c>
      <c r="AY1383" s="146" t="s">
        <v>218</v>
      </c>
    </row>
    <row r="1384" spans="2:65" s="12" customFormat="1" ht="11.25">
      <c r="B1384" s="151"/>
      <c r="D1384" s="140" t="s">
        <v>229</v>
      </c>
      <c r="E1384" s="152" t="s">
        <v>19</v>
      </c>
      <c r="F1384" s="153" t="s">
        <v>3601</v>
      </c>
      <c r="H1384" s="154">
        <v>1</v>
      </c>
      <c r="I1384" s="155"/>
      <c r="L1384" s="151"/>
      <c r="M1384" s="156"/>
      <c r="T1384" s="157"/>
      <c r="AT1384" s="152" t="s">
        <v>229</v>
      </c>
      <c r="AU1384" s="152" t="s">
        <v>85</v>
      </c>
      <c r="AV1384" s="12" t="s">
        <v>85</v>
      </c>
      <c r="AW1384" s="12" t="s">
        <v>37</v>
      </c>
      <c r="AX1384" s="12" t="s">
        <v>83</v>
      </c>
      <c r="AY1384" s="152" t="s">
        <v>218</v>
      </c>
    </row>
    <row r="1385" spans="2:65" s="1" customFormat="1" ht="16.5" customHeight="1">
      <c r="B1385" s="33"/>
      <c r="C1385" s="127" t="s">
        <v>3617</v>
      </c>
      <c r="D1385" s="127" t="s">
        <v>219</v>
      </c>
      <c r="E1385" s="128" t="s">
        <v>3618</v>
      </c>
      <c r="F1385" s="129" t="s">
        <v>3568</v>
      </c>
      <c r="G1385" s="130" t="s">
        <v>237</v>
      </c>
      <c r="H1385" s="131">
        <v>2</v>
      </c>
      <c r="I1385" s="132"/>
      <c r="J1385" s="133">
        <f>ROUND(I1385*H1385,2)</f>
        <v>0</v>
      </c>
      <c r="K1385" s="129" t="s">
        <v>19</v>
      </c>
      <c r="L1385" s="33"/>
      <c r="M1385" s="134" t="s">
        <v>19</v>
      </c>
      <c r="N1385" s="135" t="s">
        <v>47</v>
      </c>
      <c r="P1385" s="136">
        <f>O1385*H1385</f>
        <v>0</v>
      </c>
      <c r="Q1385" s="136">
        <v>0</v>
      </c>
      <c r="R1385" s="136">
        <f>Q1385*H1385</f>
        <v>0</v>
      </c>
      <c r="S1385" s="136">
        <v>0</v>
      </c>
      <c r="T1385" s="137">
        <f>S1385*H1385</f>
        <v>0</v>
      </c>
      <c r="AR1385" s="138" t="s">
        <v>223</v>
      </c>
      <c r="AT1385" s="138" t="s">
        <v>219</v>
      </c>
      <c r="AU1385" s="138" t="s">
        <v>85</v>
      </c>
      <c r="AY1385" s="18" t="s">
        <v>218</v>
      </c>
      <c r="BE1385" s="139">
        <f>IF(N1385="základní",J1385,0)</f>
        <v>0</v>
      </c>
      <c r="BF1385" s="139">
        <f>IF(N1385="snížená",J1385,0)</f>
        <v>0</v>
      </c>
      <c r="BG1385" s="139">
        <f>IF(N1385="zákl. přenesená",J1385,0)</f>
        <v>0</v>
      </c>
      <c r="BH1385" s="139">
        <f>IF(N1385="sníž. přenesená",J1385,0)</f>
        <v>0</v>
      </c>
      <c r="BI1385" s="139">
        <f>IF(N1385="nulová",J1385,0)</f>
        <v>0</v>
      </c>
      <c r="BJ1385" s="18" t="s">
        <v>83</v>
      </c>
      <c r="BK1385" s="139">
        <f>ROUND(I1385*H1385,2)</f>
        <v>0</v>
      </c>
      <c r="BL1385" s="18" t="s">
        <v>223</v>
      </c>
      <c r="BM1385" s="138" t="s">
        <v>3619</v>
      </c>
    </row>
    <row r="1386" spans="2:65" s="1" customFormat="1" ht="11.25">
      <c r="B1386" s="33"/>
      <c r="D1386" s="140" t="s">
        <v>225</v>
      </c>
      <c r="F1386" s="141" t="s">
        <v>3568</v>
      </c>
      <c r="I1386" s="142"/>
      <c r="L1386" s="33"/>
      <c r="M1386" s="143"/>
      <c r="T1386" s="54"/>
      <c r="AT1386" s="18" t="s">
        <v>225</v>
      </c>
      <c r="AU1386" s="18" t="s">
        <v>85</v>
      </c>
    </row>
    <row r="1387" spans="2:65" s="1" customFormat="1" ht="19.5">
      <c r="B1387" s="33"/>
      <c r="D1387" s="140" t="s">
        <v>227</v>
      </c>
      <c r="F1387" s="144" t="s">
        <v>3547</v>
      </c>
      <c r="I1387" s="142"/>
      <c r="L1387" s="33"/>
      <c r="M1387" s="143"/>
      <c r="T1387" s="54"/>
      <c r="AT1387" s="18" t="s">
        <v>227</v>
      </c>
      <c r="AU1387" s="18" t="s">
        <v>85</v>
      </c>
    </row>
    <row r="1388" spans="2:65" s="11" customFormat="1" ht="11.25">
      <c r="B1388" s="145"/>
      <c r="D1388" s="140" t="s">
        <v>229</v>
      </c>
      <c r="E1388" s="146" t="s">
        <v>19</v>
      </c>
      <c r="F1388" s="147" t="s">
        <v>230</v>
      </c>
      <c r="H1388" s="146" t="s">
        <v>19</v>
      </c>
      <c r="I1388" s="148"/>
      <c r="L1388" s="145"/>
      <c r="M1388" s="149"/>
      <c r="T1388" s="150"/>
      <c r="AT1388" s="146" t="s">
        <v>229</v>
      </c>
      <c r="AU1388" s="146" t="s">
        <v>85</v>
      </c>
      <c r="AV1388" s="11" t="s">
        <v>83</v>
      </c>
      <c r="AW1388" s="11" t="s">
        <v>37</v>
      </c>
      <c r="AX1388" s="11" t="s">
        <v>76</v>
      </c>
      <c r="AY1388" s="146" t="s">
        <v>218</v>
      </c>
    </row>
    <row r="1389" spans="2:65" s="12" customFormat="1" ht="11.25">
      <c r="B1389" s="151"/>
      <c r="D1389" s="140" t="s">
        <v>229</v>
      </c>
      <c r="E1389" s="152" t="s">
        <v>19</v>
      </c>
      <c r="F1389" s="153" t="s">
        <v>3606</v>
      </c>
      <c r="H1389" s="154">
        <v>2</v>
      </c>
      <c r="I1389" s="155"/>
      <c r="L1389" s="151"/>
      <c r="M1389" s="156"/>
      <c r="T1389" s="157"/>
      <c r="AT1389" s="152" t="s">
        <v>229</v>
      </c>
      <c r="AU1389" s="152" t="s">
        <v>85</v>
      </c>
      <c r="AV1389" s="12" t="s">
        <v>85</v>
      </c>
      <c r="AW1389" s="12" t="s">
        <v>37</v>
      </c>
      <c r="AX1389" s="12" t="s">
        <v>83</v>
      </c>
      <c r="AY1389" s="152" t="s">
        <v>218</v>
      </c>
    </row>
    <row r="1390" spans="2:65" s="10" customFormat="1" ht="22.9" customHeight="1">
      <c r="B1390" s="117"/>
      <c r="D1390" s="118" t="s">
        <v>75</v>
      </c>
      <c r="E1390" s="189" t="s">
        <v>3620</v>
      </c>
      <c r="F1390" s="189" t="s">
        <v>3621</v>
      </c>
      <c r="I1390" s="120"/>
      <c r="J1390" s="190">
        <f>BK1390</f>
        <v>0</v>
      </c>
      <c r="L1390" s="117"/>
      <c r="M1390" s="122"/>
      <c r="P1390" s="123">
        <f>SUM(P1391:P1551)</f>
        <v>0</v>
      </c>
      <c r="R1390" s="123">
        <f>SUM(R1391:R1551)</f>
        <v>0</v>
      </c>
      <c r="T1390" s="124">
        <f>SUM(T1391:T1551)</f>
        <v>0</v>
      </c>
      <c r="AR1390" s="118" t="s">
        <v>83</v>
      </c>
      <c r="AT1390" s="125" t="s">
        <v>75</v>
      </c>
      <c r="AU1390" s="125" t="s">
        <v>83</v>
      </c>
      <c r="AY1390" s="118" t="s">
        <v>218</v>
      </c>
      <c r="BK1390" s="126">
        <f>SUM(BK1391:BK1551)</f>
        <v>0</v>
      </c>
    </row>
    <row r="1391" spans="2:65" s="1" customFormat="1" ht="16.5" customHeight="1">
      <c r="B1391" s="33"/>
      <c r="C1391" s="127" t="s">
        <v>3622</v>
      </c>
      <c r="D1391" s="127" t="s">
        <v>219</v>
      </c>
      <c r="E1391" s="128" t="s">
        <v>3623</v>
      </c>
      <c r="F1391" s="129" t="s">
        <v>3624</v>
      </c>
      <c r="G1391" s="130" t="s">
        <v>222</v>
      </c>
      <c r="H1391" s="131">
        <v>18.829999999999998</v>
      </c>
      <c r="I1391" s="132"/>
      <c r="J1391" s="133">
        <f>ROUND(I1391*H1391,2)</f>
        <v>0</v>
      </c>
      <c r="K1391" s="129" t="s">
        <v>19</v>
      </c>
      <c r="L1391" s="33"/>
      <c r="M1391" s="134" t="s">
        <v>19</v>
      </c>
      <c r="N1391" s="135" t="s">
        <v>47</v>
      </c>
      <c r="P1391" s="136">
        <f>O1391*H1391</f>
        <v>0</v>
      </c>
      <c r="Q1391" s="136">
        <v>0</v>
      </c>
      <c r="R1391" s="136">
        <f>Q1391*H1391</f>
        <v>0</v>
      </c>
      <c r="S1391" s="136">
        <v>0</v>
      </c>
      <c r="T1391" s="137">
        <f>S1391*H1391</f>
        <v>0</v>
      </c>
      <c r="AR1391" s="138" t="s">
        <v>223</v>
      </c>
      <c r="AT1391" s="138" t="s">
        <v>219</v>
      </c>
      <c r="AU1391" s="138" t="s">
        <v>85</v>
      </c>
      <c r="AY1391" s="18" t="s">
        <v>218</v>
      </c>
      <c r="BE1391" s="139">
        <f>IF(N1391="základní",J1391,0)</f>
        <v>0</v>
      </c>
      <c r="BF1391" s="139">
        <f>IF(N1391="snížená",J1391,0)</f>
        <v>0</v>
      </c>
      <c r="BG1391" s="139">
        <f>IF(N1391="zákl. přenesená",J1391,0)</f>
        <v>0</v>
      </c>
      <c r="BH1391" s="139">
        <f>IF(N1391="sníž. přenesená",J1391,0)</f>
        <v>0</v>
      </c>
      <c r="BI1391" s="139">
        <f>IF(N1391="nulová",J1391,0)</f>
        <v>0</v>
      </c>
      <c r="BJ1391" s="18" t="s">
        <v>83</v>
      </c>
      <c r="BK1391" s="139">
        <f>ROUND(I1391*H1391,2)</f>
        <v>0</v>
      </c>
      <c r="BL1391" s="18" t="s">
        <v>223</v>
      </c>
      <c r="BM1391" s="138" t="s">
        <v>3625</v>
      </c>
    </row>
    <row r="1392" spans="2:65" s="1" customFormat="1" ht="11.25">
      <c r="B1392" s="33"/>
      <c r="D1392" s="140" t="s">
        <v>225</v>
      </c>
      <c r="F1392" s="141" t="s">
        <v>3624</v>
      </c>
      <c r="I1392" s="142"/>
      <c r="L1392" s="33"/>
      <c r="M1392" s="143"/>
      <c r="T1392" s="54"/>
      <c r="AT1392" s="18" t="s">
        <v>225</v>
      </c>
      <c r="AU1392" s="18" t="s">
        <v>85</v>
      </c>
    </row>
    <row r="1393" spans="2:65" s="1" customFormat="1" ht="19.5">
      <c r="B1393" s="33"/>
      <c r="D1393" s="140" t="s">
        <v>227</v>
      </c>
      <c r="F1393" s="144" t="s">
        <v>3626</v>
      </c>
      <c r="I1393" s="142"/>
      <c r="L1393" s="33"/>
      <c r="M1393" s="143"/>
      <c r="T1393" s="54"/>
      <c r="AT1393" s="18" t="s">
        <v>227</v>
      </c>
      <c r="AU1393" s="18" t="s">
        <v>85</v>
      </c>
    </row>
    <row r="1394" spans="2:65" s="11" customFormat="1" ht="11.25">
      <c r="B1394" s="145"/>
      <c r="D1394" s="140" t="s">
        <v>229</v>
      </c>
      <c r="E1394" s="146" t="s">
        <v>19</v>
      </c>
      <c r="F1394" s="147" t="s">
        <v>230</v>
      </c>
      <c r="H1394" s="146" t="s">
        <v>19</v>
      </c>
      <c r="I1394" s="148"/>
      <c r="L1394" s="145"/>
      <c r="M1394" s="149"/>
      <c r="T1394" s="150"/>
      <c r="AT1394" s="146" t="s">
        <v>229</v>
      </c>
      <c r="AU1394" s="146" t="s">
        <v>85</v>
      </c>
      <c r="AV1394" s="11" t="s">
        <v>83</v>
      </c>
      <c r="AW1394" s="11" t="s">
        <v>37</v>
      </c>
      <c r="AX1394" s="11" t="s">
        <v>76</v>
      </c>
      <c r="AY1394" s="146" t="s">
        <v>218</v>
      </c>
    </row>
    <row r="1395" spans="2:65" s="12" customFormat="1" ht="11.25">
      <c r="B1395" s="151"/>
      <c r="D1395" s="140" t="s">
        <v>229</v>
      </c>
      <c r="E1395" s="152" t="s">
        <v>19</v>
      </c>
      <c r="F1395" s="153" t="s">
        <v>3627</v>
      </c>
      <c r="H1395" s="154">
        <v>18.829999999999998</v>
      </c>
      <c r="I1395" s="155"/>
      <c r="L1395" s="151"/>
      <c r="M1395" s="156"/>
      <c r="T1395" s="157"/>
      <c r="AT1395" s="152" t="s">
        <v>229</v>
      </c>
      <c r="AU1395" s="152" t="s">
        <v>85</v>
      </c>
      <c r="AV1395" s="12" t="s">
        <v>85</v>
      </c>
      <c r="AW1395" s="12" t="s">
        <v>37</v>
      </c>
      <c r="AX1395" s="12" t="s">
        <v>83</v>
      </c>
      <c r="AY1395" s="152" t="s">
        <v>218</v>
      </c>
    </row>
    <row r="1396" spans="2:65" s="1" customFormat="1" ht="16.5" customHeight="1">
      <c r="B1396" s="33"/>
      <c r="C1396" s="127" t="s">
        <v>3628</v>
      </c>
      <c r="D1396" s="127" t="s">
        <v>219</v>
      </c>
      <c r="E1396" s="128" t="s">
        <v>3629</v>
      </c>
      <c r="F1396" s="129" t="s">
        <v>3630</v>
      </c>
      <c r="G1396" s="130" t="s">
        <v>222</v>
      </c>
      <c r="H1396" s="131">
        <v>0.75</v>
      </c>
      <c r="I1396" s="132"/>
      <c r="J1396" s="133">
        <f>ROUND(I1396*H1396,2)</f>
        <v>0</v>
      </c>
      <c r="K1396" s="129" t="s">
        <v>19</v>
      </c>
      <c r="L1396" s="33"/>
      <c r="M1396" s="134" t="s">
        <v>19</v>
      </c>
      <c r="N1396" s="135" t="s">
        <v>47</v>
      </c>
      <c r="P1396" s="136">
        <f>O1396*H1396</f>
        <v>0</v>
      </c>
      <c r="Q1396" s="136">
        <v>0</v>
      </c>
      <c r="R1396" s="136">
        <f>Q1396*H1396</f>
        <v>0</v>
      </c>
      <c r="S1396" s="136">
        <v>0</v>
      </c>
      <c r="T1396" s="137">
        <f>S1396*H1396</f>
        <v>0</v>
      </c>
      <c r="AR1396" s="138" t="s">
        <v>223</v>
      </c>
      <c r="AT1396" s="138" t="s">
        <v>219</v>
      </c>
      <c r="AU1396" s="138" t="s">
        <v>85</v>
      </c>
      <c r="AY1396" s="18" t="s">
        <v>218</v>
      </c>
      <c r="BE1396" s="139">
        <f>IF(N1396="základní",J1396,0)</f>
        <v>0</v>
      </c>
      <c r="BF1396" s="139">
        <f>IF(N1396="snížená",J1396,0)</f>
        <v>0</v>
      </c>
      <c r="BG1396" s="139">
        <f>IF(N1396="zákl. přenesená",J1396,0)</f>
        <v>0</v>
      </c>
      <c r="BH1396" s="139">
        <f>IF(N1396="sníž. přenesená",J1396,0)</f>
        <v>0</v>
      </c>
      <c r="BI1396" s="139">
        <f>IF(N1396="nulová",J1396,0)</f>
        <v>0</v>
      </c>
      <c r="BJ1396" s="18" t="s">
        <v>83</v>
      </c>
      <c r="BK1396" s="139">
        <f>ROUND(I1396*H1396,2)</f>
        <v>0</v>
      </c>
      <c r="BL1396" s="18" t="s">
        <v>223</v>
      </c>
      <c r="BM1396" s="138" t="s">
        <v>3631</v>
      </c>
    </row>
    <row r="1397" spans="2:65" s="1" customFormat="1" ht="11.25">
      <c r="B1397" s="33"/>
      <c r="D1397" s="140" t="s">
        <v>225</v>
      </c>
      <c r="F1397" s="141" t="s">
        <v>3630</v>
      </c>
      <c r="I1397" s="142"/>
      <c r="L1397" s="33"/>
      <c r="M1397" s="143"/>
      <c r="T1397" s="54"/>
      <c r="AT1397" s="18" t="s">
        <v>225</v>
      </c>
      <c r="AU1397" s="18" t="s">
        <v>85</v>
      </c>
    </row>
    <row r="1398" spans="2:65" s="1" customFormat="1" ht="19.5">
      <c r="B1398" s="33"/>
      <c r="D1398" s="140" t="s">
        <v>227</v>
      </c>
      <c r="F1398" s="144" t="s">
        <v>3626</v>
      </c>
      <c r="I1398" s="142"/>
      <c r="L1398" s="33"/>
      <c r="M1398" s="143"/>
      <c r="T1398" s="54"/>
      <c r="AT1398" s="18" t="s">
        <v>227</v>
      </c>
      <c r="AU1398" s="18" t="s">
        <v>85</v>
      </c>
    </row>
    <row r="1399" spans="2:65" s="11" customFormat="1" ht="11.25">
      <c r="B1399" s="145"/>
      <c r="D1399" s="140" t="s">
        <v>229</v>
      </c>
      <c r="E1399" s="146" t="s">
        <v>19</v>
      </c>
      <c r="F1399" s="147" t="s">
        <v>230</v>
      </c>
      <c r="H1399" s="146" t="s">
        <v>19</v>
      </c>
      <c r="I1399" s="148"/>
      <c r="L1399" s="145"/>
      <c r="M1399" s="149"/>
      <c r="T1399" s="150"/>
      <c r="AT1399" s="146" t="s">
        <v>229</v>
      </c>
      <c r="AU1399" s="146" t="s">
        <v>85</v>
      </c>
      <c r="AV1399" s="11" t="s">
        <v>83</v>
      </c>
      <c r="AW1399" s="11" t="s">
        <v>37</v>
      </c>
      <c r="AX1399" s="11" t="s">
        <v>76</v>
      </c>
      <c r="AY1399" s="146" t="s">
        <v>218</v>
      </c>
    </row>
    <row r="1400" spans="2:65" s="12" customFormat="1" ht="11.25">
      <c r="B1400" s="151"/>
      <c r="D1400" s="140" t="s">
        <v>229</v>
      </c>
      <c r="E1400" s="152" t="s">
        <v>19</v>
      </c>
      <c r="F1400" s="153" t="s">
        <v>3632</v>
      </c>
      <c r="H1400" s="154">
        <v>0.05</v>
      </c>
      <c r="I1400" s="155"/>
      <c r="L1400" s="151"/>
      <c r="M1400" s="156"/>
      <c r="T1400" s="157"/>
      <c r="AT1400" s="152" t="s">
        <v>229</v>
      </c>
      <c r="AU1400" s="152" t="s">
        <v>85</v>
      </c>
      <c r="AV1400" s="12" t="s">
        <v>85</v>
      </c>
      <c r="AW1400" s="12" t="s">
        <v>37</v>
      </c>
      <c r="AX1400" s="12" t="s">
        <v>76</v>
      </c>
      <c r="AY1400" s="152" t="s">
        <v>218</v>
      </c>
    </row>
    <row r="1401" spans="2:65" s="12" customFormat="1" ht="11.25">
      <c r="B1401" s="151"/>
      <c r="D1401" s="140" t="s">
        <v>229</v>
      </c>
      <c r="E1401" s="152" t="s">
        <v>19</v>
      </c>
      <c r="F1401" s="153" t="s">
        <v>3633</v>
      </c>
      <c r="H1401" s="154">
        <v>0.54</v>
      </c>
      <c r="I1401" s="155"/>
      <c r="L1401" s="151"/>
      <c r="M1401" s="156"/>
      <c r="T1401" s="157"/>
      <c r="AT1401" s="152" t="s">
        <v>229</v>
      </c>
      <c r="AU1401" s="152" t="s">
        <v>85</v>
      </c>
      <c r="AV1401" s="12" t="s">
        <v>85</v>
      </c>
      <c r="AW1401" s="12" t="s">
        <v>37</v>
      </c>
      <c r="AX1401" s="12" t="s">
        <v>76</v>
      </c>
      <c r="AY1401" s="152" t="s">
        <v>218</v>
      </c>
    </row>
    <row r="1402" spans="2:65" s="12" customFormat="1" ht="11.25">
      <c r="B1402" s="151"/>
      <c r="D1402" s="140" t="s">
        <v>229</v>
      </c>
      <c r="E1402" s="152" t="s">
        <v>19</v>
      </c>
      <c r="F1402" s="153" t="s">
        <v>3634</v>
      </c>
      <c r="H1402" s="154">
        <v>0.16</v>
      </c>
      <c r="I1402" s="155"/>
      <c r="L1402" s="151"/>
      <c r="M1402" s="156"/>
      <c r="T1402" s="157"/>
      <c r="AT1402" s="152" t="s">
        <v>229</v>
      </c>
      <c r="AU1402" s="152" t="s">
        <v>85</v>
      </c>
      <c r="AV1402" s="12" t="s">
        <v>85</v>
      </c>
      <c r="AW1402" s="12" t="s">
        <v>37</v>
      </c>
      <c r="AX1402" s="12" t="s">
        <v>76</v>
      </c>
      <c r="AY1402" s="152" t="s">
        <v>218</v>
      </c>
    </row>
    <row r="1403" spans="2:65" s="13" customFormat="1" ht="11.25">
      <c r="B1403" s="158"/>
      <c r="D1403" s="140" t="s">
        <v>229</v>
      </c>
      <c r="E1403" s="159" t="s">
        <v>19</v>
      </c>
      <c r="F1403" s="160" t="s">
        <v>234</v>
      </c>
      <c r="H1403" s="161">
        <v>0.75</v>
      </c>
      <c r="I1403" s="162"/>
      <c r="L1403" s="158"/>
      <c r="M1403" s="163"/>
      <c r="T1403" s="164"/>
      <c r="AT1403" s="159" t="s">
        <v>229</v>
      </c>
      <c r="AU1403" s="159" t="s">
        <v>85</v>
      </c>
      <c r="AV1403" s="13" t="s">
        <v>223</v>
      </c>
      <c r="AW1403" s="13" t="s">
        <v>37</v>
      </c>
      <c r="AX1403" s="13" t="s">
        <v>83</v>
      </c>
      <c r="AY1403" s="159" t="s">
        <v>218</v>
      </c>
    </row>
    <row r="1404" spans="2:65" s="1" customFormat="1" ht="16.5" customHeight="1">
      <c r="B1404" s="33"/>
      <c r="C1404" s="127" t="s">
        <v>3635</v>
      </c>
      <c r="D1404" s="127" t="s">
        <v>219</v>
      </c>
      <c r="E1404" s="128" t="s">
        <v>3636</v>
      </c>
      <c r="F1404" s="129" t="s">
        <v>3637</v>
      </c>
      <c r="G1404" s="130" t="s">
        <v>222</v>
      </c>
      <c r="H1404" s="131">
        <v>2.08</v>
      </c>
      <c r="I1404" s="132"/>
      <c r="J1404" s="133">
        <f>ROUND(I1404*H1404,2)</f>
        <v>0</v>
      </c>
      <c r="K1404" s="129" t="s">
        <v>19</v>
      </c>
      <c r="L1404" s="33"/>
      <c r="M1404" s="134" t="s">
        <v>19</v>
      </c>
      <c r="N1404" s="135" t="s">
        <v>47</v>
      </c>
      <c r="P1404" s="136">
        <f>O1404*H1404</f>
        <v>0</v>
      </c>
      <c r="Q1404" s="136">
        <v>0</v>
      </c>
      <c r="R1404" s="136">
        <f>Q1404*H1404</f>
        <v>0</v>
      </c>
      <c r="S1404" s="136">
        <v>0</v>
      </c>
      <c r="T1404" s="137">
        <f>S1404*H1404</f>
        <v>0</v>
      </c>
      <c r="AR1404" s="138" t="s">
        <v>223</v>
      </c>
      <c r="AT1404" s="138" t="s">
        <v>219</v>
      </c>
      <c r="AU1404" s="138" t="s">
        <v>85</v>
      </c>
      <c r="AY1404" s="18" t="s">
        <v>218</v>
      </c>
      <c r="BE1404" s="139">
        <f>IF(N1404="základní",J1404,0)</f>
        <v>0</v>
      </c>
      <c r="BF1404" s="139">
        <f>IF(N1404="snížená",J1404,0)</f>
        <v>0</v>
      </c>
      <c r="BG1404" s="139">
        <f>IF(N1404="zákl. přenesená",J1404,0)</f>
        <v>0</v>
      </c>
      <c r="BH1404" s="139">
        <f>IF(N1404="sníž. přenesená",J1404,0)</f>
        <v>0</v>
      </c>
      <c r="BI1404" s="139">
        <f>IF(N1404="nulová",J1404,0)</f>
        <v>0</v>
      </c>
      <c r="BJ1404" s="18" t="s">
        <v>83</v>
      </c>
      <c r="BK1404" s="139">
        <f>ROUND(I1404*H1404,2)</f>
        <v>0</v>
      </c>
      <c r="BL1404" s="18" t="s">
        <v>223</v>
      </c>
      <c r="BM1404" s="138" t="s">
        <v>3638</v>
      </c>
    </row>
    <row r="1405" spans="2:65" s="1" customFormat="1" ht="11.25">
      <c r="B1405" s="33"/>
      <c r="D1405" s="140" t="s">
        <v>225</v>
      </c>
      <c r="F1405" s="141" t="s">
        <v>3637</v>
      </c>
      <c r="I1405" s="142"/>
      <c r="L1405" s="33"/>
      <c r="M1405" s="143"/>
      <c r="T1405" s="54"/>
      <c r="AT1405" s="18" t="s">
        <v>225</v>
      </c>
      <c r="AU1405" s="18" t="s">
        <v>85</v>
      </c>
    </row>
    <row r="1406" spans="2:65" s="1" customFormat="1" ht="19.5">
      <c r="B1406" s="33"/>
      <c r="D1406" s="140" t="s">
        <v>227</v>
      </c>
      <c r="F1406" s="144" t="s">
        <v>3626</v>
      </c>
      <c r="I1406" s="142"/>
      <c r="L1406" s="33"/>
      <c r="M1406" s="143"/>
      <c r="T1406" s="54"/>
      <c r="AT1406" s="18" t="s">
        <v>227</v>
      </c>
      <c r="AU1406" s="18" t="s">
        <v>85</v>
      </c>
    </row>
    <row r="1407" spans="2:65" s="11" customFormat="1" ht="11.25">
      <c r="B1407" s="145"/>
      <c r="D1407" s="140" t="s">
        <v>229</v>
      </c>
      <c r="E1407" s="146" t="s">
        <v>19</v>
      </c>
      <c r="F1407" s="147" t="s">
        <v>230</v>
      </c>
      <c r="H1407" s="146" t="s">
        <v>19</v>
      </c>
      <c r="I1407" s="148"/>
      <c r="L1407" s="145"/>
      <c r="M1407" s="149"/>
      <c r="T1407" s="150"/>
      <c r="AT1407" s="146" t="s">
        <v>229</v>
      </c>
      <c r="AU1407" s="146" t="s">
        <v>85</v>
      </c>
      <c r="AV1407" s="11" t="s">
        <v>83</v>
      </c>
      <c r="AW1407" s="11" t="s">
        <v>37</v>
      </c>
      <c r="AX1407" s="11" t="s">
        <v>76</v>
      </c>
      <c r="AY1407" s="146" t="s">
        <v>218</v>
      </c>
    </row>
    <row r="1408" spans="2:65" s="12" customFormat="1" ht="11.25">
      <c r="B1408" s="151"/>
      <c r="D1408" s="140" t="s">
        <v>229</v>
      </c>
      <c r="E1408" s="152" t="s">
        <v>19</v>
      </c>
      <c r="F1408" s="153" t="s">
        <v>3639</v>
      </c>
      <c r="H1408" s="154">
        <v>2.08</v>
      </c>
      <c r="I1408" s="155"/>
      <c r="L1408" s="151"/>
      <c r="M1408" s="156"/>
      <c r="T1408" s="157"/>
      <c r="AT1408" s="152" t="s">
        <v>229</v>
      </c>
      <c r="AU1408" s="152" t="s">
        <v>85</v>
      </c>
      <c r="AV1408" s="12" t="s">
        <v>85</v>
      </c>
      <c r="AW1408" s="12" t="s">
        <v>37</v>
      </c>
      <c r="AX1408" s="12" t="s">
        <v>83</v>
      </c>
      <c r="AY1408" s="152" t="s">
        <v>218</v>
      </c>
    </row>
    <row r="1409" spans="2:65" s="1" customFormat="1" ht="16.5" customHeight="1">
      <c r="B1409" s="33"/>
      <c r="C1409" s="127" t="s">
        <v>3640</v>
      </c>
      <c r="D1409" s="127" t="s">
        <v>219</v>
      </c>
      <c r="E1409" s="128" t="s">
        <v>3641</v>
      </c>
      <c r="F1409" s="129" t="s">
        <v>3642</v>
      </c>
      <c r="G1409" s="130" t="s">
        <v>222</v>
      </c>
      <c r="H1409" s="131">
        <v>21.77</v>
      </c>
      <c r="I1409" s="132"/>
      <c r="J1409" s="133">
        <f>ROUND(I1409*H1409,2)</f>
        <v>0</v>
      </c>
      <c r="K1409" s="129" t="s">
        <v>19</v>
      </c>
      <c r="L1409" s="33"/>
      <c r="M1409" s="134" t="s">
        <v>19</v>
      </c>
      <c r="N1409" s="135" t="s">
        <v>47</v>
      </c>
      <c r="P1409" s="136">
        <f>O1409*H1409</f>
        <v>0</v>
      </c>
      <c r="Q1409" s="136">
        <v>0</v>
      </c>
      <c r="R1409" s="136">
        <f>Q1409*H1409</f>
        <v>0</v>
      </c>
      <c r="S1409" s="136">
        <v>0</v>
      </c>
      <c r="T1409" s="137">
        <f>S1409*H1409</f>
        <v>0</v>
      </c>
      <c r="AR1409" s="138" t="s">
        <v>223</v>
      </c>
      <c r="AT1409" s="138" t="s">
        <v>219</v>
      </c>
      <c r="AU1409" s="138" t="s">
        <v>85</v>
      </c>
      <c r="AY1409" s="18" t="s">
        <v>218</v>
      </c>
      <c r="BE1409" s="139">
        <f>IF(N1409="základní",J1409,0)</f>
        <v>0</v>
      </c>
      <c r="BF1409" s="139">
        <f>IF(N1409="snížená",J1409,0)</f>
        <v>0</v>
      </c>
      <c r="BG1409" s="139">
        <f>IF(N1409="zákl. přenesená",J1409,0)</f>
        <v>0</v>
      </c>
      <c r="BH1409" s="139">
        <f>IF(N1409="sníž. přenesená",J1409,0)</f>
        <v>0</v>
      </c>
      <c r="BI1409" s="139">
        <f>IF(N1409="nulová",J1409,0)</f>
        <v>0</v>
      </c>
      <c r="BJ1409" s="18" t="s">
        <v>83</v>
      </c>
      <c r="BK1409" s="139">
        <f>ROUND(I1409*H1409,2)</f>
        <v>0</v>
      </c>
      <c r="BL1409" s="18" t="s">
        <v>223</v>
      </c>
      <c r="BM1409" s="138" t="s">
        <v>3643</v>
      </c>
    </row>
    <row r="1410" spans="2:65" s="1" customFormat="1" ht="11.25">
      <c r="B1410" s="33"/>
      <c r="D1410" s="140" t="s">
        <v>225</v>
      </c>
      <c r="F1410" s="141" t="s">
        <v>3642</v>
      </c>
      <c r="I1410" s="142"/>
      <c r="L1410" s="33"/>
      <c r="M1410" s="143"/>
      <c r="T1410" s="54"/>
      <c r="AT1410" s="18" t="s">
        <v>225</v>
      </c>
      <c r="AU1410" s="18" t="s">
        <v>85</v>
      </c>
    </row>
    <row r="1411" spans="2:65" s="1" customFormat="1" ht="19.5">
      <c r="B1411" s="33"/>
      <c r="D1411" s="140" t="s">
        <v>227</v>
      </c>
      <c r="F1411" s="144" t="s">
        <v>3626</v>
      </c>
      <c r="I1411" s="142"/>
      <c r="L1411" s="33"/>
      <c r="M1411" s="143"/>
      <c r="T1411" s="54"/>
      <c r="AT1411" s="18" t="s">
        <v>227</v>
      </c>
      <c r="AU1411" s="18" t="s">
        <v>85</v>
      </c>
    </row>
    <row r="1412" spans="2:65" s="11" customFormat="1" ht="11.25">
      <c r="B1412" s="145"/>
      <c r="D1412" s="140" t="s">
        <v>229</v>
      </c>
      <c r="E1412" s="146" t="s">
        <v>19</v>
      </c>
      <c r="F1412" s="147" t="s">
        <v>230</v>
      </c>
      <c r="H1412" s="146" t="s">
        <v>19</v>
      </c>
      <c r="I1412" s="148"/>
      <c r="L1412" s="145"/>
      <c r="M1412" s="149"/>
      <c r="T1412" s="150"/>
      <c r="AT1412" s="146" t="s">
        <v>229</v>
      </c>
      <c r="AU1412" s="146" t="s">
        <v>85</v>
      </c>
      <c r="AV1412" s="11" t="s">
        <v>83</v>
      </c>
      <c r="AW1412" s="11" t="s">
        <v>37</v>
      </c>
      <c r="AX1412" s="11" t="s">
        <v>76</v>
      </c>
      <c r="AY1412" s="146" t="s">
        <v>218</v>
      </c>
    </row>
    <row r="1413" spans="2:65" s="12" customFormat="1" ht="11.25">
      <c r="B1413" s="151"/>
      <c r="D1413" s="140" t="s">
        <v>229</v>
      </c>
      <c r="E1413" s="152" t="s">
        <v>19</v>
      </c>
      <c r="F1413" s="153" t="s">
        <v>3644</v>
      </c>
      <c r="H1413" s="154">
        <v>14.6</v>
      </c>
      <c r="I1413" s="155"/>
      <c r="L1413" s="151"/>
      <c r="M1413" s="156"/>
      <c r="T1413" s="157"/>
      <c r="AT1413" s="152" t="s">
        <v>229</v>
      </c>
      <c r="AU1413" s="152" t="s">
        <v>85</v>
      </c>
      <c r="AV1413" s="12" t="s">
        <v>85</v>
      </c>
      <c r="AW1413" s="12" t="s">
        <v>37</v>
      </c>
      <c r="AX1413" s="12" t="s">
        <v>76</v>
      </c>
      <c r="AY1413" s="152" t="s">
        <v>218</v>
      </c>
    </row>
    <row r="1414" spans="2:65" s="12" customFormat="1" ht="11.25">
      <c r="B1414" s="151"/>
      <c r="D1414" s="140" t="s">
        <v>229</v>
      </c>
      <c r="E1414" s="152" t="s">
        <v>19</v>
      </c>
      <c r="F1414" s="153" t="s">
        <v>3645</v>
      </c>
      <c r="H1414" s="154">
        <v>7.12</v>
      </c>
      <c r="I1414" s="155"/>
      <c r="L1414" s="151"/>
      <c r="M1414" s="156"/>
      <c r="T1414" s="157"/>
      <c r="AT1414" s="152" t="s">
        <v>229</v>
      </c>
      <c r="AU1414" s="152" t="s">
        <v>85</v>
      </c>
      <c r="AV1414" s="12" t="s">
        <v>85</v>
      </c>
      <c r="AW1414" s="12" t="s">
        <v>37</v>
      </c>
      <c r="AX1414" s="12" t="s">
        <v>76</v>
      </c>
      <c r="AY1414" s="152" t="s">
        <v>218</v>
      </c>
    </row>
    <row r="1415" spans="2:65" s="12" customFormat="1" ht="11.25">
      <c r="B1415" s="151"/>
      <c r="D1415" s="140" t="s">
        <v>229</v>
      </c>
      <c r="E1415" s="152" t="s">
        <v>19</v>
      </c>
      <c r="F1415" s="153" t="s">
        <v>3646</v>
      </c>
      <c r="H1415" s="154">
        <v>2.5000000000000001E-2</v>
      </c>
      <c r="I1415" s="155"/>
      <c r="L1415" s="151"/>
      <c r="M1415" s="156"/>
      <c r="T1415" s="157"/>
      <c r="AT1415" s="152" t="s">
        <v>229</v>
      </c>
      <c r="AU1415" s="152" t="s">
        <v>85</v>
      </c>
      <c r="AV1415" s="12" t="s">
        <v>85</v>
      </c>
      <c r="AW1415" s="12" t="s">
        <v>37</v>
      </c>
      <c r="AX1415" s="12" t="s">
        <v>76</v>
      </c>
      <c r="AY1415" s="152" t="s">
        <v>218</v>
      </c>
    </row>
    <row r="1416" spans="2:65" s="12" customFormat="1" ht="11.25">
      <c r="B1416" s="151"/>
      <c r="D1416" s="140" t="s">
        <v>229</v>
      </c>
      <c r="E1416" s="152" t="s">
        <v>19</v>
      </c>
      <c r="F1416" s="153" t="s">
        <v>3647</v>
      </c>
      <c r="H1416" s="154">
        <v>2.5000000000000001E-2</v>
      </c>
      <c r="I1416" s="155"/>
      <c r="L1416" s="151"/>
      <c r="M1416" s="156"/>
      <c r="T1416" s="157"/>
      <c r="AT1416" s="152" t="s">
        <v>229</v>
      </c>
      <c r="AU1416" s="152" t="s">
        <v>85</v>
      </c>
      <c r="AV1416" s="12" t="s">
        <v>85</v>
      </c>
      <c r="AW1416" s="12" t="s">
        <v>37</v>
      </c>
      <c r="AX1416" s="12" t="s">
        <v>76</v>
      </c>
      <c r="AY1416" s="152" t="s">
        <v>218</v>
      </c>
    </row>
    <row r="1417" spans="2:65" s="13" customFormat="1" ht="11.25">
      <c r="B1417" s="158"/>
      <c r="D1417" s="140" t="s">
        <v>229</v>
      </c>
      <c r="E1417" s="159" t="s">
        <v>19</v>
      </c>
      <c r="F1417" s="160" t="s">
        <v>234</v>
      </c>
      <c r="H1417" s="161">
        <v>21.77</v>
      </c>
      <c r="I1417" s="162"/>
      <c r="L1417" s="158"/>
      <c r="M1417" s="163"/>
      <c r="T1417" s="164"/>
      <c r="AT1417" s="159" t="s">
        <v>229</v>
      </c>
      <c r="AU1417" s="159" t="s">
        <v>85</v>
      </c>
      <c r="AV1417" s="13" t="s">
        <v>223</v>
      </c>
      <c r="AW1417" s="13" t="s">
        <v>37</v>
      </c>
      <c r="AX1417" s="13" t="s">
        <v>83</v>
      </c>
      <c r="AY1417" s="159" t="s">
        <v>218</v>
      </c>
    </row>
    <row r="1418" spans="2:65" s="1" customFormat="1" ht="16.5" customHeight="1">
      <c r="B1418" s="33"/>
      <c r="C1418" s="127" t="s">
        <v>3648</v>
      </c>
      <c r="D1418" s="127" t="s">
        <v>219</v>
      </c>
      <c r="E1418" s="128" t="s">
        <v>3649</v>
      </c>
      <c r="F1418" s="129" t="s">
        <v>3650</v>
      </c>
      <c r="G1418" s="130" t="s">
        <v>222</v>
      </c>
      <c r="H1418" s="131">
        <v>0.7</v>
      </c>
      <c r="I1418" s="132"/>
      <c r="J1418" s="133">
        <f>ROUND(I1418*H1418,2)</f>
        <v>0</v>
      </c>
      <c r="K1418" s="129" t="s">
        <v>19</v>
      </c>
      <c r="L1418" s="33"/>
      <c r="M1418" s="134" t="s">
        <v>19</v>
      </c>
      <c r="N1418" s="135" t="s">
        <v>47</v>
      </c>
      <c r="P1418" s="136">
        <f>O1418*H1418</f>
        <v>0</v>
      </c>
      <c r="Q1418" s="136">
        <v>0</v>
      </c>
      <c r="R1418" s="136">
        <f>Q1418*H1418</f>
        <v>0</v>
      </c>
      <c r="S1418" s="136">
        <v>0</v>
      </c>
      <c r="T1418" s="137">
        <f>S1418*H1418</f>
        <v>0</v>
      </c>
      <c r="AR1418" s="138" t="s">
        <v>223</v>
      </c>
      <c r="AT1418" s="138" t="s">
        <v>219</v>
      </c>
      <c r="AU1418" s="138" t="s">
        <v>85</v>
      </c>
      <c r="AY1418" s="18" t="s">
        <v>218</v>
      </c>
      <c r="BE1418" s="139">
        <f>IF(N1418="základní",J1418,0)</f>
        <v>0</v>
      </c>
      <c r="BF1418" s="139">
        <f>IF(N1418="snížená",J1418,0)</f>
        <v>0</v>
      </c>
      <c r="BG1418" s="139">
        <f>IF(N1418="zákl. přenesená",J1418,0)</f>
        <v>0</v>
      </c>
      <c r="BH1418" s="139">
        <f>IF(N1418="sníž. přenesená",J1418,0)</f>
        <v>0</v>
      </c>
      <c r="BI1418" s="139">
        <f>IF(N1418="nulová",J1418,0)</f>
        <v>0</v>
      </c>
      <c r="BJ1418" s="18" t="s">
        <v>83</v>
      </c>
      <c r="BK1418" s="139">
        <f>ROUND(I1418*H1418,2)</f>
        <v>0</v>
      </c>
      <c r="BL1418" s="18" t="s">
        <v>223</v>
      </c>
      <c r="BM1418" s="138" t="s">
        <v>3651</v>
      </c>
    </row>
    <row r="1419" spans="2:65" s="1" customFormat="1" ht="11.25">
      <c r="B1419" s="33"/>
      <c r="D1419" s="140" t="s">
        <v>225</v>
      </c>
      <c r="F1419" s="141" t="s">
        <v>3650</v>
      </c>
      <c r="I1419" s="142"/>
      <c r="L1419" s="33"/>
      <c r="M1419" s="143"/>
      <c r="T1419" s="54"/>
      <c r="AT1419" s="18" t="s">
        <v>225</v>
      </c>
      <c r="AU1419" s="18" t="s">
        <v>85</v>
      </c>
    </row>
    <row r="1420" spans="2:65" s="1" customFormat="1" ht="19.5">
      <c r="B1420" s="33"/>
      <c r="D1420" s="140" t="s">
        <v>227</v>
      </c>
      <c r="F1420" s="144" t="s">
        <v>3626</v>
      </c>
      <c r="I1420" s="142"/>
      <c r="L1420" s="33"/>
      <c r="M1420" s="143"/>
      <c r="T1420" s="54"/>
      <c r="AT1420" s="18" t="s">
        <v>227</v>
      </c>
      <c r="AU1420" s="18" t="s">
        <v>85</v>
      </c>
    </row>
    <row r="1421" spans="2:65" s="11" customFormat="1" ht="11.25">
      <c r="B1421" s="145"/>
      <c r="D1421" s="140" t="s">
        <v>229</v>
      </c>
      <c r="E1421" s="146" t="s">
        <v>19</v>
      </c>
      <c r="F1421" s="147" t="s">
        <v>230</v>
      </c>
      <c r="H1421" s="146" t="s">
        <v>19</v>
      </c>
      <c r="I1421" s="148"/>
      <c r="L1421" s="145"/>
      <c r="M1421" s="149"/>
      <c r="T1421" s="150"/>
      <c r="AT1421" s="146" t="s">
        <v>229</v>
      </c>
      <c r="AU1421" s="146" t="s">
        <v>85</v>
      </c>
      <c r="AV1421" s="11" t="s">
        <v>83</v>
      </c>
      <c r="AW1421" s="11" t="s">
        <v>37</v>
      </c>
      <c r="AX1421" s="11" t="s">
        <v>76</v>
      </c>
      <c r="AY1421" s="146" t="s">
        <v>218</v>
      </c>
    </row>
    <row r="1422" spans="2:65" s="12" customFormat="1" ht="11.25">
      <c r="B1422" s="151"/>
      <c r="D1422" s="140" t="s">
        <v>229</v>
      </c>
      <c r="E1422" s="152" t="s">
        <v>19</v>
      </c>
      <c r="F1422" s="153" t="s">
        <v>3652</v>
      </c>
      <c r="H1422" s="154">
        <v>0.7</v>
      </c>
      <c r="I1422" s="155"/>
      <c r="L1422" s="151"/>
      <c r="M1422" s="156"/>
      <c r="T1422" s="157"/>
      <c r="AT1422" s="152" t="s">
        <v>229</v>
      </c>
      <c r="AU1422" s="152" t="s">
        <v>85</v>
      </c>
      <c r="AV1422" s="12" t="s">
        <v>85</v>
      </c>
      <c r="AW1422" s="12" t="s">
        <v>37</v>
      </c>
      <c r="AX1422" s="12" t="s">
        <v>83</v>
      </c>
      <c r="AY1422" s="152" t="s">
        <v>218</v>
      </c>
    </row>
    <row r="1423" spans="2:65" s="1" customFormat="1" ht="16.5" customHeight="1">
      <c r="B1423" s="33"/>
      <c r="C1423" s="127" t="s">
        <v>3653</v>
      </c>
      <c r="D1423" s="127" t="s">
        <v>219</v>
      </c>
      <c r="E1423" s="128" t="s">
        <v>3654</v>
      </c>
      <c r="F1423" s="129" t="s">
        <v>3655</v>
      </c>
      <c r="G1423" s="130" t="s">
        <v>222</v>
      </c>
      <c r="H1423" s="131">
        <v>1.1399999999999999</v>
      </c>
      <c r="I1423" s="132"/>
      <c r="J1423" s="133">
        <f>ROUND(I1423*H1423,2)</f>
        <v>0</v>
      </c>
      <c r="K1423" s="129" t="s">
        <v>19</v>
      </c>
      <c r="L1423" s="33"/>
      <c r="M1423" s="134" t="s">
        <v>19</v>
      </c>
      <c r="N1423" s="135" t="s">
        <v>47</v>
      </c>
      <c r="P1423" s="136">
        <f>O1423*H1423</f>
        <v>0</v>
      </c>
      <c r="Q1423" s="136">
        <v>0</v>
      </c>
      <c r="R1423" s="136">
        <f>Q1423*H1423</f>
        <v>0</v>
      </c>
      <c r="S1423" s="136">
        <v>0</v>
      </c>
      <c r="T1423" s="137">
        <f>S1423*H1423</f>
        <v>0</v>
      </c>
      <c r="AR1423" s="138" t="s">
        <v>223</v>
      </c>
      <c r="AT1423" s="138" t="s">
        <v>219</v>
      </c>
      <c r="AU1423" s="138" t="s">
        <v>85</v>
      </c>
      <c r="AY1423" s="18" t="s">
        <v>218</v>
      </c>
      <c r="BE1423" s="139">
        <f>IF(N1423="základní",J1423,0)</f>
        <v>0</v>
      </c>
      <c r="BF1423" s="139">
        <f>IF(N1423="snížená",J1423,0)</f>
        <v>0</v>
      </c>
      <c r="BG1423" s="139">
        <f>IF(N1423="zákl. přenesená",J1423,0)</f>
        <v>0</v>
      </c>
      <c r="BH1423" s="139">
        <f>IF(N1423="sníž. přenesená",J1423,0)</f>
        <v>0</v>
      </c>
      <c r="BI1423" s="139">
        <f>IF(N1423="nulová",J1423,0)</f>
        <v>0</v>
      </c>
      <c r="BJ1423" s="18" t="s">
        <v>83</v>
      </c>
      <c r="BK1423" s="139">
        <f>ROUND(I1423*H1423,2)</f>
        <v>0</v>
      </c>
      <c r="BL1423" s="18" t="s">
        <v>223</v>
      </c>
      <c r="BM1423" s="138" t="s">
        <v>3656</v>
      </c>
    </row>
    <row r="1424" spans="2:65" s="1" customFormat="1" ht="11.25">
      <c r="B1424" s="33"/>
      <c r="D1424" s="140" t="s">
        <v>225</v>
      </c>
      <c r="F1424" s="141" t="s">
        <v>3655</v>
      </c>
      <c r="I1424" s="142"/>
      <c r="L1424" s="33"/>
      <c r="M1424" s="143"/>
      <c r="T1424" s="54"/>
      <c r="AT1424" s="18" t="s">
        <v>225</v>
      </c>
      <c r="AU1424" s="18" t="s">
        <v>85</v>
      </c>
    </row>
    <row r="1425" spans="2:65" s="1" customFormat="1" ht="19.5">
      <c r="B1425" s="33"/>
      <c r="D1425" s="140" t="s">
        <v>227</v>
      </c>
      <c r="F1425" s="144" t="s">
        <v>3626</v>
      </c>
      <c r="I1425" s="142"/>
      <c r="L1425" s="33"/>
      <c r="M1425" s="143"/>
      <c r="T1425" s="54"/>
      <c r="AT1425" s="18" t="s">
        <v>227</v>
      </c>
      <c r="AU1425" s="18" t="s">
        <v>85</v>
      </c>
    </row>
    <row r="1426" spans="2:65" s="11" customFormat="1" ht="11.25">
      <c r="B1426" s="145"/>
      <c r="D1426" s="140" t="s">
        <v>229</v>
      </c>
      <c r="E1426" s="146" t="s">
        <v>19</v>
      </c>
      <c r="F1426" s="147" t="s">
        <v>230</v>
      </c>
      <c r="H1426" s="146" t="s">
        <v>19</v>
      </c>
      <c r="I1426" s="148"/>
      <c r="L1426" s="145"/>
      <c r="M1426" s="149"/>
      <c r="T1426" s="150"/>
      <c r="AT1426" s="146" t="s">
        <v>229</v>
      </c>
      <c r="AU1426" s="146" t="s">
        <v>85</v>
      </c>
      <c r="AV1426" s="11" t="s">
        <v>83</v>
      </c>
      <c r="AW1426" s="11" t="s">
        <v>37</v>
      </c>
      <c r="AX1426" s="11" t="s">
        <v>76</v>
      </c>
      <c r="AY1426" s="146" t="s">
        <v>218</v>
      </c>
    </row>
    <row r="1427" spans="2:65" s="12" customFormat="1" ht="11.25">
      <c r="B1427" s="151"/>
      <c r="D1427" s="140" t="s">
        <v>229</v>
      </c>
      <c r="E1427" s="152" t="s">
        <v>19</v>
      </c>
      <c r="F1427" s="153" t="s">
        <v>3657</v>
      </c>
      <c r="H1427" s="154">
        <v>0.89</v>
      </c>
      <c r="I1427" s="155"/>
      <c r="L1427" s="151"/>
      <c r="M1427" s="156"/>
      <c r="T1427" s="157"/>
      <c r="AT1427" s="152" t="s">
        <v>229</v>
      </c>
      <c r="AU1427" s="152" t="s">
        <v>85</v>
      </c>
      <c r="AV1427" s="12" t="s">
        <v>85</v>
      </c>
      <c r="AW1427" s="12" t="s">
        <v>37</v>
      </c>
      <c r="AX1427" s="12" t="s">
        <v>76</v>
      </c>
      <c r="AY1427" s="152" t="s">
        <v>218</v>
      </c>
    </row>
    <row r="1428" spans="2:65" s="12" customFormat="1" ht="11.25">
      <c r="B1428" s="151"/>
      <c r="D1428" s="140" t="s">
        <v>229</v>
      </c>
      <c r="E1428" s="152" t="s">
        <v>19</v>
      </c>
      <c r="F1428" s="153" t="s">
        <v>3658</v>
      </c>
      <c r="H1428" s="154">
        <v>0.25</v>
      </c>
      <c r="I1428" s="155"/>
      <c r="L1428" s="151"/>
      <c r="M1428" s="156"/>
      <c r="T1428" s="157"/>
      <c r="AT1428" s="152" t="s">
        <v>229</v>
      </c>
      <c r="AU1428" s="152" t="s">
        <v>85</v>
      </c>
      <c r="AV1428" s="12" t="s">
        <v>85</v>
      </c>
      <c r="AW1428" s="12" t="s">
        <v>37</v>
      </c>
      <c r="AX1428" s="12" t="s">
        <v>76</v>
      </c>
      <c r="AY1428" s="152" t="s">
        <v>218</v>
      </c>
    </row>
    <row r="1429" spans="2:65" s="13" customFormat="1" ht="11.25">
      <c r="B1429" s="158"/>
      <c r="D1429" s="140" t="s">
        <v>229</v>
      </c>
      <c r="E1429" s="159" t="s">
        <v>19</v>
      </c>
      <c r="F1429" s="160" t="s">
        <v>234</v>
      </c>
      <c r="H1429" s="161">
        <v>1.1399999999999999</v>
      </c>
      <c r="I1429" s="162"/>
      <c r="L1429" s="158"/>
      <c r="M1429" s="163"/>
      <c r="T1429" s="164"/>
      <c r="AT1429" s="159" t="s">
        <v>229</v>
      </c>
      <c r="AU1429" s="159" t="s">
        <v>85</v>
      </c>
      <c r="AV1429" s="13" t="s">
        <v>223</v>
      </c>
      <c r="AW1429" s="13" t="s">
        <v>37</v>
      </c>
      <c r="AX1429" s="13" t="s">
        <v>83</v>
      </c>
      <c r="AY1429" s="159" t="s">
        <v>218</v>
      </c>
    </row>
    <row r="1430" spans="2:65" s="1" customFormat="1" ht="16.5" customHeight="1">
      <c r="B1430" s="33"/>
      <c r="C1430" s="127" t="s">
        <v>3659</v>
      </c>
      <c r="D1430" s="127" t="s">
        <v>219</v>
      </c>
      <c r="E1430" s="128" t="s">
        <v>3660</v>
      </c>
      <c r="F1430" s="129" t="s">
        <v>3661</v>
      </c>
      <c r="G1430" s="130" t="s">
        <v>222</v>
      </c>
      <c r="H1430" s="131">
        <v>0.2</v>
      </c>
      <c r="I1430" s="132"/>
      <c r="J1430" s="133">
        <f>ROUND(I1430*H1430,2)</f>
        <v>0</v>
      </c>
      <c r="K1430" s="129" t="s">
        <v>19</v>
      </c>
      <c r="L1430" s="33"/>
      <c r="M1430" s="134" t="s">
        <v>19</v>
      </c>
      <c r="N1430" s="135" t="s">
        <v>47</v>
      </c>
      <c r="P1430" s="136">
        <f>O1430*H1430</f>
        <v>0</v>
      </c>
      <c r="Q1430" s="136">
        <v>0</v>
      </c>
      <c r="R1430" s="136">
        <f>Q1430*H1430</f>
        <v>0</v>
      </c>
      <c r="S1430" s="136">
        <v>0</v>
      </c>
      <c r="T1430" s="137">
        <f>S1430*H1430</f>
        <v>0</v>
      </c>
      <c r="AR1430" s="138" t="s">
        <v>223</v>
      </c>
      <c r="AT1430" s="138" t="s">
        <v>219</v>
      </c>
      <c r="AU1430" s="138" t="s">
        <v>85</v>
      </c>
      <c r="AY1430" s="18" t="s">
        <v>218</v>
      </c>
      <c r="BE1430" s="139">
        <f>IF(N1430="základní",J1430,0)</f>
        <v>0</v>
      </c>
      <c r="BF1430" s="139">
        <f>IF(N1430="snížená",J1430,0)</f>
        <v>0</v>
      </c>
      <c r="BG1430" s="139">
        <f>IF(N1430="zákl. přenesená",J1430,0)</f>
        <v>0</v>
      </c>
      <c r="BH1430" s="139">
        <f>IF(N1430="sníž. přenesená",J1430,0)</f>
        <v>0</v>
      </c>
      <c r="BI1430" s="139">
        <f>IF(N1430="nulová",J1430,0)</f>
        <v>0</v>
      </c>
      <c r="BJ1430" s="18" t="s">
        <v>83</v>
      </c>
      <c r="BK1430" s="139">
        <f>ROUND(I1430*H1430,2)</f>
        <v>0</v>
      </c>
      <c r="BL1430" s="18" t="s">
        <v>223</v>
      </c>
      <c r="BM1430" s="138" t="s">
        <v>3662</v>
      </c>
    </row>
    <row r="1431" spans="2:65" s="1" customFormat="1" ht="11.25">
      <c r="B1431" s="33"/>
      <c r="D1431" s="140" t="s">
        <v>225</v>
      </c>
      <c r="F1431" s="141" t="s">
        <v>3661</v>
      </c>
      <c r="I1431" s="142"/>
      <c r="L1431" s="33"/>
      <c r="M1431" s="143"/>
      <c r="T1431" s="54"/>
      <c r="AT1431" s="18" t="s">
        <v>225</v>
      </c>
      <c r="AU1431" s="18" t="s">
        <v>85</v>
      </c>
    </row>
    <row r="1432" spans="2:65" s="1" customFormat="1" ht="19.5">
      <c r="B1432" s="33"/>
      <c r="D1432" s="140" t="s">
        <v>227</v>
      </c>
      <c r="F1432" s="144" t="s">
        <v>3626</v>
      </c>
      <c r="I1432" s="142"/>
      <c r="L1432" s="33"/>
      <c r="M1432" s="143"/>
      <c r="T1432" s="54"/>
      <c r="AT1432" s="18" t="s">
        <v>227</v>
      </c>
      <c r="AU1432" s="18" t="s">
        <v>85</v>
      </c>
    </row>
    <row r="1433" spans="2:65" s="11" customFormat="1" ht="11.25">
      <c r="B1433" s="145"/>
      <c r="D1433" s="140" t="s">
        <v>229</v>
      </c>
      <c r="E1433" s="146" t="s">
        <v>19</v>
      </c>
      <c r="F1433" s="147" t="s">
        <v>230</v>
      </c>
      <c r="H1433" s="146" t="s">
        <v>19</v>
      </c>
      <c r="I1433" s="148"/>
      <c r="L1433" s="145"/>
      <c r="M1433" s="149"/>
      <c r="T1433" s="150"/>
      <c r="AT1433" s="146" t="s">
        <v>229</v>
      </c>
      <c r="AU1433" s="146" t="s">
        <v>85</v>
      </c>
      <c r="AV1433" s="11" t="s">
        <v>83</v>
      </c>
      <c r="AW1433" s="11" t="s">
        <v>37</v>
      </c>
      <c r="AX1433" s="11" t="s">
        <v>76</v>
      </c>
      <c r="AY1433" s="146" t="s">
        <v>218</v>
      </c>
    </row>
    <row r="1434" spans="2:65" s="12" customFormat="1" ht="11.25">
      <c r="B1434" s="151"/>
      <c r="D1434" s="140" t="s">
        <v>229</v>
      </c>
      <c r="E1434" s="152" t="s">
        <v>19</v>
      </c>
      <c r="F1434" s="153" t="s">
        <v>3663</v>
      </c>
      <c r="H1434" s="154">
        <v>0.15</v>
      </c>
      <c r="I1434" s="155"/>
      <c r="L1434" s="151"/>
      <c r="M1434" s="156"/>
      <c r="T1434" s="157"/>
      <c r="AT1434" s="152" t="s">
        <v>229</v>
      </c>
      <c r="AU1434" s="152" t="s">
        <v>85</v>
      </c>
      <c r="AV1434" s="12" t="s">
        <v>85</v>
      </c>
      <c r="AW1434" s="12" t="s">
        <v>37</v>
      </c>
      <c r="AX1434" s="12" t="s">
        <v>76</v>
      </c>
      <c r="AY1434" s="152" t="s">
        <v>218</v>
      </c>
    </row>
    <row r="1435" spans="2:65" s="12" customFormat="1" ht="11.25">
      <c r="B1435" s="151"/>
      <c r="D1435" s="140" t="s">
        <v>229</v>
      </c>
      <c r="E1435" s="152" t="s">
        <v>19</v>
      </c>
      <c r="F1435" s="153" t="s">
        <v>3664</v>
      </c>
      <c r="H1435" s="154">
        <v>0.05</v>
      </c>
      <c r="I1435" s="155"/>
      <c r="L1435" s="151"/>
      <c r="M1435" s="156"/>
      <c r="T1435" s="157"/>
      <c r="AT1435" s="152" t="s">
        <v>229</v>
      </c>
      <c r="AU1435" s="152" t="s">
        <v>85</v>
      </c>
      <c r="AV1435" s="12" t="s">
        <v>85</v>
      </c>
      <c r="AW1435" s="12" t="s">
        <v>37</v>
      </c>
      <c r="AX1435" s="12" t="s">
        <v>76</v>
      </c>
      <c r="AY1435" s="152" t="s">
        <v>218</v>
      </c>
    </row>
    <row r="1436" spans="2:65" s="13" customFormat="1" ht="11.25">
      <c r="B1436" s="158"/>
      <c r="D1436" s="140" t="s">
        <v>229</v>
      </c>
      <c r="E1436" s="159" t="s">
        <v>19</v>
      </c>
      <c r="F1436" s="160" t="s">
        <v>234</v>
      </c>
      <c r="H1436" s="161">
        <v>0.2</v>
      </c>
      <c r="I1436" s="162"/>
      <c r="L1436" s="158"/>
      <c r="M1436" s="163"/>
      <c r="T1436" s="164"/>
      <c r="AT1436" s="159" t="s">
        <v>229</v>
      </c>
      <c r="AU1436" s="159" t="s">
        <v>85</v>
      </c>
      <c r="AV1436" s="13" t="s">
        <v>223</v>
      </c>
      <c r="AW1436" s="13" t="s">
        <v>37</v>
      </c>
      <c r="AX1436" s="13" t="s">
        <v>83</v>
      </c>
      <c r="AY1436" s="159" t="s">
        <v>218</v>
      </c>
    </row>
    <row r="1437" spans="2:65" s="1" customFormat="1" ht="16.5" customHeight="1">
      <c r="B1437" s="33"/>
      <c r="C1437" s="127" t="s">
        <v>3665</v>
      </c>
      <c r="D1437" s="127" t="s">
        <v>219</v>
      </c>
      <c r="E1437" s="128" t="s">
        <v>3666</v>
      </c>
      <c r="F1437" s="129" t="s">
        <v>3667</v>
      </c>
      <c r="G1437" s="130" t="s">
        <v>222</v>
      </c>
      <c r="H1437" s="131">
        <v>1</v>
      </c>
      <c r="I1437" s="132"/>
      <c r="J1437" s="133">
        <f>ROUND(I1437*H1437,2)</f>
        <v>0</v>
      </c>
      <c r="K1437" s="129" t="s">
        <v>19</v>
      </c>
      <c r="L1437" s="33"/>
      <c r="M1437" s="134" t="s">
        <v>19</v>
      </c>
      <c r="N1437" s="135" t="s">
        <v>47</v>
      </c>
      <c r="P1437" s="136">
        <f>O1437*H1437</f>
        <v>0</v>
      </c>
      <c r="Q1437" s="136">
        <v>0</v>
      </c>
      <c r="R1437" s="136">
        <f>Q1437*H1437</f>
        <v>0</v>
      </c>
      <c r="S1437" s="136">
        <v>0</v>
      </c>
      <c r="T1437" s="137">
        <f>S1437*H1437</f>
        <v>0</v>
      </c>
      <c r="AR1437" s="138" t="s">
        <v>223</v>
      </c>
      <c r="AT1437" s="138" t="s">
        <v>219</v>
      </c>
      <c r="AU1437" s="138" t="s">
        <v>85</v>
      </c>
      <c r="AY1437" s="18" t="s">
        <v>218</v>
      </c>
      <c r="BE1437" s="139">
        <f>IF(N1437="základní",J1437,0)</f>
        <v>0</v>
      </c>
      <c r="BF1437" s="139">
        <f>IF(N1437="snížená",J1437,0)</f>
        <v>0</v>
      </c>
      <c r="BG1437" s="139">
        <f>IF(N1437="zákl. přenesená",J1437,0)</f>
        <v>0</v>
      </c>
      <c r="BH1437" s="139">
        <f>IF(N1437="sníž. přenesená",J1437,0)</f>
        <v>0</v>
      </c>
      <c r="BI1437" s="139">
        <f>IF(N1437="nulová",J1437,0)</f>
        <v>0</v>
      </c>
      <c r="BJ1437" s="18" t="s">
        <v>83</v>
      </c>
      <c r="BK1437" s="139">
        <f>ROUND(I1437*H1437,2)</f>
        <v>0</v>
      </c>
      <c r="BL1437" s="18" t="s">
        <v>223</v>
      </c>
      <c r="BM1437" s="138" t="s">
        <v>3668</v>
      </c>
    </row>
    <row r="1438" spans="2:65" s="1" customFormat="1" ht="11.25">
      <c r="B1438" s="33"/>
      <c r="D1438" s="140" t="s">
        <v>225</v>
      </c>
      <c r="F1438" s="141" t="s">
        <v>3667</v>
      </c>
      <c r="I1438" s="142"/>
      <c r="L1438" s="33"/>
      <c r="M1438" s="143"/>
      <c r="T1438" s="54"/>
      <c r="AT1438" s="18" t="s">
        <v>225</v>
      </c>
      <c r="AU1438" s="18" t="s">
        <v>85</v>
      </c>
    </row>
    <row r="1439" spans="2:65" s="1" customFormat="1" ht="19.5">
      <c r="B1439" s="33"/>
      <c r="D1439" s="140" t="s">
        <v>227</v>
      </c>
      <c r="F1439" s="144" t="s">
        <v>3626</v>
      </c>
      <c r="I1439" s="142"/>
      <c r="L1439" s="33"/>
      <c r="M1439" s="143"/>
      <c r="T1439" s="54"/>
      <c r="AT1439" s="18" t="s">
        <v>227</v>
      </c>
      <c r="AU1439" s="18" t="s">
        <v>85</v>
      </c>
    </row>
    <row r="1440" spans="2:65" s="11" customFormat="1" ht="11.25">
      <c r="B1440" s="145"/>
      <c r="D1440" s="140" t="s">
        <v>229</v>
      </c>
      <c r="E1440" s="146" t="s">
        <v>19</v>
      </c>
      <c r="F1440" s="147" t="s">
        <v>230</v>
      </c>
      <c r="H1440" s="146" t="s">
        <v>19</v>
      </c>
      <c r="I1440" s="148"/>
      <c r="L1440" s="145"/>
      <c r="M1440" s="149"/>
      <c r="T1440" s="150"/>
      <c r="AT1440" s="146" t="s">
        <v>229</v>
      </c>
      <c r="AU1440" s="146" t="s">
        <v>85</v>
      </c>
      <c r="AV1440" s="11" t="s">
        <v>83</v>
      </c>
      <c r="AW1440" s="11" t="s">
        <v>37</v>
      </c>
      <c r="AX1440" s="11" t="s">
        <v>76</v>
      </c>
      <c r="AY1440" s="146" t="s">
        <v>218</v>
      </c>
    </row>
    <row r="1441" spans="2:65" s="12" customFormat="1" ht="11.25">
      <c r="B1441" s="151"/>
      <c r="D1441" s="140" t="s">
        <v>229</v>
      </c>
      <c r="E1441" s="152" t="s">
        <v>19</v>
      </c>
      <c r="F1441" s="153" t="s">
        <v>3669</v>
      </c>
      <c r="H1441" s="154">
        <v>0.5</v>
      </c>
      <c r="I1441" s="155"/>
      <c r="L1441" s="151"/>
      <c r="M1441" s="156"/>
      <c r="T1441" s="157"/>
      <c r="AT1441" s="152" t="s">
        <v>229</v>
      </c>
      <c r="AU1441" s="152" t="s">
        <v>85</v>
      </c>
      <c r="AV1441" s="12" t="s">
        <v>85</v>
      </c>
      <c r="AW1441" s="12" t="s">
        <v>37</v>
      </c>
      <c r="AX1441" s="12" t="s">
        <v>76</v>
      </c>
      <c r="AY1441" s="152" t="s">
        <v>218</v>
      </c>
    </row>
    <row r="1442" spans="2:65" s="12" customFormat="1" ht="11.25">
      <c r="B1442" s="151"/>
      <c r="D1442" s="140" t="s">
        <v>229</v>
      </c>
      <c r="E1442" s="152" t="s">
        <v>19</v>
      </c>
      <c r="F1442" s="153" t="s">
        <v>3670</v>
      </c>
      <c r="H1442" s="154">
        <v>0.5</v>
      </c>
      <c r="I1442" s="155"/>
      <c r="L1442" s="151"/>
      <c r="M1442" s="156"/>
      <c r="T1442" s="157"/>
      <c r="AT1442" s="152" t="s">
        <v>229</v>
      </c>
      <c r="AU1442" s="152" t="s">
        <v>85</v>
      </c>
      <c r="AV1442" s="12" t="s">
        <v>85</v>
      </c>
      <c r="AW1442" s="12" t="s">
        <v>37</v>
      </c>
      <c r="AX1442" s="12" t="s">
        <v>76</v>
      </c>
      <c r="AY1442" s="152" t="s">
        <v>218</v>
      </c>
    </row>
    <row r="1443" spans="2:65" s="13" customFormat="1" ht="11.25">
      <c r="B1443" s="158"/>
      <c r="D1443" s="140" t="s">
        <v>229</v>
      </c>
      <c r="E1443" s="159" t="s">
        <v>19</v>
      </c>
      <c r="F1443" s="160" t="s">
        <v>234</v>
      </c>
      <c r="H1443" s="161">
        <v>1</v>
      </c>
      <c r="I1443" s="162"/>
      <c r="L1443" s="158"/>
      <c r="M1443" s="163"/>
      <c r="T1443" s="164"/>
      <c r="AT1443" s="159" t="s">
        <v>229</v>
      </c>
      <c r="AU1443" s="159" t="s">
        <v>85</v>
      </c>
      <c r="AV1443" s="13" t="s">
        <v>223</v>
      </c>
      <c r="AW1443" s="13" t="s">
        <v>37</v>
      </c>
      <c r="AX1443" s="13" t="s">
        <v>83</v>
      </c>
      <c r="AY1443" s="159" t="s">
        <v>218</v>
      </c>
    </row>
    <row r="1444" spans="2:65" s="1" customFormat="1" ht="16.5" customHeight="1">
      <c r="B1444" s="33"/>
      <c r="C1444" s="127" t="s">
        <v>3671</v>
      </c>
      <c r="D1444" s="127" t="s">
        <v>219</v>
      </c>
      <c r="E1444" s="128" t="s">
        <v>3672</v>
      </c>
      <c r="F1444" s="129" t="s">
        <v>3673</v>
      </c>
      <c r="G1444" s="130" t="s">
        <v>222</v>
      </c>
      <c r="H1444" s="131">
        <v>3.16</v>
      </c>
      <c r="I1444" s="132"/>
      <c r="J1444" s="133">
        <f>ROUND(I1444*H1444,2)</f>
        <v>0</v>
      </c>
      <c r="K1444" s="129" t="s">
        <v>19</v>
      </c>
      <c r="L1444" s="33"/>
      <c r="M1444" s="134" t="s">
        <v>19</v>
      </c>
      <c r="N1444" s="135" t="s">
        <v>47</v>
      </c>
      <c r="P1444" s="136">
        <f>O1444*H1444</f>
        <v>0</v>
      </c>
      <c r="Q1444" s="136">
        <v>0</v>
      </c>
      <c r="R1444" s="136">
        <f>Q1444*H1444</f>
        <v>0</v>
      </c>
      <c r="S1444" s="136">
        <v>0</v>
      </c>
      <c r="T1444" s="137">
        <f>S1444*H1444</f>
        <v>0</v>
      </c>
      <c r="AR1444" s="138" t="s">
        <v>223</v>
      </c>
      <c r="AT1444" s="138" t="s">
        <v>219</v>
      </c>
      <c r="AU1444" s="138" t="s">
        <v>85</v>
      </c>
      <c r="AY1444" s="18" t="s">
        <v>218</v>
      </c>
      <c r="BE1444" s="139">
        <f>IF(N1444="základní",J1444,0)</f>
        <v>0</v>
      </c>
      <c r="BF1444" s="139">
        <f>IF(N1444="snížená",J1444,0)</f>
        <v>0</v>
      </c>
      <c r="BG1444" s="139">
        <f>IF(N1444="zákl. přenesená",J1444,0)</f>
        <v>0</v>
      </c>
      <c r="BH1444" s="139">
        <f>IF(N1444="sníž. přenesená",J1444,0)</f>
        <v>0</v>
      </c>
      <c r="BI1444" s="139">
        <f>IF(N1444="nulová",J1444,0)</f>
        <v>0</v>
      </c>
      <c r="BJ1444" s="18" t="s">
        <v>83</v>
      </c>
      <c r="BK1444" s="139">
        <f>ROUND(I1444*H1444,2)</f>
        <v>0</v>
      </c>
      <c r="BL1444" s="18" t="s">
        <v>223</v>
      </c>
      <c r="BM1444" s="138" t="s">
        <v>3674</v>
      </c>
    </row>
    <row r="1445" spans="2:65" s="1" customFormat="1" ht="11.25">
      <c r="B1445" s="33"/>
      <c r="D1445" s="140" t="s">
        <v>225</v>
      </c>
      <c r="F1445" s="141" t="s">
        <v>3673</v>
      </c>
      <c r="I1445" s="142"/>
      <c r="L1445" s="33"/>
      <c r="M1445" s="143"/>
      <c r="T1445" s="54"/>
      <c r="AT1445" s="18" t="s">
        <v>225</v>
      </c>
      <c r="AU1445" s="18" t="s">
        <v>85</v>
      </c>
    </row>
    <row r="1446" spans="2:65" s="1" customFormat="1" ht="19.5">
      <c r="B1446" s="33"/>
      <c r="D1446" s="140" t="s">
        <v>227</v>
      </c>
      <c r="F1446" s="144" t="s">
        <v>3626</v>
      </c>
      <c r="I1446" s="142"/>
      <c r="L1446" s="33"/>
      <c r="M1446" s="143"/>
      <c r="T1446" s="54"/>
      <c r="AT1446" s="18" t="s">
        <v>227</v>
      </c>
      <c r="AU1446" s="18" t="s">
        <v>85</v>
      </c>
    </row>
    <row r="1447" spans="2:65" s="11" customFormat="1" ht="11.25">
      <c r="B1447" s="145"/>
      <c r="D1447" s="140" t="s">
        <v>229</v>
      </c>
      <c r="E1447" s="146" t="s">
        <v>19</v>
      </c>
      <c r="F1447" s="147" t="s">
        <v>230</v>
      </c>
      <c r="H1447" s="146" t="s">
        <v>19</v>
      </c>
      <c r="I1447" s="148"/>
      <c r="L1447" s="145"/>
      <c r="M1447" s="149"/>
      <c r="T1447" s="150"/>
      <c r="AT1447" s="146" t="s">
        <v>229</v>
      </c>
      <c r="AU1447" s="146" t="s">
        <v>85</v>
      </c>
      <c r="AV1447" s="11" t="s">
        <v>83</v>
      </c>
      <c r="AW1447" s="11" t="s">
        <v>37</v>
      </c>
      <c r="AX1447" s="11" t="s">
        <v>76</v>
      </c>
      <c r="AY1447" s="146" t="s">
        <v>218</v>
      </c>
    </row>
    <row r="1448" spans="2:65" s="12" customFormat="1" ht="11.25">
      <c r="B1448" s="151"/>
      <c r="D1448" s="140" t="s">
        <v>229</v>
      </c>
      <c r="E1448" s="152" t="s">
        <v>19</v>
      </c>
      <c r="F1448" s="153" t="s">
        <v>3675</v>
      </c>
      <c r="H1448" s="154">
        <v>3.16</v>
      </c>
      <c r="I1448" s="155"/>
      <c r="L1448" s="151"/>
      <c r="M1448" s="156"/>
      <c r="T1448" s="157"/>
      <c r="AT1448" s="152" t="s">
        <v>229</v>
      </c>
      <c r="AU1448" s="152" t="s">
        <v>85</v>
      </c>
      <c r="AV1448" s="12" t="s">
        <v>85</v>
      </c>
      <c r="AW1448" s="12" t="s">
        <v>37</v>
      </c>
      <c r="AX1448" s="12" t="s">
        <v>83</v>
      </c>
      <c r="AY1448" s="152" t="s">
        <v>218</v>
      </c>
    </row>
    <row r="1449" spans="2:65" s="1" customFormat="1" ht="16.5" customHeight="1">
      <c r="B1449" s="33"/>
      <c r="C1449" s="127" t="s">
        <v>3676</v>
      </c>
      <c r="D1449" s="127" t="s">
        <v>219</v>
      </c>
      <c r="E1449" s="128" t="s">
        <v>3677</v>
      </c>
      <c r="F1449" s="129" t="s">
        <v>3678</v>
      </c>
      <c r="G1449" s="130" t="s">
        <v>222</v>
      </c>
      <c r="H1449" s="131">
        <v>0.42</v>
      </c>
      <c r="I1449" s="132"/>
      <c r="J1449" s="133">
        <f>ROUND(I1449*H1449,2)</f>
        <v>0</v>
      </c>
      <c r="K1449" s="129" t="s">
        <v>19</v>
      </c>
      <c r="L1449" s="33"/>
      <c r="M1449" s="134" t="s">
        <v>19</v>
      </c>
      <c r="N1449" s="135" t="s">
        <v>47</v>
      </c>
      <c r="P1449" s="136">
        <f>O1449*H1449</f>
        <v>0</v>
      </c>
      <c r="Q1449" s="136">
        <v>0</v>
      </c>
      <c r="R1449" s="136">
        <f>Q1449*H1449</f>
        <v>0</v>
      </c>
      <c r="S1449" s="136">
        <v>0</v>
      </c>
      <c r="T1449" s="137">
        <f>S1449*H1449</f>
        <v>0</v>
      </c>
      <c r="AR1449" s="138" t="s">
        <v>223</v>
      </c>
      <c r="AT1449" s="138" t="s">
        <v>219</v>
      </c>
      <c r="AU1449" s="138" t="s">
        <v>85</v>
      </c>
      <c r="AY1449" s="18" t="s">
        <v>218</v>
      </c>
      <c r="BE1449" s="139">
        <f>IF(N1449="základní",J1449,0)</f>
        <v>0</v>
      </c>
      <c r="BF1449" s="139">
        <f>IF(N1449="snížená",J1449,0)</f>
        <v>0</v>
      </c>
      <c r="BG1449" s="139">
        <f>IF(N1449="zákl. přenesená",J1449,0)</f>
        <v>0</v>
      </c>
      <c r="BH1449" s="139">
        <f>IF(N1449="sníž. přenesená",J1449,0)</f>
        <v>0</v>
      </c>
      <c r="BI1449" s="139">
        <f>IF(N1449="nulová",J1449,0)</f>
        <v>0</v>
      </c>
      <c r="BJ1449" s="18" t="s">
        <v>83</v>
      </c>
      <c r="BK1449" s="139">
        <f>ROUND(I1449*H1449,2)</f>
        <v>0</v>
      </c>
      <c r="BL1449" s="18" t="s">
        <v>223</v>
      </c>
      <c r="BM1449" s="138" t="s">
        <v>3679</v>
      </c>
    </row>
    <row r="1450" spans="2:65" s="1" customFormat="1" ht="11.25">
      <c r="B1450" s="33"/>
      <c r="D1450" s="140" t="s">
        <v>225</v>
      </c>
      <c r="F1450" s="141" t="s">
        <v>3678</v>
      </c>
      <c r="I1450" s="142"/>
      <c r="L1450" s="33"/>
      <c r="M1450" s="143"/>
      <c r="T1450" s="54"/>
      <c r="AT1450" s="18" t="s">
        <v>225</v>
      </c>
      <c r="AU1450" s="18" t="s">
        <v>85</v>
      </c>
    </row>
    <row r="1451" spans="2:65" s="1" customFormat="1" ht="19.5">
      <c r="B1451" s="33"/>
      <c r="D1451" s="140" t="s">
        <v>227</v>
      </c>
      <c r="F1451" s="144" t="s">
        <v>3626</v>
      </c>
      <c r="I1451" s="142"/>
      <c r="L1451" s="33"/>
      <c r="M1451" s="143"/>
      <c r="T1451" s="54"/>
      <c r="AT1451" s="18" t="s">
        <v>227</v>
      </c>
      <c r="AU1451" s="18" t="s">
        <v>85</v>
      </c>
    </row>
    <row r="1452" spans="2:65" s="11" customFormat="1" ht="11.25">
      <c r="B1452" s="145"/>
      <c r="D1452" s="140" t="s">
        <v>229</v>
      </c>
      <c r="E1452" s="146" t="s">
        <v>19</v>
      </c>
      <c r="F1452" s="147" t="s">
        <v>230</v>
      </c>
      <c r="H1452" s="146" t="s">
        <v>19</v>
      </c>
      <c r="I1452" s="148"/>
      <c r="L1452" s="145"/>
      <c r="M1452" s="149"/>
      <c r="T1452" s="150"/>
      <c r="AT1452" s="146" t="s">
        <v>229</v>
      </c>
      <c r="AU1452" s="146" t="s">
        <v>85</v>
      </c>
      <c r="AV1452" s="11" t="s">
        <v>83</v>
      </c>
      <c r="AW1452" s="11" t="s">
        <v>37</v>
      </c>
      <c r="AX1452" s="11" t="s">
        <v>76</v>
      </c>
      <c r="AY1452" s="146" t="s">
        <v>218</v>
      </c>
    </row>
    <row r="1453" spans="2:65" s="12" customFormat="1" ht="11.25">
      <c r="B1453" s="151"/>
      <c r="D1453" s="140" t="s">
        <v>229</v>
      </c>
      <c r="E1453" s="152" t="s">
        <v>19</v>
      </c>
      <c r="F1453" s="153" t="s">
        <v>3680</v>
      </c>
      <c r="H1453" s="154">
        <v>0.42</v>
      </c>
      <c r="I1453" s="155"/>
      <c r="L1453" s="151"/>
      <c r="M1453" s="156"/>
      <c r="T1453" s="157"/>
      <c r="AT1453" s="152" t="s">
        <v>229</v>
      </c>
      <c r="AU1453" s="152" t="s">
        <v>85</v>
      </c>
      <c r="AV1453" s="12" t="s">
        <v>85</v>
      </c>
      <c r="AW1453" s="12" t="s">
        <v>37</v>
      </c>
      <c r="AX1453" s="12" t="s">
        <v>83</v>
      </c>
      <c r="AY1453" s="152" t="s">
        <v>218</v>
      </c>
    </row>
    <row r="1454" spans="2:65" s="1" customFormat="1" ht="16.5" customHeight="1">
      <c r="B1454" s="33"/>
      <c r="C1454" s="127" t="s">
        <v>3681</v>
      </c>
      <c r="D1454" s="127" t="s">
        <v>219</v>
      </c>
      <c r="E1454" s="128" t="s">
        <v>3682</v>
      </c>
      <c r="F1454" s="129" t="s">
        <v>3683</v>
      </c>
      <c r="G1454" s="130" t="s">
        <v>222</v>
      </c>
      <c r="H1454" s="131">
        <v>2.35</v>
      </c>
      <c r="I1454" s="132"/>
      <c r="J1454" s="133">
        <f>ROUND(I1454*H1454,2)</f>
        <v>0</v>
      </c>
      <c r="K1454" s="129" t="s">
        <v>19</v>
      </c>
      <c r="L1454" s="33"/>
      <c r="M1454" s="134" t="s">
        <v>19</v>
      </c>
      <c r="N1454" s="135" t="s">
        <v>47</v>
      </c>
      <c r="P1454" s="136">
        <f>O1454*H1454</f>
        <v>0</v>
      </c>
      <c r="Q1454" s="136">
        <v>0</v>
      </c>
      <c r="R1454" s="136">
        <f>Q1454*H1454</f>
        <v>0</v>
      </c>
      <c r="S1454" s="136">
        <v>0</v>
      </c>
      <c r="T1454" s="137">
        <f>S1454*H1454</f>
        <v>0</v>
      </c>
      <c r="AR1454" s="138" t="s">
        <v>223</v>
      </c>
      <c r="AT1454" s="138" t="s">
        <v>219</v>
      </c>
      <c r="AU1454" s="138" t="s">
        <v>85</v>
      </c>
      <c r="AY1454" s="18" t="s">
        <v>218</v>
      </c>
      <c r="BE1454" s="139">
        <f>IF(N1454="základní",J1454,0)</f>
        <v>0</v>
      </c>
      <c r="BF1454" s="139">
        <f>IF(N1454="snížená",J1454,0)</f>
        <v>0</v>
      </c>
      <c r="BG1454" s="139">
        <f>IF(N1454="zákl. přenesená",J1454,0)</f>
        <v>0</v>
      </c>
      <c r="BH1454" s="139">
        <f>IF(N1454="sníž. přenesená",J1454,0)</f>
        <v>0</v>
      </c>
      <c r="BI1454" s="139">
        <f>IF(N1454="nulová",J1454,0)</f>
        <v>0</v>
      </c>
      <c r="BJ1454" s="18" t="s">
        <v>83</v>
      </c>
      <c r="BK1454" s="139">
        <f>ROUND(I1454*H1454,2)</f>
        <v>0</v>
      </c>
      <c r="BL1454" s="18" t="s">
        <v>223</v>
      </c>
      <c r="BM1454" s="138" t="s">
        <v>3684</v>
      </c>
    </row>
    <row r="1455" spans="2:65" s="1" customFormat="1" ht="11.25">
      <c r="B1455" s="33"/>
      <c r="D1455" s="140" t="s">
        <v>225</v>
      </c>
      <c r="F1455" s="141" t="s">
        <v>3683</v>
      </c>
      <c r="I1455" s="142"/>
      <c r="L1455" s="33"/>
      <c r="M1455" s="143"/>
      <c r="T1455" s="54"/>
      <c r="AT1455" s="18" t="s">
        <v>225</v>
      </c>
      <c r="AU1455" s="18" t="s">
        <v>85</v>
      </c>
    </row>
    <row r="1456" spans="2:65" s="1" customFormat="1" ht="19.5">
      <c r="B1456" s="33"/>
      <c r="D1456" s="140" t="s">
        <v>227</v>
      </c>
      <c r="F1456" s="144" t="s">
        <v>3626</v>
      </c>
      <c r="I1456" s="142"/>
      <c r="L1456" s="33"/>
      <c r="M1456" s="143"/>
      <c r="T1456" s="54"/>
      <c r="AT1456" s="18" t="s">
        <v>227</v>
      </c>
      <c r="AU1456" s="18" t="s">
        <v>85</v>
      </c>
    </row>
    <row r="1457" spans="2:65" s="11" customFormat="1" ht="11.25">
      <c r="B1457" s="145"/>
      <c r="D1457" s="140" t="s">
        <v>229</v>
      </c>
      <c r="E1457" s="146" t="s">
        <v>19</v>
      </c>
      <c r="F1457" s="147" t="s">
        <v>230</v>
      </c>
      <c r="H1457" s="146" t="s">
        <v>19</v>
      </c>
      <c r="I1457" s="148"/>
      <c r="L1457" s="145"/>
      <c r="M1457" s="149"/>
      <c r="T1457" s="150"/>
      <c r="AT1457" s="146" t="s">
        <v>229</v>
      </c>
      <c r="AU1457" s="146" t="s">
        <v>85</v>
      </c>
      <c r="AV1457" s="11" t="s">
        <v>83</v>
      </c>
      <c r="AW1457" s="11" t="s">
        <v>37</v>
      </c>
      <c r="AX1457" s="11" t="s">
        <v>76</v>
      </c>
      <c r="AY1457" s="146" t="s">
        <v>218</v>
      </c>
    </row>
    <row r="1458" spans="2:65" s="12" customFormat="1" ht="11.25">
      <c r="B1458" s="151"/>
      <c r="D1458" s="140" t="s">
        <v>229</v>
      </c>
      <c r="E1458" s="152" t="s">
        <v>19</v>
      </c>
      <c r="F1458" s="153" t="s">
        <v>3685</v>
      </c>
      <c r="H1458" s="154">
        <v>2.25</v>
      </c>
      <c r="I1458" s="155"/>
      <c r="L1458" s="151"/>
      <c r="M1458" s="156"/>
      <c r="T1458" s="157"/>
      <c r="AT1458" s="152" t="s">
        <v>229</v>
      </c>
      <c r="AU1458" s="152" t="s">
        <v>85</v>
      </c>
      <c r="AV1458" s="12" t="s">
        <v>85</v>
      </c>
      <c r="AW1458" s="12" t="s">
        <v>37</v>
      </c>
      <c r="AX1458" s="12" t="s">
        <v>76</v>
      </c>
      <c r="AY1458" s="152" t="s">
        <v>218</v>
      </c>
    </row>
    <row r="1459" spans="2:65" s="12" customFormat="1" ht="11.25">
      <c r="B1459" s="151"/>
      <c r="D1459" s="140" t="s">
        <v>229</v>
      </c>
      <c r="E1459" s="152" t="s">
        <v>19</v>
      </c>
      <c r="F1459" s="153" t="s">
        <v>3686</v>
      </c>
      <c r="H1459" s="154">
        <v>0.1</v>
      </c>
      <c r="I1459" s="155"/>
      <c r="L1459" s="151"/>
      <c r="M1459" s="156"/>
      <c r="T1459" s="157"/>
      <c r="AT1459" s="152" t="s">
        <v>229</v>
      </c>
      <c r="AU1459" s="152" t="s">
        <v>85</v>
      </c>
      <c r="AV1459" s="12" t="s">
        <v>85</v>
      </c>
      <c r="AW1459" s="12" t="s">
        <v>37</v>
      </c>
      <c r="AX1459" s="12" t="s">
        <v>76</v>
      </c>
      <c r="AY1459" s="152" t="s">
        <v>218</v>
      </c>
    </row>
    <row r="1460" spans="2:65" s="13" customFormat="1" ht="11.25">
      <c r="B1460" s="158"/>
      <c r="D1460" s="140" t="s">
        <v>229</v>
      </c>
      <c r="E1460" s="159" t="s">
        <v>19</v>
      </c>
      <c r="F1460" s="160" t="s">
        <v>234</v>
      </c>
      <c r="H1460" s="161">
        <v>2.35</v>
      </c>
      <c r="I1460" s="162"/>
      <c r="L1460" s="158"/>
      <c r="M1460" s="163"/>
      <c r="T1460" s="164"/>
      <c r="AT1460" s="159" t="s">
        <v>229</v>
      </c>
      <c r="AU1460" s="159" t="s">
        <v>85</v>
      </c>
      <c r="AV1460" s="13" t="s">
        <v>223</v>
      </c>
      <c r="AW1460" s="13" t="s">
        <v>37</v>
      </c>
      <c r="AX1460" s="13" t="s">
        <v>83</v>
      </c>
      <c r="AY1460" s="159" t="s">
        <v>218</v>
      </c>
    </row>
    <row r="1461" spans="2:65" s="1" customFormat="1" ht="16.5" customHeight="1">
      <c r="B1461" s="33"/>
      <c r="C1461" s="127" t="s">
        <v>3687</v>
      </c>
      <c r="D1461" s="127" t="s">
        <v>219</v>
      </c>
      <c r="E1461" s="128" t="s">
        <v>3688</v>
      </c>
      <c r="F1461" s="129" t="s">
        <v>3689</v>
      </c>
      <c r="G1461" s="130" t="s">
        <v>222</v>
      </c>
      <c r="H1461" s="131">
        <v>1.6</v>
      </c>
      <c r="I1461" s="132"/>
      <c r="J1461" s="133">
        <f>ROUND(I1461*H1461,2)</f>
        <v>0</v>
      </c>
      <c r="K1461" s="129" t="s">
        <v>19</v>
      </c>
      <c r="L1461" s="33"/>
      <c r="M1461" s="134" t="s">
        <v>19</v>
      </c>
      <c r="N1461" s="135" t="s">
        <v>47</v>
      </c>
      <c r="P1461" s="136">
        <f>O1461*H1461</f>
        <v>0</v>
      </c>
      <c r="Q1461" s="136">
        <v>0</v>
      </c>
      <c r="R1461" s="136">
        <f>Q1461*H1461</f>
        <v>0</v>
      </c>
      <c r="S1461" s="136">
        <v>0</v>
      </c>
      <c r="T1461" s="137">
        <f>S1461*H1461</f>
        <v>0</v>
      </c>
      <c r="AR1461" s="138" t="s">
        <v>223</v>
      </c>
      <c r="AT1461" s="138" t="s">
        <v>219</v>
      </c>
      <c r="AU1461" s="138" t="s">
        <v>85</v>
      </c>
      <c r="AY1461" s="18" t="s">
        <v>218</v>
      </c>
      <c r="BE1461" s="139">
        <f>IF(N1461="základní",J1461,0)</f>
        <v>0</v>
      </c>
      <c r="BF1461" s="139">
        <f>IF(N1461="snížená",J1461,0)</f>
        <v>0</v>
      </c>
      <c r="BG1461" s="139">
        <f>IF(N1461="zákl. přenesená",J1461,0)</f>
        <v>0</v>
      </c>
      <c r="BH1461" s="139">
        <f>IF(N1461="sníž. přenesená",J1461,0)</f>
        <v>0</v>
      </c>
      <c r="BI1461" s="139">
        <f>IF(N1461="nulová",J1461,0)</f>
        <v>0</v>
      </c>
      <c r="BJ1461" s="18" t="s">
        <v>83</v>
      </c>
      <c r="BK1461" s="139">
        <f>ROUND(I1461*H1461,2)</f>
        <v>0</v>
      </c>
      <c r="BL1461" s="18" t="s">
        <v>223</v>
      </c>
      <c r="BM1461" s="138" t="s">
        <v>3690</v>
      </c>
    </row>
    <row r="1462" spans="2:65" s="1" customFormat="1" ht="11.25">
      <c r="B1462" s="33"/>
      <c r="D1462" s="140" t="s">
        <v>225</v>
      </c>
      <c r="F1462" s="141" t="s">
        <v>3689</v>
      </c>
      <c r="I1462" s="142"/>
      <c r="L1462" s="33"/>
      <c r="M1462" s="143"/>
      <c r="T1462" s="54"/>
      <c r="AT1462" s="18" t="s">
        <v>225</v>
      </c>
      <c r="AU1462" s="18" t="s">
        <v>85</v>
      </c>
    </row>
    <row r="1463" spans="2:65" s="1" customFormat="1" ht="19.5">
      <c r="B1463" s="33"/>
      <c r="D1463" s="140" t="s">
        <v>227</v>
      </c>
      <c r="F1463" s="144" t="s">
        <v>3626</v>
      </c>
      <c r="I1463" s="142"/>
      <c r="L1463" s="33"/>
      <c r="M1463" s="143"/>
      <c r="T1463" s="54"/>
      <c r="AT1463" s="18" t="s">
        <v>227</v>
      </c>
      <c r="AU1463" s="18" t="s">
        <v>85</v>
      </c>
    </row>
    <row r="1464" spans="2:65" s="11" customFormat="1" ht="11.25">
      <c r="B1464" s="145"/>
      <c r="D1464" s="140" t="s">
        <v>229</v>
      </c>
      <c r="E1464" s="146" t="s">
        <v>19</v>
      </c>
      <c r="F1464" s="147" t="s">
        <v>230</v>
      </c>
      <c r="H1464" s="146" t="s">
        <v>19</v>
      </c>
      <c r="I1464" s="148"/>
      <c r="L1464" s="145"/>
      <c r="M1464" s="149"/>
      <c r="T1464" s="150"/>
      <c r="AT1464" s="146" t="s">
        <v>229</v>
      </c>
      <c r="AU1464" s="146" t="s">
        <v>85</v>
      </c>
      <c r="AV1464" s="11" t="s">
        <v>83</v>
      </c>
      <c r="AW1464" s="11" t="s">
        <v>37</v>
      </c>
      <c r="AX1464" s="11" t="s">
        <v>76</v>
      </c>
      <c r="AY1464" s="146" t="s">
        <v>218</v>
      </c>
    </row>
    <row r="1465" spans="2:65" s="12" customFormat="1" ht="11.25">
      <c r="B1465" s="151"/>
      <c r="D1465" s="140" t="s">
        <v>229</v>
      </c>
      <c r="E1465" s="152" t="s">
        <v>19</v>
      </c>
      <c r="F1465" s="153" t="s">
        <v>3691</v>
      </c>
      <c r="H1465" s="154">
        <v>0.55000000000000004</v>
      </c>
      <c r="I1465" s="155"/>
      <c r="L1465" s="151"/>
      <c r="M1465" s="156"/>
      <c r="T1465" s="157"/>
      <c r="AT1465" s="152" t="s">
        <v>229</v>
      </c>
      <c r="AU1465" s="152" t="s">
        <v>85</v>
      </c>
      <c r="AV1465" s="12" t="s">
        <v>85</v>
      </c>
      <c r="AW1465" s="12" t="s">
        <v>37</v>
      </c>
      <c r="AX1465" s="12" t="s">
        <v>76</v>
      </c>
      <c r="AY1465" s="152" t="s">
        <v>218</v>
      </c>
    </row>
    <row r="1466" spans="2:65" s="12" customFormat="1" ht="11.25">
      <c r="B1466" s="151"/>
      <c r="D1466" s="140" t="s">
        <v>229</v>
      </c>
      <c r="E1466" s="152" t="s">
        <v>19</v>
      </c>
      <c r="F1466" s="153" t="s">
        <v>3692</v>
      </c>
      <c r="H1466" s="154">
        <v>0.95</v>
      </c>
      <c r="I1466" s="155"/>
      <c r="L1466" s="151"/>
      <c r="M1466" s="156"/>
      <c r="T1466" s="157"/>
      <c r="AT1466" s="152" t="s">
        <v>229</v>
      </c>
      <c r="AU1466" s="152" t="s">
        <v>85</v>
      </c>
      <c r="AV1466" s="12" t="s">
        <v>85</v>
      </c>
      <c r="AW1466" s="12" t="s">
        <v>37</v>
      </c>
      <c r="AX1466" s="12" t="s">
        <v>76</v>
      </c>
      <c r="AY1466" s="152" t="s">
        <v>218</v>
      </c>
    </row>
    <row r="1467" spans="2:65" s="12" customFormat="1" ht="11.25">
      <c r="B1467" s="151"/>
      <c r="D1467" s="140" t="s">
        <v>229</v>
      </c>
      <c r="E1467" s="152" t="s">
        <v>19</v>
      </c>
      <c r="F1467" s="153" t="s">
        <v>3686</v>
      </c>
      <c r="H1467" s="154">
        <v>0.1</v>
      </c>
      <c r="I1467" s="155"/>
      <c r="L1467" s="151"/>
      <c r="M1467" s="156"/>
      <c r="T1467" s="157"/>
      <c r="AT1467" s="152" t="s">
        <v>229</v>
      </c>
      <c r="AU1467" s="152" t="s">
        <v>85</v>
      </c>
      <c r="AV1467" s="12" t="s">
        <v>85</v>
      </c>
      <c r="AW1467" s="12" t="s">
        <v>37</v>
      </c>
      <c r="AX1467" s="12" t="s">
        <v>76</v>
      </c>
      <c r="AY1467" s="152" t="s">
        <v>218</v>
      </c>
    </row>
    <row r="1468" spans="2:65" s="13" customFormat="1" ht="11.25">
      <c r="B1468" s="158"/>
      <c r="D1468" s="140" t="s">
        <v>229</v>
      </c>
      <c r="E1468" s="159" t="s">
        <v>19</v>
      </c>
      <c r="F1468" s="160" t="s">
        <v>234</v>
      </c>
      <c r="H1468" s="161">
        <v>1.6</v>
      </c>
      <c r="I1468" s="162"/>
      <c r="L1468" s="158"/>
      <c r="M1468" s="163"/>
      <c r="T1468" s="164"/>
      <c r="AT1468" s="159" t="s">
        <v>229</v>
      </c>
      <c r="AU1468" s="159" t="s">
        <v>85</v>
      </c>
      <c r="AV1468" s="13" t="s">
        <v>223</v>
      </c>
      <c r="AW1468" s="13" t="s">
        <v>37</v>
      </c>
      <c r="AX1468" s="13" t="s">
        <v>83</v>
      </c>
      <c r="AY1468" s="159" t="s">
        <v>218</v>
      </c>
    </row>
    <row r="1469" spans="2:65" s="1" customFormat="1" ht="16.5" customHeight="1">
      <c r="B1469" s="33"/>
      <c r="C1469" s="127" t="s">
        <v>3693</v>
      </c>
      <c r="D1469" s="127" t="s">
        <v>219</v>
      </c>
      <c r="E1469" s="128" t="s">
        <v>3694</v>
      </c>
      <c r="F1469" s="129" t="s">
        <v>3695</v>
      </c>
      <c r="G1469" s="130" t="s">
        <v>222</v>
      </c>
      <c r="H1469" s="131">
        <v>0.15</v>
      </c>
      <c r="I1469" s="132"/>
      <c r="J1469" s="133">
        <f>ROUND(I1469*H1469,2)</f>
        <v>0</v>
      </c>
      <c r="K1469" s="129" t="s">
        <v>19</v>
      </c>
      <c r="L1469" s="33"/>
      <c r="M1469" s="134" t="s">
        <v>19</v>
      </c>
      <c r="N1469" s="135" t="s">
        <v>47</v>
      </c>
      <c r="P1469" s="136">
        <f>O1469*H1469</f>
        <v>0</v>
      </c>
      <c r="Q1469" s="136">
        <v>0</v>
      </c>
      <c r="R1469" s="136">
        <f>Q1469*H1469</f>
        <v>0</v>
      </c>
      <c r="S1469" s="136">
        <v>0</v>
      </c>
      <c r="T1469" s="137">
        <f>S1469*H1469</f>
        <v>0</v>
      </c>
      <c r="AR1469" s="138" t="s">
        <v>223</v>
      </c>
      <c r="AT1469" s="138" t="s">
        <v>219</v>
      </c>
      <c r="AU1469" s="138" t="s">
        <v>85</v>
      </c>
      <c r="AY1469" s="18" t="s">
        <v>218</v>
      </c>
      <c r="BE1469" s="139">
        <f>IF(N1469="základní",J1469,0)</f>
        <v>0</v>
      </c>
      <c r="BF1469" s="139">
        <f>IF(N1469="snížená",J1469,0)</f>
        <v>0</v>
      </c>
      <c r="BG1469" s="139">
        <f>IF(N1469="zákl. přenesená",J1469,0)</f>
        <v>0</v>
      </c>
      <c r="BH1469" s="139">
        <f>IF(N1469="sníž. přenesená",J1469,0)</f>
        <v>0</v>
      </c>
      <c r="BI1469" s="139">
        <f>IF(N1469="nulová",J1469,0)</f>
        <v>0</v>
      </c>
      <c r="BJ1469" s="18" t="s">
        <v>83</v>
      </c>
      <c r="BK1469" s="139">
        <f>ROUND(I1469*H1469,2)</f>
        <v>0</v>
      </c>
      <c r="BL1469" s="18" t="s">
        <v>223</v>
      </c>
      <c r="BM1469" s="138" t="s">
        <v>3696</v>
      </c>
    </row>
    <row r="1470" spans="2:65" s="1" customFormat="1" ht="11.25">
      <c r="B1470" s="33"/>
      <c r="D1470" s="140" t="s">
        <v>225</v>
      </c>
      <c r="F1470" s="141" t="s">
        <v>3695</v>
      </c>
      <c r="I1470" s="142"/>
      <c r="L1470" s="33"/>
      <c r="M1470" s="143"/>
      <c r="T1470" s="54"/>
      <c r="AT1470" s="18" t="s">
        <v>225</v>
      </c>
      <c r="AU1470" s="18" t="s">
        <v>85</v>
      </c>
    </row>
    <row r="1471" spans="2:65" s="1" customFormat="1" ht="19.5">
      <c r="B1471" s="33"/>
      <c r="D1471" s="140" t="s">
        <v>227</v>
      </c>
      <c r="F1471" s="144" t="s">
        <v>3626</v>
      </c>
      <c r="I1471" s="142"/>
      <c r="L1471" s="33"/>
      <c r="M1471" s="143"/>
      <c r="T1471" s="54"/>
      <c r="AT1471" s="18" t="s">
        <v>227</v>
      </c>
      <c r="AU1471" s="18" t="s">
        <v>85</v>
      </c>
    </row>
    <row r="1472" spans="2:65" s="11" customFormat="1" ht="11.25">
      <c r="B1472" s="145"/>
      <c r="D1472" s="140" t="s">
        <v>229</v>
      </c>
      <c r="E1472" s="146" t="s">
        <v>19</v>
      </c>
      <c r="F1472" s="147" t="s">
        <v>230</v>
      </c>
      <c r="H1472" s="146" t="s">
        <v>19</v>
      </c>
      <c r="I1472" s="148"/>
      <c r="L1472" s="145"/>
      <c r="M1472" s="149"/>
      <c r="T1472" s="150"/>
      <c r="AT1472" s="146" t="s">
        <v>229</v>
      </c>
      <c r="AU1472" s="146" t="s">
        <v>85</v>
      </c>
      <c r="AV1472" s="11" t="s">
        <v>83</v>
      </c>
      <c r="AW1472" s="11" t="s">
        <v>37</v>
      </c>
      <c r="AX1472" s="11" t="s">
        <v>76</v>
      </c>
      <c r="AY1472" s="146" t="s">
        <v>218</v>
      </c>
    </row>
    <row r="1473" spans="2:65" s="12" customFormat="1" ht="11.25">
      <c r="B1473" s="151"/>
      <c r="D1473" s="140" t="s">
        <v>229</v>
      </c>
      <c r="E1473" s="152" t="s">
        <v>19</v>
      </c>
      <c r="F1473" s="153" t="s">
        <v>3697</v>
      </c>
      <c r="H1473" s="154">
        <v>0.15</v>
      </c>
      <c r="I1473" s="155"/>
      <c r="L1473" s="151"/>
      <c r="M1473" s="156"/>
      <c r="T1473" s="157"/>
      <c r="AT1473" s="152" t="s">
        <v>229</v>
      </c>
      <c r="AU1473" s="152" t="s">
        <v>85</v>
      </c>
      <c r="AV1473" s="12" t="s">
        <v>85</v>
      </c>
      <c r="AW1473" s="12" t="s">
        <v>37</v>
      </c>
      <c r="AX1473" s="12" t="s">
        <v>83</v>
      </c>
      <c r="AY1473" s="152" t="s">
        <v>218</v>
      </c>
    </row>
    <row r="1474" spans="2:65" s="1" customFormat="1" ht="16.5" customHeight="1">
      <c r="B1474" s="33"/>
      <c r="C1474" s="127" t="s">
        <v>3698</v>
      </c>
      <c r="D1474" s="127" t="s">
        <v>219</v>
      </c>
      <c r="E1474" s="128" t="s">
        <v>3699</v>
      </c>
      <c r="F1474" s="129" t="s">
        <v>3700</v>
      </c>
      <c r="G1474" s="130" t="s">
        <v>222</v>
      </c>
      <c r="H1474" s="131">
        <v>10.9</v>
      </c>
      <c r="I1474" s="132"/>
      <c r="J1474" s="133">
        <f>ROUND(I1474*H1474,2)</f>
        <v>0</v>
      </c>
      <c r="K1474" s="129" t="s">
        <v>19</v>
      </c>
      <c r="L1474" s="33"/>
      <c r="M1474" s="134" t="s">
        <v>19</v>
      </c>
      <c r="N1474" s="135" t="s">
        <v>47</v>
      </c>
      <c r="P1474" s="136">
        <f>O1474*H1474</f>
        <v>0</v>
      </c>
      <c r="Q1474" s="136">
        <v>0</v>
      </c>
      <c r="R1474" s="136">
        <f>Q1474*H1474</f>
        <v>0</v>
      </c>
      <c r="S1474" s="136">
        <v>0</v>
      </c>
      <c r="T1474" s="137">
        <f>S1474*H1474</f>
        <v>0</v>
      </c>
      <c r="AR1474" s="138" t="s">
        <v>223</v>
      </c>
      <c r="AT1474" s="138" t="s">
        <v>219</v>
      </c>
      <c r="AU1474" s="138" t="s">
        <v>85</v>
      </c>
      <c r="AY1474" s="18" t="s">
        <v>218</v>
      </c>
      <c r="BE1474" s="139">
        <f>IF(N1474="základní",J1474,0)</f>
        <v>0</v>
      </c>
      <c r="BF1474" s="139">
        <f>IF(N1474="snížená",J1474,0)</f>
        <v>0</v>
      </c>
      <c r="BG1474" s="139">
        <f>IF(N1474="zákl. přenesená",J1474,0)</f>
        <v>0</v>
      </c>
      <c r="BH1474" s="139">
        <f>IF(N1474="sníž. přenesená",J1474,0)</f>
        <v>0</v>
      </c>
      <c r="BI1474" s="139">
        <f>IF(N1474="nulová",J1474,0)</f>
        <v>0</v>
      </c>
      <c r="BJ1474" s="18" t="s">
        <v>83</v>
      </c>
      <c r="BK1474" s="139">
        <f>ROUND(I1474*H1474,2)</f>
        <v>0</v>
      </c>
      <c r="BL1474" s="18" t="s">
        <v>223</v>
      </c>
      <c r="BM1474" s="138" t="s">
        <v>3701</v>
      </c>
    </row>
    <row r="1475" spans="2:65" s="1" customFormat="1" ht="11.25">
      <c r="B1475" s="33"/>
      <c r="D1475" s="140" t="s">
        <v>225</v>
      </c>
      <c r="F1475" s="141" t="s">
        <v>3700</v>
      </c>
      <c r="I1475" s="142"/>
      <c r="L1475" s="33"/>
      <c r="M1475" s="143"/>
      <c r="T1475" s="54"/>
      <c r="AT1475" s="18" t="s">
        <v>225</v>
      </c>
      <c r="AU1475" s="18" t="s">
        <v>85</v>
      </c>
    </row>
    <row r="1476" spans="2:65" s="1" customFormat="1" ht="19.5">
      <c r="B1476" s="33"/>
      <c r="D1476" s="140" t="s">
        <v>227</v>
      </c>
      <c r="F1476" s="144" t="s">
        <v>3626</v>
      </c>
      <c r="I1476" s="142"/>
      <c r="L1476" s="33"/>
      <c r="M1476" s="143"/>
      <c r="T1476" s="54"/>
      <c r="AT1476" s="18" t="s">
        <v>227</v>
      </c>
      <c r="AU1476" s="18" t="s">
        <v>85</v>
      </c>
    </row>
    <row r="1477" spans="2:65" s="11" customFormat="1" ht="11.25">
      <c r="B1477" s="145"/>
      <c r="D1477" s="140" t="s">
        <v>229</v>
      </c>
      <c r="E1477" s="146" t="s">
        <v>19</v>
      </c>
      <c r="F1477" s="147" t="s">
        <v>230</v>
      </c>
      <c r="H1477" s="146" t="s">
        <v>19</v>
      </c>
      <c r="I1477" s="148"/>
      <c r="L1477" s="145"/>
      <c r="M1477" s="149"/>
      <c r="T1477" s="150"/>
      <c r="AT1477" s="146" t="s">
        <v>229</v>
      </c>
      <c r="AU1477" s="146" t="s">
        <v>85</v>
      </c>
      <c r="AV1477" s="11" t="s">
        <v>83</v>
      </c>
      <c r="AW1477" s="11" t="s">
        <v>37</v>
      </c>
      <c r="AX1477" s="11" t="s">
        <v>76</v>
      </c>
      <c r="AY1477" s="146" t="s">
        <v>218</v>
      </c>
    </row>
    <row r="1478" spans="2:65" s="12" customFormat="1" ht="11.25">
      <c r="B1478" s="151"/>
      <c r="D1478" s="140" t="s">
        <v>229</v>
      </c>
      <c r="E1478" s="152" t="s">
        <v>19</v>
      </c>
      <c r="F1478" s="153" t="s">
        <v>3702</v>
      </c>
      <c r="H1478" s="154">
        <v>10.9</v>
      </c>
      <c r="I1478" s="155"/>
      <c r="L1478" s="151"/>
      <c r="M1478" s="156"/>
      <c r="T1478" s="157"/>
      <c r="AT1478" s="152" t="s">
        <v>229</v>
      </c>
      <c r="AU1478" s="152" t="s">
        <v>85</v>
      </c>
      <c r="AV1478" s="12" t="s">
        <v>85</v>
      </c>
      <c r="AW1478" s="12" t="s">
        <v>37</v>
      </c>
      <c r="AX1478" s="12" t="s">
        <v>83</v>
      </c>
      <c r="AY1478" s="152" t="s">
        <v>218</v>
      </c>
    </row>
    <row r="1479" spans="2:65" s="1" customFormat="1" ht="16.5" customHeight="1">
      <c r="B1479" s="33"/>
      <c r="C1479" s="127" t="s">
        <v>3703</v>
      </c>
      <c r="D1479" s="127" t="s">
        <v>219</v>
      </c>
      <c r="E1479" s="128" t="s">
        <v>3704</v>
      </c>
      <c r="F1479" s="129" t="s">
        <v>3705</v>
      </c>
      <c r="G1479" s="130" t="s">
        <v>237</v>
      </c>
      <c r="H1479" s="131">
        <v>4</v>
      </c>
      <c r="I1479" s="132"/>
      <c r="J1479" s="133">
        <f>ROUND(I1479*H1479,2)</f>
        <v>0</v>
      </c>
      <c r="K1479" s="129" t="s">
        <v>19</v>
      </c>
      <c r="L1479" s="33"/>
      <c r="M1479" s="134" t="s">
        <v>19</v>
      </c>
      <c r="N1479" s="135" t="s">
        <v>47</v>
      </c>
      <c r="P1479" s="136">
        <f>O1479*H1479</f>
        <v>0</v>
      </c>
      <c r="Q1479" s="136">
        <v>0</v>
      </c>
      <c r="R1479" s="136">
        <f>Q1479*H1479</f>
        <v>0</v>
      </c>
      <c r="S1479" s="136">
        <v>0</v>
      </c>
      <c r="T1479" s="137">
        <f>S1479*H1479</f>
        <v>0</v>
      </c>
      <c r="AR1479" s="138" t="s">
        <v>223</v>
      </c>
      <c r="AT1479" s="138" t="s">
        <v>219</v>
      </c>
      <c r="AU1479" s="138" t="s">
        <v>85</v>
      </c>
      <c r="AY1479" s="18" t="s">
        <v>218</v>
      </c>
      <c r="BE1479" s="139">
        <f>IF(N1479="základní",J1479,0)</f>
        <v>0</v>
      </c>
      <c r="BF1479" s="139">
        <f>IF(N1479="snížená",J1479,0)</f>
        <v>0</v>
      </c>
      <c r="BG1479" s="139">
        <f>IF(N1479="zákl. přenesená",J1479,0)</f>
        <v>0</v>
      </c>
      <c r="BH1479" s="139">
        <f>IF(N1479="sníž. přenesená",J1479,0)</f>
        <v>0</v>
      </c>
      <c r="BI1479" s="139">
        <f>IF(N1479="nulová",J1479,0)</f>
        <v>0</v>
      </c>
      <c r="BJ1479" s="18" t="s">
        <v>83</v>
      </c>
      <c r="BK1479" s="139">
        <f>ROUND(I1479*H1479,2)</f>
        <v>0</v>
      </c>
      <c r="BL1479" s="18" t="s">
        <v>223</v>
      </c>
      <c r="BM1479" s="138" t="s">
        <v>3706</v>
      </c>
    </row>
    <row r="1480" spans="2:65" s="1" customFormat="1" ht="11.25">
      <c r="B1480" s="33"/>
      <c r="D1480" s="140" t="s">
        <v>225</v>
      </c>
      <c r="F1480" s="141" t="s">
        <v>3705</v>
      </c>
      <c r="I1480" s="142"/>
      <c r="L1480" s="33"/>
      <c r="M1480" s="143"/>
      <c r="T1480" s="54"/>
      <c r="AT1480" s="18" t="s">
        <v>225</v>
      </c>
      <c r="AU1480" s="18" t="s">
        <v>85</v>
      </c>
    </row>
    <row r="1481" spans="2:65" s="1" customFormat="1" ht="19.5">
      <c r="B1481" s="33"/>
      <c r="D1481" s="140" t="s">
        <v>227</v>
      </c>
      <c r="F1481" s="144" t="s">
        <v>3707</v>
      </c>
      <c r="I1481" s="142"/>
      <c r="L1481" s="33"/>
      <c r="M1481" s="143"/>
      <c r="T1481" s="54"/>
      <c r="AT1481" s="18" t="s">
        <v>227</v>
      </c>
      <c r="AU1481" s="18" t="s">
        <v>85</v>
      </c>
    </row>
    <row r="1482" spans="2:65" s="11" customFormat="1" ht="11.25">
      <c r="B1482" s="145"/>
      <c r="D1482" s="140" t="s">
        <v>229</v>
      </c>
      <c r="E1482" s="146" t="s">
        <v>19</v>
      </c>
      <c r="F1482" s="147" t="s">
        <v>230</v>
      </c>
      <c r="H1482" s="146" t="s">
        <v>19</v>
      </c>
      <c r="I1482" s="148"/>
      <c r="L1482" s="145"/>
      <c r="M1482" s="149"/>
      <c r="T1482" s="150"/>
      <c r="AT1482" s="146" t="s">
        <v>229</v>
      </c>
      <c r="AU1482" s="146" t="s">
        <v>85</v>
      </c>
      <c r="AV1482" s="11" t="s">
        <v>83</v>
      </c>
      <c r="AW1482" s="11" t="s">
        <v>37</v>
      </c>
      <c r="AX1482" s="11" t="s">
        <v>76</v>
      </c>
      <c r="AY1482" s="146" t="s">
        <v>218</v>
      </c>
    </row>
    <row r="1483" spans="2:65" s="12" customFormat="1" ht="11.25">
      <c r="B1483" s="151"/>
      <c r="D1483" s="140" t="s">
        <v>229</v>
      </c>
      <c r="E1483" s="152" t="s">
        <v>19</v>
      </c>
      <c r="F1483" s="153" t="s">
        <v>3708</v>
      </c>
      <c r="H1483" s="154">
        <v>2</v>
      </c>
      <c r="I1483" s="155"/>
      <c r="L1483" s="151"/>
      <c r="M1483" s="156"/>
      <c r="T1483" s="157"/>
      <c r="AT1483" s="152" t="s">
        <v>229</v>
      </c>
      <c r="AU1483" s="152" t="s">
        <v>85</v>
      </c>
      <c r="AV1483" s="12" t="s">
        <v>85</v>
      </c>
      <c r="AW1483" s="12" t="s">
        <v>37</v>
      </c>
      <c r="AX1483" s="12" t="s">
        <v>76</v>
      </c>
      <c r="AY1483" s="152" t="s">
        <v>218</v>
      </c>
    </row>
    <row r="1484" spans="2:65" s="12" customFormat="1" ht="11.25">
      <c r="B1484" s="151"/>
      <c r="D1484" s="140" t="s">
        <v>229</v>
      </c>
      <c r="E1484" s="152" t="s">
        <v>19</v>
      </c>
      <c r="F1484" s="153" t="s">
        <v>3709</v>
      </c>
      <c r="H1484" s="154">
        <v>2</v>
      </c>
      <c r="I1484" s="155"/>
      <c r="L1484" s="151"/>
      <c r="M1484" s="156"/>
      <c r="T1484" s="157"/>
      <c r="AT1484" s="152" t="s">
        <v>229</v>
      </c>
      <c r="AU1484" s="152" t="s">
        <v>85</v>
      </c>
      <c r="AV1484" s="12" t="s">
        <v>85</v>
      </c>
      <c r="AW1484" s="12" t="s">
        <v>37</v>
      </c>
      <c r="AX1484" s="12" t="s">
        <v>76</v>
      </c>
      <c r="AY1484" s="152" t="s">
        <v>218</v>
      </c>
    </row>
    <row r="1485" spans="2:65" s="13" customFormat="1" ht="11.25">
      <c r="B1485" s="158"/>
      <c r="D1485" s="140" t="s">
        <v>229</v>
      </c>
      <c r="E1485" s="159" t="s">
        <v>19</v>
      </c>
      <c r="F1485" s="160" t="s">
        <v>234</v>
      </c>
      <c r="H1485" s="161">
        <v>4</v>
      </c>
      <c r="I1485" s="162"/>
      <c r="L1485" s="158"/>
      <c r="M1485" s="163"/>
      <c r="T1485" s="164"/>
      <c r="AT1485" s="159" t="s">
        <v>229</v>
      </c>
      <c r="AU1485" s="159" t="s">
        <v>85</v>
      </c>
      <c r="AV1485" s="13" t="s">
        <v>223</v>
      </c>
      <c r="AW1485" s="13" t="s">
        <v>37</v>
      </c>
      <c r="AX1485" s="13" t="s">
        <v>83</v>
      </c>
      <c r="AY1485" s="159" t="s">
        <v>218</v>
      </c>
    </row>
    <row r="1486" spans="2:65" s="1" customFormat="1" ht="16.5" customHeight="1">
      <c r="B1486" s="33"/>
      <c r="C1486" s="127" t="s">
        <v>3710</v>
      </c>
      <c r="D1486" s="127" t="s">
        <v>219</v>
      </c>
      <c r="E1486" s="128" t="s">
        <v>3711</v>
      </c>
      <c r="F1486" s="129" t="s">
        <v>3712</v>
      </c>
      <c r="G1486" s="130" t="s">
        <v>237</v>
      </c>
      <c r="H1486" s="131">
        <v>1</v>
      </c>
      <c r="I1486" s="132"/>
      <c r="J1486" s="133">
        <f>ROUND(I1486*H1486,2)</f>
        <v>0</v>
      </c>
      <c r="K1486" s="129" t="s">
        <v>19</v>
      </c>
      <c r="L1486" s="33"/>
      <c r="M1486" s="134" t="s">
        <v>19</v>
      </c>
      <c r="N1486" s="135" t="s">
        <v>47</v>
      </c>
      <c r="P1486" s="136">
        <f>O1486*H1486</f>
        <v>0</v>
      </c>
      <c r="Q1486" s="136">
        <v>0</v>
      </c>
      <c r="R1486" s="136">
        <f>Q1486*H1486</f>
        <v>0</v>
      </c>
      <c r="S1486" s="136">
        <v>0</v>
      </c>
      <c r="T1486" s="137">
        <f>S1486*H1486</f>
        <v>0</v>
      </c>
      <c r="AR1486" s="138" t="s">
        <v>223</v>
      </c>
      <c r="AT1486" s="138" t="s">
        <v>219</v>
      </c>
      <c r="AU1486" s="138" t="s">
        <v>85</v>
      </c>
      <c r="AY1486" s="18" t="s">
        <v>218</v>
      </c>
      <c r="BE1486" s="139">
        <f>IF(N1486="základní",J1486,0)</f>
        <v>0</v>
      </c>
      <c r="BF1486" s="139">
        <f>IF(N1486="snížená",J1486,0)</f>
        <v>0</v>
      </c>
      <c r="BG1486" s="139">
        <f>IF(N1486="zákl. přenesená",J1486,0)</f>
        <v>0</v>
      </c>
      <c r="BH1486" s="139">
        <f>IF(N1486="sníž. přenesená",J1486,0)</f>
        <v>0</v>
      </c>
      <c r="BI1486" s="139">
        <f>IF(N1486="nulová",J1486,0)</f>
        <v>0</v>
      </c>
      <c r="BJ1486" s="18" t="s">
        <v>83</v>
      </c>
      <c r="BK1486" s="139">
        <f>ROUND(I1486*H1486,2)</f>
        <v>0</v>
      </c>
      <c r="BL1486" s="18" t="s">
        <v>223</v>
      </c>
      <c r="BM1486" s="138" t="s">
        <v>3713</v>
      </c>
    </row>
    <row r="1487" spans="2:65" s="1" customFormat="1" ht="11.25">
      <c r="B1487" s="33"/>
      <c r="D1487" s="140" t="s">
        <v>225</v>
      </c>
      <c r="F1487" s="141" t="s">
        <v>3712</v>
      </c>
      <c r="I1487" s="142"/>
      <c r="L1487" s="33"/>
      <c r="M1487" s="143"/>
      <c r="T1487" s="54"/>
      <c r="AT1487" s="18" t="s">
        <v>225</v>
      </c>
      <c r="AU1487" s="18" t="s">
        <v>85</v>
      </c>
    </row>
    <row r="1488" spans="2:65" s="1" customFormat="1" ht="19.5">
      <c r="B1488" s="33"/>
      <c r="D1488" s="140" t="s">
        <v>227</v>
      </c>
      <c r="F1488" s="144" t="s">
        <v>3707</v>
      </c>
      <c r="I1488" s="142"/>
      <c r="L1488" s="33"/>
      <c r="M1488" s="143"/>
      <c r="T1488" s="54"/>
      <c r="AT1488" s="18" t="s">
        <v>227</v>
      </c>
      <c r="AU1488" s="18" t="s">
        <v>85</v>
      </c>
    </row>
    <row r="1489" spans="2:65" s="11" customFormat="1" ht="11.25">
      <c r="B1489" s="145"/>
      <c r="D1489" s="140" t="s">
        <v>229</v>
      </c>
      <c r="E1489" s="146" t="s">
        <v>19</v>
      </c>
      <c r="F1489" s="147" t="s">
        <v>230</v>
      </c>
      <c r="H1489" s="146" t="s">
        <v>19</v>
      </c>
      <c r="I1489" s="148"/>
      <c r="L1489" s="145"/>
      <c r="M1489" s="149"/>
      <c r="T1489" s="150"/>
      <c r="AT1489" s="146" t="s">
        <v>229</v>
      </c>
      <c r="AU1489" s="146" t="s">
        <v>85</v>
      </c>
      <c r="AV1489" s="11" t="s">
        <v>83</v>
      </c>
      <c r="AW1489" s="11" t="s">
        <v>37</v>
      </c>
      <c r="AX1489" s="11" t="s">
        <v>76</v>
      </c>
      <c r="AY1489" s="146" t="s">
        <v>218</v>
      </c>
    </row>
    <row r="1490" spans="2:65" s="12" customFormat="1" ht="11.25">
      <c r="B1490" s="151"/>
      <c r="D1490" s="140" t="s">
        <v>229</v>
      </c>
      <c r="E1490" s="152" t="s">
        <v>19</v>
      </c>
      <c r="F1490" s="153" t="s">
        <v>3714</v>
      </c>
      <c r="H1490" s="154">
        <v>1</v>
      </c>
      <c r="I1490" s="155"/>
      <c r="L1490" s="151"/>
      <c r="M1490" s="156"/>
      <c r="T1490" s="157"/>
      <c r="AT1490" s="152" t="s">
        <v>229</v>
      </c>
      <c r="AU1490" s="152" t="s">
        <v>85</v>
      </c>
      <c r="AV1490" s="12" t="s">
        <v>85</v>
      </c>
      <c r="AW1490" s="12" t="s">
        <v>37</v>
      </c>
      <c r="AX1490" s="12" t="s">
        <v>83</v>
      </c>
      <c r="AY1490" s="152" t="s">
        <v>218</v>
      </c>
    </row>
    <row r="1491" spans="2:65" s="1" customFormat="1" ht="16.5" customHeight="1">
      <c r="B1491" s="33"/>
      <c r="C1491" s="127" t="s">
        <v>3715</v>
      </c>
      <c r="D1491" s="127" t="s">
        <v>219</v>
      </c>
      <c r="E1491" s="128" t="s">
        <v>3716</v>
      </c>
      <c r="F1491" s="129" t="s">
        <v>3717</v>
      </c>
      <c r="G1491" s="130" t="s">
        <v>237</v>
      </c>
      <c r="H1491" s="131">
        <v>1</v>
      </c>
      <c r="I1491" s="132"/>
      <c r="J1491" s="133">
        <f>ROUND(I1491*H1491,2)</f>
        <v>0</v>
      </c>
      <c r="K1491" s="129" t="s">
        <v>19</v>
      </c>
      <c r="L1491" s="33"/>
      <c r="M1491" s="134" t="s">
        <v>19</v>
      </c>
      <c r="N1491" s="135" t="s">
        <v>47</v>
      </c>
      <c r="P1491" s="136">
        <f>O1491*H1491</f>
        <v>0</v>
      </c>
      <c r="Q1491" s="136">
        <v>0</v>
      </c>
      <c r="R1491" s="136">
        <f>Q1491*H1491</f>
        <v>0</v>
      </c>
      <c r="S1491" s="136">
        <v>0</v>
      </c>
      <c r="T1491" s="137">
        <f>S1491*H1491</f>
        <v>0</v>
      </c>
      <c r="AR1491" s="138" t="s">
        <v>223</v>
      </c>
      <c r="AT1491" s="138" t="s">
        <v>219</v>
      </c>
      <c r="AU1491" s="138" t="s">
        <v>85</v>
      </c>
      <c r="AY1491" s="18" t="s">
        <v>218</v>
      </c>
      <c r="BE1491" s="139">
        <f>IF(N1491="základní",J1491,0)</f>
        <v>0</v>
      </c>
      <c r="BF1491" s="139">
        <f>IF(N1491="snížená",J1491,0)</f>
        <v>0</v>
      </c>
      <c r="BG1491" s="139">
        <f>IF(N1491="zákl. přenesená",J1491,0)</f>
        <v>0</v>
      </c>
      <c r="BH1491" s="139">
        <f>IF(N1491="sníž. přenesená",J1491,0)</f>
        <v>0</v>
      </c>
      <c r="BI1491" s="139">
        <f>IF(N1491="nulová",J1491,0)</f>
        <v>0</v>
      </c>
      <c r="BJ1491" s="18" t="s">
        <v>83</v>
      </c>
      <c r="BK1491" s="139">
        <f>ROUND(I1491*H1491,2)</f>
        <v>0</v>
      </c>
      <c r="BL1491" s="18" t="s">
        <v>223</v>
      </c>
      <c r="BM1491" s="138" t="s">
        <v>3718</v>
      </c>
    </row>
    <row r="1492" spans="2:65" s="1" customFormat="1" ht="11.25">
      <c r="B1492" s="33"/>
      <c r="D1492" s="140" t="s">
        <v>225</v>
      </c>
      <c r="F1492" s="141" t="s">
        <v>3717</v>
      </c>
      <c r="I1492" s="142"/>
      <c r="L1492" s="33"/>
      <c r="M1492" s="143"/>
      <c r="T1492" s="54"/>
      <c r="AT1492" s="18" t="s">
        <v>225</v>
      </c>
      <c r="AU1492" s="18" t="s">
        <v>85</v>
      </c>
    </row>
    <row r="1493" spans="2:65" s="1" customFormat="1" ht="19.5">
      <c r="B1493" s="33"/>
      <c r="D1493" s="140" t="s">
        <v>227</v>
      </c>
      <c r="F1493" s="144" t="s">
        <v>3707</v>
      </c>
      <c r="I1493" s="142"/>
      <c r="L1493" s="33"/>
      <c r="M1493" s="143"/>
      <c r="T1493" s="54"/>
      <c r="AT1493" s="18" t="s">
        <v>227</v>
      </c>
      <c r="AU1493" s="18" t="s">
        <v>85</v>
      </c>
    </row>
    <row r="1494" spans="2:65" s="11" customFormat="1" ht="11.25">
      <c r="B1494" s="145"/>
      <c r="D1494" s="140" t="s">
        <v>229</v>
      </c>
      <c r="E1494" s="146" t="s">
        <v>19</v>
      </c>
      <c r="F1494" s="147" t="s">
        <v>230</v>
      </c>
      <c r="H1494" s="146" t="s">
        <v>19</v>
      </c>
      <c r="I1494" s="148"/>
      <c r="L1494" s="145"/>
      <c r="M1494" s="149"/>
      <c r="T1494" s="150"/>
      <c r="AT1494" s="146" t="s">
        <v>229</v>
      </c>
      <c r="AU1494" s="146" t="s">
        <v>85</v>
      </c>
      <c r="AV1494" s="11" t="s">
        <v>83</v>
      </c>
      <c r="AW1494" s="11" t="s">
        <v>37</v>
      </c>
      <c r="AX1494" s="11" t="s">
        <v>76</v>
      </c>
      <c r="AY1494" s="146" t="s">
        <v>218</v>
      </c>
    </row>
    <row r="1495" spans="2:65" s="12" customFormat="1" ht="11.25">
      <c r="B1495" s="151"/>
      <c r="D1495" s="140" t="s">
        <v>229</v>
      </c>
      <c r="E1495" s="152" t="s">
        <v>19</v>
      </c>
      <c r="F1495" s="153" t="s">
        <v>3553</v>
      </c>
      <c r="H1495" s="154">
        <v>1</v>
      </c>
      <c r="I1495" s="155"/>
      <c r="L1495" s="151"/>
      <c r="M1495" s="156"/>
      <c r="T1495" s="157"/>
      <c r="AT1495" s="152" t="s">
        <v>229</v>
      </c>
      <c r="AU1495" s="152" t="s">
        <v>85</v>
      </c>
      <c r="AV1495" s="12" t="s">
        <v>85</v>
      </c>
      <c r="AW1495" s="12" t="s">
        <v>37</v>
      </c>
      <c r="AX1495" s="12" t="s">
        <v>83</v>
      </c>
      <c r="AY1495" s="152" t="s">
        <v>218</v>
      </c>
    </row>
    <row r="1496" spans="2:65" s="1" customFormat="1" ht="16.5" customHeight="1">
      <c r="B1496" s="33"/>
      <c r="C1496" s="127" t="s">
        <v>3719</v>
      </c>
      <c r="D1496" s="127" t="s">
        <v>219</v>
      </c>
      <c r="E1496" s="128" t="s">
        <v>3720</v>
      </c>
      <c r="F1496" s="129" t="s">
        <v>3721</v>
      </c>
      <c r="G1496" s="130" t="s">
        <v>237</v>
      </c>
      <c r="H1496" s="131">
        <v>2</v>
      </c>
      <c r="I1496" s="132"/>
      <c r="J1496" s="133">
        <f>ROUND(I1496*H1496,2)</f>
        <v>0</v>
      </c>
      <c r="K1496" s="129" t="s">
        <v>19</v>
      </c>
      <c r="L1496" s="33"/>
      <c r="M1496" s="134" t="s">
        <v>19</v>
      </c>
      <c r="N1496" s="135" t="s">
        <v>47</v>
      </c>
      <c r="P1496" s="136">
        <f>O1496*H1496</f>
        <v>0</v>
      </c>
      <c r="Q1496" s="136">
        <v>0</v>
      </c>
      <c r="R1496" s="136">
        <f>Q1496*H1496</f>
        <v>0</v>
      </c>
      <c r="S1496" s="136">
        <v>0</v>
      </c>
      <c r="T1496" s="137">
        <f>S1496*H1496</f>
        <v>0</v>
      </c>
      <c r="AR1496" s="138" t="s">
        <v>223</v>
      </c>
      <c r="AT1496" s="138" t="s">
        <v>219</v>
      </c>
      <c r="AU1496" s="138" t="s">
        <v>85</v>
      </c>
      <c r="AY1496" s="18" t="s">
        <v>218</v>
      </c>
      <c r="BE1496" s="139">
        <f>IF(N1496="základní",J1496,0)</f>
        <v>0</v>
      </c>
      <c r="BF1496" s="139">
        <f>IF(N1496="snížená",J1496,0)</f>
        <v>0</v>
      </c>
      <c r="BG1496" s="139">
        <f>IF(N1496="zákl. přenesená",J1496,0)</f>
        <v>0</v>
      </c>
      <c r="BH1496" s="139">
        <f>IF(N1496="sníž. přenesená",J1496,0)</f>
        <v>0</v>
      </c>
      <c r="BI1496" s="139">
        <f>IF(N1496="nulová",J1496,0)</f>
        <v>0</v>
      </c>
      <c r="BJ1496" s="18" t="s">
        <v>83</v>
      </c>
      <c r="BK1496" s="139">
        <f>ROUND(I1496*H1496,2)</f>
        <v>0</v>
      </c>
      <c r="BL1496" s="18" t="s">
        <v>223</v>
      </c>
      <c r="BM1496" s="138" t="s">
        <v>3722</v>
      </c>
    </row>
    <row r="1497" spans="2:65" s="1" customFormat="1" ht="11.25">
      <c r="B1497" s="33"/>
      <c r="D1497" s="140" t="s">
        <v>225</v>
      </c>
      <c r="F1497" s="141" t="s">
        <v>3723</v>
      </c>
      <c r="I1497" s="142"/>
      <c r="L1497" s="33"/>
      <c r="M1497" s="143"/>
      <c r="T1497" s="54"/>
      <c r="AT1497" s="18" t="s">
        <v>225</v>
      </c>
      <c r="AU1497" s="18" t="s">
        <v>85</v>
      </c>
    </row>
    <row r="1498" spans="2:65" s="1" customFormat="1" ht="19.5">
      <c r="B1498" s="33"/>
      <c r="D1498" s="140" t="s">
        <v>227</v>
      </c>
      <c r="F1498" s="144" t="s">
        <v>3707</v>
      </c>
      <c r="I1498" s="142"/>
      <c r="L1498" s="33"/>
      <c r="M1498" s="143"/>
      <c r="T1498" s="54"/>
      <c r="AT1498" s="18" t="s">
        <v>227</v>
      </c>
      <c r="AU1498" s="18" t="s">
        <v>85</v>
      </c>
    </row>
    <row r="1499" spans="2:65" s="11" customFormat="1" ht="11.25">
      <c r="B1499" s="145"/>
      <c r="D1499" s="140" t="s">
        <v>229</v>
      </c>
      <c r="E1499" s="146" t="s">
        <v>19</v>
      </c>
      <c r="F1499" s="147" t="s">
        <v>230</v>
      </c>
      <c r="H1499" s="146" t="s">
        <v>19</v>
      </c>
      <c r="I1499" s="148"/>
      <c r="L1499" s="145"/>
      <c r="M1499" s="149"/>
      <c r="T1499" s="150"/>
      <c r="AT1499" s="146" t="s">
        <v>229</v>
      </c>
      <c r="AU1499" s="146" t="s">
        <v>85</v>
      </c>
      <c r="AV1499" s="11" t="s">
        <v>83</v>
      </c>
      <c r="AW1499" s="11" t="s">
        <v>37</v>
      </c>
      <c r="AX1499" s="11" t="s">
        <v>76</v>
      </c>
      <c r="AY1499" s="146" t="s">
        <v>218</v>
      </c>
    </row>
    <row r="1500" spans="2:65" s="12" customFormat="1" ht="11.25">
      <c r="B1500" s="151"/>
      <c r="D1500" s="140" t="s">
        <v>229</v>
      </c>
      <c r="E1500" s="152" t="s">
        <v>19</v>
      </c>
      <c r="F1500" s="153" t="s">
        <v>3553</v>
      </c>
      <c r="H1500" s="154">
        <v>1</v>
      </c>
      <c r="I1500" s="155"/>
      <c r="L1500" s="151"/>
      <c r="M1500" s="156"/>
      <c r="T1500" s="157"/>
      <c r="AT1500" s="152" t="s">
        <v>229</v>
      </c>
      <c r="AU1500" s="152" t="s">
        <v>85</v>
      </c>
      <c r="AV1500" s="12" t="s">
        <v>85</v>
      </c>
      <c r="AW1500" s="12" t="s">
        <v>37</v>
      </c>
      <c r="AX1500" s="12" t="s">
        <v>76</v>
      </c>
      <c r="AY1500" s="152" t="s">
        <v>218</v>
      </c>
    </row>
    <row r="1501" spans="2:65" s="12" customFormat="1" ht="11.25">
      <c r="B1501" s="151"/>
      <c r="D1501" s="140" t="s">
        <v>229</v>
      </c>
      <c r="E1501" s="152" t="s">
        <v>19</v>
      </c>
      <c r="F1501" s="153" t="s">
        <v>3724</v>
      </c>
      <c r="H1501" s="154">
        <v>1</v>
      </c>
      <c r="I1501" s="155"/>
      <c r="L1501" s="151"/>
      <c r="M1501" s="156"/>
      <c r="T1501" s="157"/>
      <c r="AT1501" s="152" t="s">
        <v>229</v>
      </c>
      <c r="AU1501" s="152" t="s">
        <v>85</v>
      </c>
      <c r="AV1501" s="12" t="s">
        <v>85</v>
      </c>
      <c r="AW1501" s="12" t="s">
        <v>37</v>
      </c>
      <c r="AX1501" s="12" t="s">
        <v>76</v>
      </c>
      <c r="AY1501" s="152" t="s">
        <v>218</v>
      </c>
    </row>
    <row r="1502" spans="2:65" s="13" customFormat="1" ht="11.25">
      <c r="B1502" s="158"/>
      <c r="D1502" s="140" t="s">
        <v>229</v>
      </c>
      <c r="E1502" s="159" t="s">
        <v>19</v>
      </c>
      <c r="F1502" s="160" t="s">
        <v>234</v>
      </c>
      <c r="H1502" s="161">
        <v>2</v>
      </c>
      <c r="I1502" s="162"/>
      <c r="L1502" s="158"/>
      <c r="M1502" s="163"/>
      <c r="T1502" s="164"/>
      <c r="AT1502" s="159" t="s">
        <v>229</v>
      </c>
      <c r="AU1502" s="159" t="s">
        <v>85</v>
      </c>
      <c r="AV1502" s="13" t="s">
        <v>223</v>
      </c>
      <c r="AW1502" s="13" t="s">
        <v>37</v>
      </c>
      <c r="AX1502" s="13" t="s">
        <v>83</v>
      </c>
      <c r="AY1502" s="159" t="s">
        <v>218</v>
      </c>
    </row>
    <row r="1503" spans="2:65" s="1" customFormat="1" ht="16.5" customHeight="1">
      <c r="B1503" s="33"/>
      <c r="C1503" s="127" t="s">
        <v>3725</v>
      </c>
      <c r="D1503" s="127" t="s">
        <v>219</v>
      </c>
      <c r="E1503" s="128" t="s">
        <v>3726</v>
      </c>
      <c r="F1503" s="129" t="s">
        <v>3727</v>
      </c>
      <c r="G1503" s="130" t="s">
        <v>237</v>
      </c>
      <c r="H1503" s="131">
        <v>2</v>
      </c>
      <c r="I1503" s="132"/>
      <c r="J1503" s="133">
        <f>ROUND(I1503*H1503,2)</f>
        <v>0</v>
      </c>
      <c r="K1503" s="129" t="s">
        <v>19</v>
      </c>
      <c r="L1503" s="33"/>
      <c r="M1503" s="134" t="s">
        <v>19</v>
      </c>
      <c r="N1503" s="135" t="s">
        <v>47</v>
      </c>
      <c r="P1503" s="136">
        <f>O1503*H1503</f>
        <v>0</v>
      </c>
      <c r="Q1503" s="136">
        <v>0</v>
      </c>
      <c r="R1503" s="136">
        <f>Q1503*H1503</f>
        <v>0</v>
      </c>
      <c r="S1503" s="136">
        <v>0</v>
      </c>
      <c r="T1503" s="137">
        <f>S1503*H1503</f>
        <v>0</v>
      </c>
      <c r="AR1503" s="138" t="s">
        <v>223</v>
      </c>
      <c r="AT1503" s="138" t="s">
        <v>219</v>
      </c>
      <c r="AU1503" s="138" t="s">
        <v>85</v>
      </c>
      <c r="AY1503" s="18" t="s">
        <v>218</v>
      </c>
      <c r="BE1503" s="139">
        <f>IF(N1503="základní",J1503,0)</f>
        <v>0</v>
      </c>
      <c r="BF1503" s="139">
        <f>IF(N1503="snížená",J1503,0)</f>
        <v>0</v>
      </c>
      <c r="BG1503" s="139">
        <f>IF(N1503="zákl. přenesená",J1503,0)</f>
        <v>0</v>
      </c>
      <c r="BH1503" s="139">
        <f>IF(N1503="sníž. přenesená",J1503,0)</f>
        <v>0</v>
      </c>
      <c r="BI1503" s="139">
        <f>IF(N1503="nulová",J1503,0)</f>
        <v>0</v>
      </c>
      <c r="BJ1503" s="18" t="s">
        <v>83</v>
      </c>
      <c r="BK1503" s="139">
        <f>ROUND(I1503*H1503,2)</f>
        <v>0</v>
      </c>
      <c r="BL1503" s="18" t="s">
        <v>223</v>
      </c>
      <c r="BM1503" s="138" t="s">
        <v>3728</v>
      </c>
    </row>
    <row r="1504" spans="2:65" s="1" customFormat="1" ht="11.25">
      <c r="B1504" s="33"/>
      <c r="D1504" s="140" t="s">
        <v>225</v>
      </c>
      <c r="F1504" s="141" t="s">
        <v>3727</v>
      </c>
      <c r="I1504" s="142"/>
      <c r="L1504" s="33"/>
      <c r="M1504" s="143"/>
      <c r="T1504" s="54"/>
      <c r="AT1504" s="18" t="s">
        <v>225</v>
      </c>
      <c r="AU1504" s="18" t="s">
        <v>85</v>
      </c>
    </row>
    <row r="1505" spans="2:65" s="1" customFormat="1" ht="19.5">
      <c r="B1505" s="33"/>
      <c r="D1505" s="140" t="s">
        <v>227</v>
      </c>
      <c r="F1505" s="144" t="s">
        <v>3707</v>
      </c>
      <c r="I1505" s="142"/>
      <c r="L1505" s="33"/>
      <c r="M1505" s="143"/>
      <c r="T1505" s="54"/>
      <c r="AT1505" s="18" t="s">
        <v>227</v>
      </c>
      <c r="AU1505" s="18" t="s">
        <v>85</v>
      </c>
    </row>
    <row r="1506" spans="2:65" s="11" customFormat="1" ht="11.25">
      <c r="B1506" s="145"/>
      <c r="D1506" s="140" t="s">
        <v>229</v>
      </c>
      <c r="E1506" s="146" t="s">
        <v>19</v>
      </c>
      <c r="F1506" s="147" t="s">
        <v>230</v>
      </c>
      <c r="H1506" s="146" t="s">
        <v>19</v>
      </c>
      <c r="I1506" s="148"/>
      <c r="L1506" s="145"/>
      <c r="M1506" s="149"/>
      <c r="T1506" s="150"/>
      <c r="AT1506" s="146" t="s">
        <v>229</v>
      </c>
      <c r="AU1506" s="146" t="s">
        <v>85</v>
      </c>
      <c r="AV1506" s="11" t="s">
        <v>83</v>
      </c>
      <c r="AW1506" s="11" t="s">
        <v>37</v>
      </c>
      <c r="AX1506" s="11" t="s">
        <v>76</v>
      </c>
      <c r="AY1506" s="146" t="s">
        <v>218</v>
      </c>
    </row>
    <row r="1507" spans="2:65" s="12" customFormat="1" ht="11.25">
      <c r="B1507" s="151"/>
      <c r="D1507" s="140" t="s">
        <v>229</v>
      </c>
      <c r="E1507" s="152" t="s">
        <v>19</v>
      </c>
      <c r="F1507" s="153" t="s">
        <v>3553</v>
      </c>
      <c r="H1507" s="154">
        <v>1</v>
      </c>
      <c r="I1507" s="155"/>
      <c r="L1507" s="151"/>
      <c r="M1507" s="156"/>
      <c r="T1507" s="157"/>
      <c r="AT1507" s="152" t="s">
        <v>229</v>
      </c>
      <c r="AU1507" s="152" t="s">
        <v>85</v>
      </c>
      <c r="AV1507" s="12" t="s">
        <v>85</v>
      </c>
      <c r="AW1507" s="12" t="s">
        <v>37</v>
      </c>
      <c r="AX1507" s="12" t="s">
        <v>76</v>
      </c>
      <c r="AY1507" s="152" t="s">
        <v>218</v>
      </c>
    </row>
    <row r="1508" spans="2:65" s="12" customFormat="1" ht="11.25">
      <c r="B1508" s="151"/>
      <c r="D1508" s="140" t="s">
        <v>229</v>
      </c>
      <c r="E1508" s="152" t="s">
        <v>19</v>
      </c>
      <c r="F1508" s="153" t="s">
        <v>3724</v>
      </c>
      <c r="H1508" s="154">
        <v>1</v>
      </c>
      <c r="I1508" s="155"/>
      <c r="L1508" s="151"/>
      <c r="M1508" s="156"/>
      <c r="T1508" s="157"/>
      <c r="AT1508" s="152" t="s">
        <v>229</v>
      </c>
      <c r="AU1508" s="152" t="s">
        <v>85</v>
      </c>
      <c r="AV1508" s="12" t="s">
        <v>85</v>
      </c>
      <c r="AW1508" s="12" t="s">
        <v>37</v>
      </c>
      <c r="AX1508" s="12" t="s">
        <v>76</v>
      </c>
      <c r="AY1508" s="152" t="s">
        <v>218</v>
      </c>
    </row>
    <row r="1509" spans="2:65" s="13" customFormat="1" ht="11.25">
      <c r="B1509" s="158"/>
      <c r="D1509" s="140" t="s">
        <v>229</v>
      </c>
      <c r="E1509" s="159" t="s">
        <v>19</v>
      </c>
      <c r="F1509" s="160" t="s">
        <v>234</v>
      </c>
      <c r="H1509" s="161">
        <v>2</v>
      </c>
      <c r="I1509" s="162"/>
      <c r="L1509" s="158"/>
      <c r="M1509" s="163"/>
      <c r="T1509" s="164"/>
      <c r="AT1509" s="159" t="s">
        <v>229</v>
      </c>
      <c r="AU1509" s="159" t="s">
        <v>85</v>
      </c>
      <c r="AV1509" s="13" t="s">
        <v>223</v>
      </c>
      <c r="AW1509" s="13" t="s">
        <v>37</v>
      </c>
      <c r="AX1509" s="13" t="s">
        <v>83</v>
      </c>
      <c r="AY1509" s="159" t="s">
        <v>218</v>
      </c>
    </row>
    <row r="1510" spans="2:65" s="1" customFormat="1" ht="16.5" customHeight="1">
      <c r="B1510" s="33"/>
      <c r="C1510" s="127" t="s">
        <v>3729</v>
      </c>
      <c r="D1510" s="165" t="s">
        <v>219</v>
      </c>
      <c r="E1510" s="128" t="s">
        <v>3730</v>
      </c>
      <c r="F1510" s="129" t="s">
        <v>3731</v>
      </c>
      <c r="G1510" s="130" t="s">
        <v>237</v>
      </c>
      <c r="H1510" s="131">
        <v>1</v>
      </c>
      <c r="I1510" s="132"/>
      <c r="J1510" s="133">
        <f>ROUND(I1510*H1510,2)</f>
        <v>0</v>
      </c>
      <c r="K1510" s="129" t="s">
        <v>19</v>
      </c>
      <c r="L1510" s="33"/>
      <c r="M1510" s="134" t="s">
        <v>19</v>
      </c>
      <c r="N1510" s="135" t="s">
        <v>47</v>
      </c>
      <c r="P1510" s="136">
        <f>O1510*H1510</f>
        <v>0</v>
      </c>
      <c r="Q1510" s="136">
        <v>0</v>
      </c>
      <c r="R1510" s="136">
        <f>Q1510*H1510</f>
        <v>0</v>
      </c>
      <c r="S1510" s="136">
        <v>0</v>
      </c>
      <c r="T1510" s="137">
        <f>S1510*H1510</f>
        <v>0</v>
      </c>
      <c r="AR1510" s="138" t="s">
        <v>223</v>
      </c>
      <c r="AT1510" s="138" t="s">
        <v>219</v>
      </c>
      <c r="AU1510" s="138" t="s">
        <v>85</v>
      </c>
      <c r="AY1510" s="18" t="s">
        <v>218</v>
      </c>
      <c r="BE1510" s="139">
        <f>IF(N1510="základní",J1510,0)</f>
        <v>0</v>
      </c>
      <c r="BF1510" s="139">
        <f>IF(N1510="snížená",J1510,0)</f>
        <v>0</v>
      </c>
      <c r="BG1510" s="139">
        <f>IF(N1510="zákl. přenesená",J1510,0)</f>
        <v>0</v>
      </c>
      <c r="BH1510" s="139">
        <f>IF(N1510="sníž. přenesená",J1510,0)</f>
        <v>0</v>
      </c>
      <c r="BI1510" s="139">
        <f>IF(N1510="nulová",J1510,0)</f>
        <v>0</v>
      </c>
      <c r="BJ1510" s="18" t="s">
        <v>83</v>
      </c>
      <c r="BK1510" s="139">
        <f>ROUND(I1510*H1510,2)</f>
        <v>0</v>
      </c>
      <c r="BL1510" s="18" t="s">
        <v>223</v>
      </c>
      <c r="BM1510" s="138" t="s">
        <v>3732</v>
      </c>
    </row>
    <row r="1511" spans="2:65" s="1" customFormat="1" ht="11.25">
      <c r="B1511" s="33"/>
      <c r="D1511" s="140" t="s">
        <v>225</v>
      </c>
      <c r="F1511" s="141" t="s">
        <v>3731</v>
      </c>
      <c r="I1511" s="142"/>
      <c r="L1511" s="33"/>
      <c r="M1511" s="143"/>
      <c r="T1511" s="54"/>
      <c r="AT1511" s="18" t="s">
        <v>225</v>
      </c>
      <c r="AU1511" s="18" t="s">
        <v>85</v>
      </c>
    </row>
    <row r="1512" spans="2:65" s="1" customFormat="1" ht="19.5">
      <c r="B1512" s="33"/>
      <c r="D1512" s="140" t="s">
        <v>227</v>
      </c>
      <c r="F1512" s="144" t="s">
        <v>3733</v>
      </c>
      <c r="I1512" s="142"/>
      <c r="L1512" s="33"/>
      <c r="M1512" s="143"/>
      <c r="T1512" s="54"/>
      <c r="AT1512" s="18" t="s">
        <v>227</v>
      </c>
      <c r="AU1512" s="18" t="s">
        <v>85</v>
      </c>
    </row>
    <row r="1513" spans="2:65" s="11" customFormat="1" ht="11.25">
      <c r="B1513" s="145"/>
      <c r="D1513" s="140" t="s">
        <v>229</v>
      </c>
      <c r="E1513" s="146" t="s">
        <v>19</v>
      </c>
      <c r="F1513" s="147" t="s">
        <v>230</v>
      </c>
      <c r="H1513" s="146" t="s">
        <v>19</v>
      </c>
      <c r="I1513" s="148"/>
      <c r="L1513" s="145"/>
      <c r="M1513" s="149"/>
      <c r="T1513" s="150"/>
      <c r="AT1513" s="146" t="s">
        <v>229</v>
      </c>
      <c r="AU1513" s="146" t="s">
        <v>85</v>
      </c>
      <c r="AV1513" s="11" t="s">
        <v>83</v>
      </c>
      <c r="AW1513" s="11" t="s">
        <v>37</v>
      </c>
      <c r="AX1513" s="11" t="s">
        <v>76</v>
      </c>
      <c r="AY1513" s="146" t="s">
        <v>218</v>
      </c>
    </row>
    <row r="1514" spans="2:65" s="12" customFormat="1" ht="11.25">
      <c r="B1514" s="151"/>
      <c r="D1514" s="140" t="s">
        <v>229</v>
      </c>
      <c r="E1514" s="152" t="s">
        <v>19</v>
      </c>
      <c r="F1514" s="153" t="s">
        <v>3553</v>
      </c>
      <c r="H1514" s="154">
        <v>1</v>
      </c>
      <c r="I1514" s="155"/>
      <c r="L1514" s="151"/>
      <c r="M1514" s="156"/>
      <c r="T1514" s="157"/>
      <c r="AT1514" s="152" t="s">
        <v>229</v>
      </c>
      <c r="AU1514" s="152" t="s">
        <v>85</v>
      </c>
      <c r="AV1514" s="12" t="s">
        <v>85</v>
      </c>
      <c r="AW1514" s="12" t="s">
        <v>37</v>
      </c>
      <c r="AX1514" s="12" t="s">
        <v>83</v>
      </c>
      <c r="AY1514" s="152" t="s">
        <v>218</v>
      </c>
    </row>
    <row r="1515" spans="2:65" s="1" customFormat="1" ht="16.5" customHeight="1">
      <c r="B1515" s="33"/>
      <c r="C1515" s="127" t="s">
        <v>3734</v>
      </c>
      <c r="D1515" s="127" t="s">
        <v>219</v>
      </c>
      <c r="E1515" s="128" t="s">
        <v>3735</v>
      </c>
      <c r="F1515" s="129" t="s">
        <v>3736</v>
      </c>
      <c r="G1515" s="130" t="s">
        <v>237</v>
      </c>
      <c r="H1515" s="131">
        <v>2</v>
      </c>
      <c r="I1515" s="132"/>
      <c r="J1515" s="133">
        <f>ROUND(I1515*H1515,2)</f>
        <v>0</v>
      </c>
      <c r="K1515" s="129" t="s">
        <v>19</v>
      </c>
      <c r="L1515" s="33"/>
      <c r="M1515" s="134" t="s">
        <v>19</v>
      </c>
      <c r="N1515" s="135" t="s">
        <v>47</v>
      </c>
      <c r="P1515" s="136">
        <f>O1515*H1515</f>
        <v>0</v>
      </c>
      <c r="Q1515" s="136">
        <v>0</v>
      </c>
      <c r="R1515" s="136">
        <f>Q1515*H1515</f>
        <v>0</v>
      </c>
      <c r="S1515" s="136">
        <v>0</v>
      </c>
      <c r="T1515" s="137">
        <f>S1515*H1515</f>
        <v>0</v>
      </c>
      <c r="AR1515" s="138" t="s">
        <v>223</v>
      </c>
      <c r="AT1515" s="138" t="s">
        <v>219</v>
      </c>
      <c r="AU1515" s="138" t="s">
        <v>85</v>
      </c>
      <c r="AY1515" s="18" t="s">
        <v>218</v>
      </c>
      <c r="BE1515" s="139">
        <f>IF(N1515="základní",J1515,0)</f>
        <v>0</v>
      </c>
      <c r="BF1515" s="139">
        <f>IF(N1515="snížená",J1515,0)</f>
        <v>0</v>
      </c>
      <c r="BG1515" s="139">
        <f>IF(N1515="zákl. přenesená",J1515,0)</f>
        <v>0</v>
      </c>
      <c r="BH1515" s="139">
        <f>IF(N1515="sníž. přenesená",J1515,0)</f>
        <v>0</v>
      </c>
      <c r="BI1515" s="139">
        <f>IF(N1515="nulová",J1515,0)</f>
        <v>0</v>
      </c>
      <c r="BJ1515" s="18" t="s">
        <v>83</v>
      </c>
      <c r="BK1515" s="139">
        <f>ROUND(I1515*H1515,2)</f>
        <v>0</v>
      </c>
      <c r="BL1515" s="18" t="s">
        <v>223</v>
      </c>
      <c r="BM1515" s="138" t="s">
        <v>3737</v>
      </c>
    </row>
    <row r="1516" spans="2:65" s="1" customFormat="1" ht="11.25">
      <c r="B1516" s="33"/>
      <c r="D1516" s="140" t="s">
        <v>225</v>
      </c>
      <c r="F1516" s="141" t="s">
        <v>3736</v>
      </c>
      <c r="I1516" s="142"/>
      <c r="L1516" s="33"/>
      <c r="M1516" s="143"/>
      <c r="T1516" s="54"/>
      <c r="AT1516" s="18" t="s">
        <v>225</v>
      </c>
      <c r="AU1516" s="18" t="s">
        <v>85</v>
      </c>
    </row>
    <row r="1517" spans="2:65" s="1" customFormat="1" ht="19.5">
      <c r="B1517" s="33"/>
      <c r="D1517" s="140" t="s">
        <v>227</v>
      </c>
      <c r="F1517" s="144" t="s">
        <v>3707</v>
      </c>
      <c r="I1517" s="142"/>
      <c r="L1517" s="33"/>
      <c r="M1517" s="143"/>
      <c r="T1517" s="54"/>
      <c r="AT1517" s="18" t="s">
        <v>227</v>
      </c>
      <c r="AU1517" s="18" t="s">
        <v>85</v>
      </c>
    </row>
    <row r="1518" spans="2:65" s="11" customFormat="1" ht="11.25">
      <c r="B1518" s="145"/>
      <c r="D1518" s="140" t="s">
        <v>229</v>
      </c>
      <c r="E1518" s="146" t="s">
        <v>19</v>
      </c>
      <c r="F1518" s="147" t="s">
        <v>230</v>
      </c>
      <c r="H1518" s="146" t="s">
        <v>19</v>
      </c>
      <c r="I1518" s="148"/>
      <c r="L1518" s="145"/>
      <c r="M1518" s="149"/>
      <c r="T1518" s="150"/>
      <c r="AT1518" s="146" t="s">
        <v>229</v>
      </c>
      <c r="AU1518" s="146" t="s">
        <v>85</v>
      </c>
      <c r="AV1518" s="11" t="s">
        <v>83</v>
      </c>
      <c r="AW1518" s="11" t="s">
        <v>37</v>
      </c>
      <c r="AX1518" s="11" t="s">
        <v>76</v>
      </c>
      <c r="AY1518" s="146" t="s">
        <v>218</v>
      </c>
    </row>
    <row r="1519" spans="2:65" s="12" customFormat="1" ht="11.25">
      <c r="B1519" s="151"/>
      <c r="D1519" s="140" t="s">
        <v>229</v>
      </c>
      <c r="E1519" s="152" t="s">
        <v>19</v>
      </c>
      <c r="F1519" s="153" t="s">
        <v>3738</v>
      </c>
      <c r="H1519" s="154">
        <v>2</v>
      </c>
      <c r="I1519" s="155"/>
      <c r="L1519" s="151"/>
      <c r="M1519" s="156"/>
      <c r="T1519" s="157"/>
      <c r="AT1519" s="152" t="s">
        <v>229</v>
      </c>
      <c r="AU1519" s="152" t="s">
        <v>85</v>
      </c>
      <c r="AV1519" s="12" t="s">
        <v>85</v>
      </c>
      <c r="AW1519" s="12" t="s">
        <v>37</v>
      </c>
      <c r="AX1519" s="12" t="s">
        <v>83</v>
      </c>
      <c r="AY1519" s="152" t="s">
        <v>218</v>
      </c>
    </row>
    <row r="1520" spans="2:65" s="1" customFormat="1" ht="16.5" customHeight="1">
      <c r="B1520" s="33"/>
      <c r="C1520" s="127" t="s">
        <v>3739</v>
      </c>
      <c r="D1520" s="127" t="s">
        <v>219</v>
      </c>
      <c r="E1520" s="128" t="s">
        <v>3740</v>
      </c>
      <c r="F1520" s="129" t="s">
        <v>3741</v>
      </c>
      <c r="G1520" s="130" t="s">
        <v>237</v>
      </c>
      <c r="H1520" s="131">
        <v>2</v>
      </c>
      <c r="I1520" s="132"/>
      <c r="J1520" s="133">
        <f>ROUND(I1520*H1520,2)</f>
        <v>0</v>
      </c>
      <c r="K1520" s="129" t="s">
        <v>19</v>
      </c>
      <c r="L1520" s="33"/>
      <c r="M1520" s="134" t="s">
        <v>19</v>
      </c>
      <c r="N1520" s="135" t="s">
        <v>47</v>
      </c>
      <c r="P1520" s="136">
        <f>O1520*H1520</f>
        <v>0</v>
      </c>
      <c r="Q1520" s="136">
        <v>0</v>
      </c>
      <c r="R1520" s="136">
        <f>Q1520*H1520</f>
        <v>0</v>
      </c>
      <c r="S1520" s="136">
        <v>0</v>
      </c>
      <c r="T1520" s="137">
        <f>S1520*H1520</f>
        <v>0</v>
      </c>
      <c r="AR1520" s="138" t="s">
        <v>223</v>
      </c>
      <c r="AT1520" s="138" t="s">
        <v>219</v>
      </c>
      <c r="AU1520" s="138" t="s">
        <v>85</v>
      </c>
      <c r="AY1520" s="18" t="s">
        <v>218</v>
      </c>
      <c r="BE1520" s="139">
        <f>IF(N1520="základní",J1520,0)</f>
        <v>0</v>
      </c>
      <c r="BF1520" s="139">
        <f>IF(N1520="snížená",J1520,0)</f>
        <v>0</v>
      </c>
      <c r="BG1520" s="139">
        <f>IF(N1520="zákl. přenesená",J1520,0)</f>
        <v>0</v>
      </c>
      <c r="BH1520" s="139">
        <f>IF(N1520="sníž. přenesená",J1520,0)</f>
        <v>0</v>
      </c>
      <c r="BI1520" s="139">
        <f>IF(N1520="nulová",J1520,0)</f>
        <v>0</v>
      </c>
      <c r="BJ1520" s="18" t="s">
        <v>83</v>
      </c>
      <c r="BK1520" s="139">
        <f>ROUND(I1520*H1520,2)</f>
        <v>0</v>
      </c>
      <c r="BL1520" s="18" t="s">
        <v>223</v>
      </c>
      <c r="BM1520" s="138" t="s">
        <v>3742</v>
      </c>
    </row>
    <row r="1521" spans="2:65" s="1" customFormat="1" ht="11.25">
      <c r="B1521" s="33"/>
      <c r="D1521" s="140" t="s">
        <v>225</v>
      </c>
      <c r="F1521" s="141" t="s">
        <v>3741</v>
      </c>
      <c r="I1521" s="142"/>
      <c r="L1521" s="33"/>
      <c r="M1521" s="143"/>
      <c r="T1521" s="54"/>
      <c r="AT1521" s="18" t="s">
        <v>225</v>
      </c>
      <c r="AU1521" s="18" t="s">
        <v>85</v>
      </c>
    </row>
    <row r="1522" spans="2:65" s="1" customFormat="1" ht="19.5">
      <c r="B1522" s="33"/>
      <c r="D1522" s="140" t="s">
        <v>227</v>
      </c>
      <c r="F1522" s="144" t="s">
        <v>3707</v>
      </c>
      <c r="I1522" s="142"/>
      <c r="L1522" s="33"/>
      <c r="M1522" s="143"/>
      <c r="T1522" s="54"/>
      <c r="AT1522" s="18" t="s">
        <v>227</v>
      </c>
      <c r="AU1522" s="18" t="s">
        <v>85</v>
      </c>
    </row>
    <row r="1523" spans="2:65" s="11" customFormat="1" ht="11.25">
      <c r="B1523" s="145"/>
      <c r="D1523" s="140" t="s">
        <v>229</v>
      </c>
      <c r="E1523" s="146" t="s">
        <v>19</v>
      </c>
      <c r="F1523" s="147" t="s">
        <v>230</v>
      </c>
      <c r="H1523" s="146" t="s">
        <v>19</v>
      </c>
      <c r="I1523" s="148"/>
      <c r="L1523" s="145"/>
      <c r="M1523" s="149"/>
      <c r="T1523" s="150"/>
      <c r="AT1523" s="146" t="s">
        <v>229</v>
      </c>
      <c r="AU1523" s="146" t="s">
        <v>85</v>
      </c>
      <c r="AV1523" s="11" t="s">
        <v>83</v>
      </c>
      <c r="AW1523" s="11" t="s">
        <v>37</v>
      </c>
      <c r="AX1523" s="11" t="s">
        <v>76</v>
      </c>
      <c r="AY1523" s="146" t="s">
        <v>218</v>
      </c>
    </row>
    <row r="1524" spans="2:65" s="12" customFormat="1" ht="11.25">
      <c r="B1524" s="151"/>
      <c r="D1524" s="140" t="s">
        <v>229</v>
      </c>
      <c r="E1524" s="152" t="s">
        <v>19</v>
      </c>
      <c r="F1524" s="153" t="s">
        <v>3553</v>
      </c>
      <c r="H1524" s="154">
        <v>1</v>
      </c>
      <c r="I1524" s="155"/>
      <c r="L1524" s="151"/>
      <c r="M1524" s="156"/>
      <c r="T1524" s="157"/>
      <c r="AT1524" s="152" t="s">
        <v>229</v>
      </c>
      <c r="AU1524" s="152" t="s">
        <v>85</v>
      </c>
      <c r="AV1524" s="12" t="s">
        <v>85</v>
      </c>
      <c r="AW1524" s="12" t="s">
        <v>37</v>
      </c>
      <c r="AX1524" s="12" t="s">
        <v>76</v>
      </c>
      <c r="AY1524" s="152" t="s">
        <v>218</v>
      </c>
    </row>
    <row r="1525" spans="2:65" s="12" customFormat="1" ht="11.25">
      <c r="B1525" s="151"/>
      <c r="D1525" s="140" t="s">
        <v>229</v>
      </c>
      <c r="E1525" s="152" t="s">
        <v>19</v>
      </c>
      <c r="F1525" s="153" t="s">
        <v>3743</v>
      </c>
      <c r="H1525" s="154">
        <v>1</v>
      </c>
      <c r="I1525" s="155"/>
      <c r="L1525" s="151"/>
      <c r="M1525" s="156"/>
      <c r="T1525" s="157"/>
      <c r="AT1525" s="152" t="s">
        <v>229</v>
      </c>
      <c r="AU1525" s="152" t="s">
        <v>85</v>
      </c>
      <c r="AV1525" s="12" t="s">
        <v>85</v>
      </c>
      <c r="AW1525" s="12" t="s">
        <v>37</v>
      </c>
      <c r="AX1525" s="12" t="s">
        <v>76</v>
      </c>
      <c r="AY1525" s="152" t="s">
        <v>218</v>
      </c>
    </row>
    <row r="1526" spans="2:65" s="13" customFormat="1" ht="11.25">
      <c r="B1526" s="158"/>
      <c r="D1526" s="140" t="s">
        <v>229</v>
      </c>
      <c r="E1526" s="159" t="s">
        <v>19</v>
      </c>
      <c r="F1526" s="160" t="s">
        <v>234</v>
      </c>
      <c r="H1526" s="161">
        <v>2</v>
      </c>
      <c r="I1526" s="162"/>
      <c r="L1526" s="158"/>
      <c r="M1526" s="163"/>
      <c r="T1526" s="164"/>
      <c r="AT1526" s="159" t="s">
        <v>229</v>
      </c>
      <c r="AU1526" s="159" t="s">
        <v>85</v>
      </c>
      <c r="AV1526" s="13" t="s">
        <v>223</v>
      </c>
      <c r="AW1526" s="13" t="s">
        <v>37</v>
      </c>
      <c r="AX1526" s="13" t="s">
        <v>83</v>
      </c>
      <c r="AY1526" s="159" t="s">
        <v>218</v>
      </c>
    </row>
    <row r="1527" spans="2:65" s="1" customFormat="1" ht="16.5" customHeight="1">
      <c r="B1527" s="33"/>
      <c r="C1527" s="127" t="s">
        <v>3744</v>
      </c>
      <c r="D1527" s="127" t="s">
        <v>219</v>
      </c>
      <c r="E1527" s="128" t="s">
        <v>3745</v>
      </c>
      <c r="F1527" s="129" t="s">
        <v>3746</v>
      </c>
      <c r="G1527" s="130" t="s">
        <v>237</v>
      </c>
      <c r="H1527" s="131">
        <v>3</v>
      </c>
      <c r="I1527" s="132"/>
      <c r="J1527" s="133">
        <f>ROUND(I1527*H1527,2)</f>
        <v>0</v>
      </c>
      <c r="K1527" s="129" t="s">
        <v>19</v>
      </c>
      <c r="L1527" s="33"/>
      <c r="M1527" s="134" t="s">
        <v>19</v>
      </c>
      <c r="N1527" s="135" t="s">
        <v>47</v>
      </c>
      <c r="P1527" s="136">
        <f>O1527*H1527</f>
        <v>0</v>
      </c>
      <c r="Q1527" s="136">
        <v>0</v>
      </c>
      <c r="R1527" s="136">
        <f>Q1527*H1527</f>
        <v>0</v>
      </c>
      <c r="S1527" s="136">
        <v>0</v>
      </c>
      <c r="T1527" s="137">
        <f>S1527*H1527</f>
        <v>0</v>
      </c>
      <c r="AR1527" s="138" t="s">
        <v>223</v>
      </c>
      <c r="AT1527" s="138" t="s">
        <v>219</v>
      </c>
      <c r="AU1527" s="138" t="s">
        <v>85</v>
      </c>
      <c r="AY1527" s="18" t="s">
        <v>218</v>
      </c>
      <c r="BE1527" s="139">
        <f>IF(N1527="základní",J1527,0)</f>
        <v>0</v>
      </c>
      <c r="BF1527" s="139">
        <f>IF(N1527="snížená",J1527,0)</f>
        <v>0</v>
      </c>
      <c r="BG1527" s="139">
        <f>IF(N1527="zákl. přenesená",J1527,0)</f>
        <v>0</v>
      </c>
      <c r="BH1527" s="139">
        <f>IF(N1527="sníž. přenesená",J1527,0)</f>
        <v>0</v>
      </c>
      <c r="BI1527" s="139">
        <f>IF(N1527="nulová",J1527,0)</f>
        <v>0</v>
      </c>
      <c r="BJ1527" s="18" t="s">
        <v>83</v>
      </c>
      <c r="BK1527" s="139">
        <f>ROUND(I1527*H1527,2)</f>
        <v>0</v>
      </c>
      <c r="BL1527" s="18" t="s">
        <v>223</v>
      </c>
      <c r="BM1527" s="138" t="s">
        <v>3747</v>
      </c>
    </row>
    <row r="1528" spans="2:65" s="1" customFormat="1" ht="11.25">
      <c r="B1528" s="33"/>
      <c r="D1528" s="140" t="s">
        <v>225</v>
      </c>
      <c r="F1528" s="141" t="s">
        <v>3746</v>
      </c>
      <c r="I1528" s="142"/>
      <c r="L1528" s="33"/>
      <c r="M1528" s="143"/>
      <c r="T1528" s="54"/>
      <c r="AT1528" s="18" t="s">
        <v>225</v>
      </c>
      <c r="AU1528" s="18" t="s">
        <v>85</v>
      </c>
    </row>
    <row r="1529" spans="2:65" s="1" customFormat="1" ht="19.5">
      <c r="B1529" s="33"/>
      <c r="D1529" s="140" t="s">
        <v>227</v>
      </c>
      <c r="F1529" s="144" t="s">
        <v>3707</v>
      </c>
      <c r="I1529" s="142"/>
      <c r="L1529" s="33"/>
      <c r="M1529" s="143"/>
      <c r="T1529" s="54"/>
      <c r="AT1529" s="18" t="s">
        <v>227</v>
      </c>
      <c r="AU1529" s="18" t="s">
        <v>85</v>
      </c>
    </row>
    <row r="1530" spans="2:65" s="11" customFormat="1" ht="11.25">
      <c r="B1530" s="145"/>
      <c r="D1530" s="140" t="s">
        <v>229</v>
      </c>
      <c r="E1530" s="146" t="s">
        <v>19</v>
      </c>
      <c r="F1530" s="147" t="s">
        <v>230</v>
      </c>
      <c r="H1530" s="146" t="s">
        <v>19</v>
      </c>
      <c r="I1530" s="148"/>
      <c r="L1530" s="145"/>
      <c r="M1530" s="149"/>
      <c r="T1530" s="150"/>
      <c r="AT1530" s="146" t="s">
        <v>229</v>
      </c>
      <c r="AU1530" s="146" t="s">
        <v>85</v>
      </c>
      <c r="AV1530" s="11" t="s">
        <v>83</v>
      </c>
      <c r="AW1530" s="11" t="s">
        <v>37</v>
      </c>
      <c r="AX1530" s="11" t="s">
        <v>76</v>
      </c>
      <c r="AY1530" s="146" t="s">
        <v>218</v>
      </c>
    </row>
    <row r="1531" spans="2:65" s="12" customFormat="1" ht="11.25">
      <c r="B1531" s="151"/>
      <c r="D1531" s="140" t="s">
        <v>229</v>
      </c>
      <c r="E1531" s="152" t="s">
        <v>19</v>
      </c>
      <c r="F1531" s="153" t="s">
        <v>3748</v>
      </c>
      <c r="H1531" s="154">
        <v>3</v>
      </c>
      <c r="I1531" s="155"/>
      <c r="L1531" s="151"/>
      <c r="M1531" s="156"/>
      <c r="T1531" s="157"/>
      <c r="AT1531" s="152" t="s">
        <v>229</v>
      </c>
      <c r="AU1531" s="152" t="s">
        <v>85</v>
      </c>
      <c r="AV1531" s="12" t="s">
        <v>85</v>
      </c>
      <c r="AW1531" s="12" t="s">
        <v>37</v>
      </c>
      <c r="AX1531" s="12" t="s">
        <v>83</v>
      </c>
      <c r="AY1531" s="152" t="s">
        <v>218</v>
      </c>
    </row>
    <row r="1532" spans="2:65" s="1" customFormat="1" ht="16.5" customHeight="1">
      <c r="B1532" s="33"/>
      <c r="C1532" s="127" t="s">
        <v>3749</v>
      </c>
      <c r="D1532" s="127" t="s">
        <v>219</v>
      </c>
      <c r="E1532" s="128" t="s">
        <v>3750</v>
      </c>
      <c r="F1532" s="129" t="s">
        <v>3751</v>
      </c>
      <c r="G1532" s="130" t="s">
        <v>237</v>
      </c>
      <c r="H1532" s="131">
        <v>1</v>
      </c>
      <c r="I1532" s="132"/>
      <c r="J1532" s="133">
        <f>ROUND(I1532*H1532,2)</f>
        <v>0</v>
      </c>
      <c r="K1532" s="129" t="s">
        <v>19</v>
      </c>
      <c r="L1532" s="33"/>
      <c r="M1532" s="134" t="s">
        <v>19</v>
      </c>
      <c r="N1532" s="135" t="s">
        <v>47</v>
      </c>
      <c r="P1532" s="136">
        <f>O1532*H1532</f>
        <v>0</v>
      </c>
      <c r="Q1532" s="136">
        <v>0</v>
      </c>
      <c r="R1532" s="136">
        <f>Q1532*H1532</f>
        <v>0</v>
      </c>
      <c r="S1532" s="136">
        <v>0</v>
      </c>
      <c r="T1532" s="137">
        <f>S1532*H1532</f>
        <v>0</v>
      </c>
      <c r="AR1532" s="138" t="s">
        <v>223</v>
      </c>
      <c r="AT1532" s="138" t="s">
        <v>219</v>
      </c>
      <c r="AU1532" s="138" t="s">
        <v>85</v>
      </c>
      <c r="AY1532" s="18" t="s">
        <v>218</v>
      </c>
      <c r="BE1532" s="139">
        <f>IF(N1532="základní",J1532,0)</f>
        <v>0</v>
      </c>
      <c r="BF1532" s="139">
        <f>IF(N1532="snížená",J1532,0)</f>
        <v>0</v>
      </c>
      <c r="BG1532" s="139">
        <f>IF(N1532="zákl. přenesená",J1532,0)</f>
        <v>0</v>
      </c>
      <c r="BH1532" s="139">
        <f>IF(N1532="sníž. přenesená",J1532,0)</f>
        <v>0</v>
      </c>
      <c r="BI1532" s="139">
        <f>IF(N1532="nulová",J1532,0)</f>
        <v>0</v>
      </c>
      <c r="BJ1532" s="18" t="s">
        <v>83</v>
      </c>
      <c r="BK1532" s="139">
        <f>ROUND(I1532*H1532,2)</f>
        <v>0</v>
      </c>
      <c r="BL1532" s="18" t="s">
        <v>223</v>
      </c>
      <c r="BM1532" s="138" t="s">
        <v>3752</v>
      </c>
    </row>
    <row r="1533" spans="2:65" s="1" customFormat="1" ht="11.25">
      <c r="B1533" s="33"/>
      <c r="D1533" s="140" t="s">
        <v>225</v>
      </c>
      <c r="F1533" s="141" t="s">
        <v>3751</v>
      </c>
      <c r="I1533" s="142"/>
      <c r="L1533" s="33"/>
      <c r="M1533" s="143"/>
      <c r="T1533" s="54"/>
      <c r="AT1533" s="18" t="s">
        <v>225</v>
      </c>
      <c r="AU1533" s="18" t="s">
        <v>85</v>
      </c>
    </row>
    <row r="1534" spans="2:65" s="1" customFormat="1" ht="19.5">
      <c r="B1534" s="33"/>
      <c r="D1534" s="140" t="s">
        <v>227</v>
      </c>
      <c r="F1534" s="144" t="s">
        <v>3707</v>
      </c>
      <c r="I1534" s="142"/>
      <c r="L1534" s="33"/>
      <c r="M1534" s="143"/>
      <c r="T1534" s="54"/>
      <c r="AT1534" s="18" t="s">
        <v>227</v>
      </c>
      <c r="AU1534" s="18" t="s">
        <v>85</v>
      </c>
    </row>
    <row r="1535" spans="2:65" s="11" customFormat="1" ht="11.25">
      <c r="B1535" s="145"/>
      <c r="D1535" s="140" t="s">
        <v>229</v>
      </c>
      <c r="E1535" s="146" t="s">
        <v>19</v>
      </c>
      <c r="F1535" s="147" t="s">
        <v>230</v>
      </c>
      <c r="H1535" s="146" t="s">
        <v>19</v>
      </c>
      <c r="I1535" s="148"/>
      <c r="L1535" s="145"/>
      <c r="M1535" s="149"/>
      <c r="T1535" s="150"/>
      <c r="AT1535" s="146" t="s">
        <v>229</v>
      </c>
      <c r="AU1535" s="146" t="s">
        <v>85</v>
      </c>
      <c r="AV1535" s="11" t="s">
        <v>83</v>
      </c>
      <c r="AW1535" s="11" t="s">
        <v>37</v>
      </c>
      <c r="AX1535" s="11" t="s">
        <v>76</v>
      </c>
      <c r="AY1535" s="146" t="s">
        <v>218</v>
      </c>
    </row>
    <row r="1536" spans="2:65" s="12" customFormat="1" ht="11.25">
      <c r="B1536" s="151"/>
      <c r="D1536" s="140" t="s">
        <v>229</v>
      </c>
      <c r="E1536" s="152" t="s">
        <v>19</v>
      </c>
      <c r="F1536" s="153" t="s">
        <v>3753</v>
      </c>
      <c r="H1536" s="154">
        <v>1</v>
      </c>
      <c r="I1536" s="155"/>
      <c r="L1536" s="151"/>
      <c r="M1536" s="156"/>
      <c r="T1536" s="157"/>
      <c r="AT1536" s="152" t="s">
        <v>229</v>
      </c>
      <c r="AU1536" s="152" t="s">
        <v>85</v>
      </c>
      <c r="AV1536" s="12" t="s">
        <v>85</v>
      </c>
      <c r="AW1536" s="12" t="s">
        <v>37</v>
      </c>
      <c r="AX1536" s="12" t="s">
        <v>83</v>
      </c>
      <c r="AY1536" s="152" t="s">
        <v>218</v>
      </c>
    </row>
    <row r="1537" spans="2:65" s="1" customFormat="1" ht="16.5" customHeight="1">
      <c r="B1537" s="33"/>
      <c r="C1537" s="127" t="s">
        <v>3754</v>
      </c>
      <c r="D1537" s="127" t="s">
        <v>219</v>
      </c>
      <c r="E1537" s="128" t="s">
        <v>3755</v>
      </c>
      <c r="F1537" s="129" t="s">
        <v>3695</v>
      </c>
      <c r="G1537" s="130" t="s">
        <v>222</v>
      </c>
      <c r="H1537" s="131">
        <v>0.05</v>
      </c>
      <c r="I1537" s="132"/>
      <c r="J1537" s="133">
        <f>ROUND(I1537*H1537,2)</f>
        <v>0</v>
      </c>
      <c r="K1537" s="129" t="s">
        <v>19</v>
      </c>
      <c r="L1537" s="33"/>
      <c r="M1537" s="134" t="s">
        <v>19</v>
      </c>
      <c r="N1537" s="135" t="s">
        <v>47</v>
      </c>
      <c r="P1537" s="136">
        <f>O1537*H1537</f>
        <v>0</v>
      </c>
      <c r="Q1537" s="136">
        <v>0</v>
      </c>
      <c r="R1537" s="136">
        <f>Q1537*H1537</f>
        <v>0</v>
      </c>
      <c r="S1537" s="136">
        <v>0</v>
      </c>
      <c r="T1537" s="137">
        <f>S1537*H1537</f>
        <v>0</v>
      </c>
      <c r="AR1537" s="138" t="s">
        <v>223</v>
      </c>
      <c r="AT1537" s="138" t="s">
        <v>219</v>
      </c>
      <c r="AU1537" s="138" t="s">
        <v>85</v>
      </c>
      <c r="AY1537" s="18" t="s">
        <v>218</v>
      </c>
      <c r="BE1537" s="139">
        <f>IF(N1537="základní",J1537,0)</f>
        <v>0</v>
      </c>
      <c r="BF1537" s="139">
        <f>IF(N1537="snížená",J1537,0)</f>
        <v>0</v>
      </c>
      <c r="BG1537" s="139">
        <f>IF(N1537="zákl. přenesená",J1537,0)</f>
        <v>0</v>
      </c>
      <c r="BH1537" s="139">
        <f>IF(N1537="sníž. přenesená",J1537,0)</f>
        <v>0</v>
      </c>
      <c r="BI1537" s="139">
        <f>IF(N1537="nulová",J1537,0)</f>
        <v>0</v>
      </c>
      <c r="BJ1537" s="18" t="s">
        <v>83</v>
      </c>
      <c r="BK1537" s="139">
        <f>ROUND(I1537*H1537,2)</f>
        <v>0</v>
      </c>
      <c r="BL1537" s="18" t="s">
        <v>223</v>
      </c>
      <c r="BM1537" s="138" t="s">
        <v>3756</v>
      </c>
    </row>
    <row r="1538" spans="2:65" s="1" customFormat="1" ht="11.25">
      <c r="B1538" s="33"/>
      <c r="D1538" s="140" t="s">
        <v>225</v>
      </c>
      <c r="F1538" s="141" t="s">
        <v>3695</v>
      </c>
      <c r="I1538" s="142"/>
      <c r="L1538" s="33"/>
      <c r="M1538" s="143"/>
      <c r="T1538" s="54"/>
      <c r="AT1538" s="18" t="s">
        <v>225</v>
      </c>
      <c r="AU1538" s="18" t="s">
        <v>85</v>
      </c>
    </row>
    <row r="1539" spans="2:65" s="1" customFormat="1" ht="19.5">
      <c r="B1539" s="33"/>
      <c r="D1539" s="140" t="s">
        <v>227</v>
      </c>
      <c r="F1539" s="144" t="s">
        <v>3626</v>
      </c>
      <c r="I1539" s="142"/>
      <c r="L1539" s="33"/>
      <c r="M1539" s="143"/>
      <c r="T1539" s="54"/>
      <c r="AT1539" s="18" t="s">
        <v>227</v>
      </c>
      <c r="AU1539" s="18" t="s">
        <v>85</v>
      </c>
    </row>
    <row r="1540" spans="2:65" s="11" customFormat="1" ht="11.25">
      <c r="B1540" s="145"/>
      <c r="D1540" s="140" t="s">
        <v>229</v>
      </c>
      <c r="E1540" s="146" t="s">
        <v>19</v>
      </c>
      <c r="F1540" s="147" t="s">
        <v>230</v>
      </c>
      <c r="H1540" s="146" t="s">
        <v>19</v>
      </c>
      <c r="I1540" s="148"/>
      <c r="L1540" s="145"/>
      <c r="M1540" s="149"/>
      <c r="T1540" s="150"/>
      <c r="AT1540" s="146" t="s">
        <v>229</v>
      </c>
      <c r="AU1540" s="146" t="s">
        <v>85</v>
      </c>
      <c r="AV1540" s="11" t="s">
        <v>83</v>
      </c>
      <c r="AW1540" s="11" t="s">
        <v>37</v>
      </c>
      <c r="AX1540" s="11" t="s">
        <v>76</v>
      </c>
      <c r="AY1540" s="146" t="s">
        <v>218</v>
      </c>
    </row>
    <row r="1541" spans="2:65" s="12" customFormat="1" ht="11.25">
      <c r="B1541" s="151"/>
      <c r="D1541" s="140" t="s">
        <v>229</v>
      </c>
      <c r="E1541" s="152" t="s">
        <v>19</v>
      </c>
      <c r="F1541" s="153" t="s">
        <v>3757</v>
      </c>
      <c r="H1541" s="154">
        <v>0.05</v>
      </c>
      <c r="I1541" s="155"/>
      <c r="L1541" s="151"/>
      <c r="M1541" s="156"/>
      <c r="T1541" s="157"/>
      <c r="AT1541" s="152" t="s">
        <v>229</v>
      </c>
      <c r="AU1541" s="152" t="s">
        <v>85</v>
      </c>
      <c r="AV1541" s="12" t="s">
        <v>85</v>
      </c>
      <c r="AW1541" s="12" t="s">
        <v>37</v>
      </c>
      <c r="AX1541" s="12" t="s">
        <v>83</v>
      </c>
      <c r="AY1541" s="152" t="s">
        <v>218</v>
      </c>
    </row>
    <row r="1542" spans="2:65" s="1" customFormat="1" ht="16.5" customHeight="1">
      <c r="B1542" s="33"/>
      <c r="C1542" s="127" t="s">
        <v>3758</v>
      </c>
      <c r="D1542" s="127" t="s">
        <v>219</v>
      </c>
      <c r="E1542" s="128" t="s">
        <v>3759</v>
      </c>
      <c r="F1542" s="129" t="s">
        <v>3760</v>
      </c>
      <c r="G1542" s="130" t="s">
        <v>222</v>
      </c>
      <c r="H1542" s="131">
        <v>2.5000000000000001E-2</v>
      </c>
      <c r="I1542" s="132"/>
      <c r="J1542" s="133">
        <f>ROUND(I1542*H1542,2)</f>
        <v>0</v>
      </c>
      <c r="K1542" s="129" t="s">
        <v>19</v>
      </c>
      <c r="L1542" s="33"/>
      <c r="M1542" s="134" t="s">
        <v>19</v>
      </c>
      <c r="N1542" s="135" t="s">
        <v>47</v>
      </c>
      <c r="P1542" s="136">
        <f>O1542*H1542</f>
        <v>0</v>
      </c>
      <c r="Q1542" s="136">
        <v>0</v>
      </c>
      <c r="R1542" s="136">
        <f>Q1542*H1542</f>
        <v>0</v>
      </c>
      <c r="S1542" s="136">
        <v>0</v>
      </c>
      <c r="T1542" s="137">
        <f>S1542*H1542</f>
        <v>0</v>
      </c>
      <c r="AR1542" s="138" t="s">
        <v>223</v>
      </c>
      <c r="AT1542" s="138" t="s">
        <v>219</v>
      </c>
      <c r="AU1542" s="138" t="s">
        <v>85</v>
      </c>
      <c r="AY1542" s="18" t="s">
        <v>218</v>
      </c>
      <c r="BE1542" s="139">
        <f>IF(N1542="základní",J1542,0)</f>
        <v>0</v>
      </c>
      <c r="BF1542" s="139">
        <f>IF(N1542="snížená",J1542,0)</f>
        <v>0</v>
      </c>
      <c r="BG1542" s="139">
        <f>IF(N1542="zákl. přenesená",J1542,0)</f>
        <v>0</v>
      </c>
      <c r="BH1542" s="139">
        <f>IF(N1542="sníž. přenesená",J1542,0)</f>
        <v>0</v>
      </c>
      <c r="BI1542" s="139">
        <f>IF(N1542="nulová",J1542,0)</f>
        <v>0</v>
      </c>
      <c r="BJ1542" s="18" t="s">
        <v>83</v>
      </c>
      <c r="BK1542" s="139">
        <f>ROUND(I1542*H1542,2)</f>
        <v>0</v>
      </c>
      <c r="BL1542" s="18" t="s">
        <v>223</v>
      </c>
      <c r="BM1542" s="138" t="s">
        <v>3761</v>
      </c>
    </row>
    <row r="1543" spans="2:65" s="1" customFormat="1" ht="11.25">
      <c r="B1543" s="33"/>
      <c r="D1543" s="140" t="s">
        <v>225</v>
      </c>
      <c r="F1543" s="141" t="s">
        <v>3760</v>
      </c>
      <c r="I1543" s="142"/>
      <c r="L1543" s="33"/>
      <c r="M1543" s="143"/>
      <c r="T1543" s="54"/>
      <c r="AT1543" s="18" t="s">
        <v>225</v>
      </c>
      <c r="AU1543" s="18" t="s">
        <v>85</v>
      </c>
    </row>
    <row r="1544" spans="2:65" s="1" customFormat="1" ht="19.5">
      <c r="B1544" s="33"/>
      <c r="D1544" s="140" t="s">
        <v>227</v>
      </c>
      <c r="F1544" s="144" t="s">
        <v>3626</v>
      </c>
      <c r="I1544" s="142"/>
      <c r="L1544" s="33"/>
      <c r="M1544" s="143"/>
      <c r="T1544" s="54"/>
      <c r="AT1544" s="18" t="s">
        <v>227</v>
      </c>
      <c r="AU1544" s="18" t="s">
        <v>85</v>
      </c>
    </row>
    <row r="1545" spans="2:65" s="11" customFormat="1" ht="11.25">
      <c r="B1545" s="145"/>
      <c r="D1545" s="140" t="s">
        <v>229</v>
      </c>
      <c r="E1545" s="146" t="s">
        <v>19</v>
      </c>
      <c r="F1545" s="147" t="s">
        <v>230</v>
      </c>
      <c r="H1545" s="146" t="s">
        <v>19</v>
      </c>
      <c r="I1545" s="148"/>
      <c r="L1545" s="145"/>
      <c r="M1545" s="149"/>
      <c r="T1545" s="150"/>
      <c r="AT1545" s="146" t="s">
        <v>229</v>
      </c>
      <c r="AU1545" s="146" t="s">
        <v>85</v>
      </c>
      <c r="AV1545" s="11" t="s">
        <v>83</v>
      </c>
      <c r="AW1545" s="11" t="s">
        <v>37</v>
      </c>
      <c r="AX1545" s="11" t="s">
        <v>76</v>
      </c>
      <c r="AY1545" s="146" t="s">
        <v>218</v>
      </c>
    </row>
    <row r="1546" spans="2:65" s="12" customFormat="1" ht="11.25">
      <c r="B1546" s="151"/>
      <c r="D1546" s="140" t="s">
        <v>229</v>
      </c>
      <c r="E1546" s="152" t="s">
        <v>19</v>
      </c>
      <c r="F1546" s="153" t="s">
        <v>3762</v>
      </c>
      <c r="H1546" s="154">
        <v>2.5000000000000001E-2</v>
      </c>
      <c r="I1546" s="155"/>
      <c r="L1546" s="151"/>
      <c r="M1546" s="156"/>
      <c r="T1546" s="157"/>
      <c r="AT1546" s="152" t="s">
        <v>229</v>
      </c>
      <c r="AU1546" s="152" t="s">
        <v>85</v>
      </c>
      <c r="AV1546" s="12" t="s">
        <v>85</v>
      </c>
      <c r="AW1546" s="12" t="s">
        <v>37</v>
      </c>
      <c r="AX1546" s="12" t="s">
        <v>83</v>
      </c>
      <c r="AY1546" s="152" t="s">
        <v>218</v>
      </c>
    </row>
    <row r="1547" spans="2:65" s="1" customFormat="1" ht="16.5" customHeight="1">
      <c r="B1547" s="33"/>
      <c r="C1547" s="127" t="s">
        <v>3763</v>
      </c>
      <c r="D1547" s="127" t="s">
        <v>219</v>
      </c>
      <c r="E1547" s="128" t="s">
        <v>3764</v>
      </c>
      <c r="F1547" s="129" t="s">
        <v>3765</v>
      </c>
      <c r="G1547" s="130" t="s">
        <v>222</v>
      </c>
      <c r="H1547" s="131">
        <v>0.1</v>
      </c>
      <c r="I1547" s="132"/>
      <c r="J1547" s="133">
        <f>ROUND(I1547*H1547,2)</f>
        <v>0</v>
      </c>
      <c r="K1547" s="129" t="s">
        <v>19</v>
      </c>
      <c r="L1547" s="33"/>
      <c r="M1547" s="134" t="s">
        <v>19</v>
      </c>
      <c r="N1547" s="135" t="s">
        <v>47</v>
      </c>
      <c r="P1547" s="136">
        <f>O1547*H1547</f>
        <v>0</v>
      </c>
      <c r="Q1547" s="136">
        <v>0</v>
      </c>
      <c r="R1547" s="136">
        <f>Q1547*H1547</f>
        <v>0</v>
      </c>
      <c r="S1547" s="136">
        <v>0</v>
      </c>
      <c r="T1547" s="137">
        <f>S1547*H1547</f>
        <v>0</v>
      </c>
      <c r="AR1547" s="138" t="s">
        <v>223</v>
      </c>
      <c r="AT1547" s="138" t="s">
        <v>219</v>
      </c>
      <c r="AU1547" s="138" t="s">
        <v>85</v>
      </c>
      <c r="AY1547" s="18" t="s">
        <v>218</v>
      </c>
      <c r="BE1547" s="139">
        <f>IF(N1547="základní",J1547,0)</f>
        <v>0</v>
      </c>
      <c r="BF1547" s="139">
        <f>IF(N1547="snížená",J1547,0)</f>
        <v>0</v>
      </c>
      <c r="BG1547" s="139">
        <f>IF(N1547="zákl. přenesená",J1547,0)</f>
        <v>0</v>
      </c>
      <c r="BH1547" s="139">
        <f>IF(N1547="sníž. přenesená",J1547,0)</f>
        <v>0</v>
      </c>
      <c r="BI1547" s="139">
        <f>IF(N1547="nulová",J1547,0)</f>
        <v>0</v>
      </c>
      <c r="BJ1547" s="18" t="s">
        <v>83</v>
      </c>
      <c r="BK1547" s="139">
        <f>ROUND(I1547*H1547,2)</f>
        <v>0</v>
      </c>
      <c r="BL1547" s="18" t="s">
        <v>223</v>
      </c>
      <c r="BM1547" s="138" t="s">
        <v>3766</v>
      </c>
    </row>
    <row r="1548" spans="2:65" s="1" customFormat="1" ht="11.25">
      <c r="B1548" s="33"/>
      <c r="D1548" s="140" t="s">
        <v>225</v>
      </c>
      <c r="F1548" s="141" t="s">
        <v>3765</v>
      </c>
      <c r="I1548" s="142"/>
      <c r="L1548" s="33"/>
      <c r="M1548" s="143"/>
      <c r="T1548" s="54"/>
      <c r="AT1548" s="18" t="s">
        <v>225</v>
      </c>
      <c r="AU1548" s="18" t="s">
        <v>85</v>
      </c>
    </row>
    <row r="1549" spans="2:65" s="1" customFormat="1" ht="19.5">
      <c r="B1549" s="33"/>
      <c r="D1549" s="140" t="s">
        <v>227</v>
      </c>
      <c r="F1549" s="144" t="s">
        <v>3626</v>
      </c>
      <c r="I1549" s="142"/>
      <c r="L1549" s="33"/>
      <c r="M1549" s="143"/>
      <c r="T1549" s="54"/>
      <c r="AT1549" s="18" t="s">
        <v>227</v>
      </c>
      <c r="AU1549" s="18" t="s">
        <v>85</v>
      </c>
    </row>
    <row r="1550" spans="2:65" s="11" customFormat="1" ht="11.25">
      <c r="B1550" s="145"/>
      <c r="D1550" s="140" t="s">
        <v>229</v>
      </c>
      <c r="E1550" s="146" t="s">
        <v>19</v>
      </c>
      <c r="F1550" s="147" t="s">
        <v>230</v>
      </c>
      <c r="H1550" s="146" t="s">
        <v>19</v>
      </c>
      <c r="I1550" s="148"/>
      <c r="L1550" s="145"/>
      <c r="M1550" s="149"/>
      <c r="T1550" s="150"/>
      <c r="AT1550" s="146" t="s">
        <v>229</v>
      </c>
      <c r="AU1550" s="146" t="s">
        <v>85</v>
      </c>
      <c r="AV1550" s="11" t="s">
        <v>83</v>
      </c>
      <c r="AW1550" s="11" t="s">
        <v>37</v>
      </c>
      <c r="AX1550" s="11" t="s">
        <v>76</v>
      </c>
      <c r="AY1550" s="146" t="s">
        <v>218</v>
      </c>
    </row>
    <row r="1551" spans="2:65" s="12" customFormat="1" ht="11.25">
      <c r="B1551" s="151"/>
      <c r="D1551" s="140" t="s">
        <v>229</v>
      </c>
      <c r="E1551" s="152" t="s">
        <v>19</v>
      </c>
      <c r="F1551" s="153" t="s">
        <v>3767</v>
      </c>
      <c r="H1551" s="154">
        <v>0.1</v>
      </c>
      <c r="I1551" s="155"/>
      <c r="L1551" s="151"/>
      <c r="M1551" s="156"/>
      <c r="T1551" s="157"/>
      <c r="AT1551" s="152" t="s">
        <v>229</v>
      </c>
      <c r="AU1551" s="152" t="s">
        <v>85</v>
      </c>
      <c r="AV1551" s="12" t="s">
        <v>85</v>
      </c>
      <c r="AW1551" s="12" t="s">
        <v>37</v>
      </c>
      <c r="AX1551" s="12" t="s">
        <v>83</v>
      </c>
      <c r="AY1551" s="152" t="s">
        <v>218</v>
      </c>
    </row>
    <row r="1552" spans="2:65" s="10" customFormat="1" ht="22.9" customHeight="1">
      <c r="B1552" s="117"/>
      <c r="D1552" s="118" t="s">
        <v>75</v>
      </c>
      <c r="E1552" s="189" t="s">
        <v>3768</v>
      </c>
      <c r="F1552" s="189" t="s">
        <v>3769</v>
      </c>
      <c r="I1552" s="120"/>
      <c r="J1552" s="190">
        <f>BK1552</f>
        <v>0</v>
      </c>
      <c r="L1552" s="117"/>
      <c r="M1552" s="122"/>
      <c r="P1552" s="123">
        <f>SUM(P1553:P1680)</f>
        <v>0</v>
      </c>
      <c r="R1552" s="123">
        <f>SUM(R1553:R1680)</f>
        <v>0</v>
      </c>
      <c r="T1552" s="124">
        <f>SUM(T1553:T1680)</f>
        <v>0</v>
      </c>
      <c r="AR1552" s="118" t="s">
        <v>83</v>
      </c>
      <c r="AT1552" s="125" t="s">
        <v>75</v>
      </c>
      <c r="AU1552" s="125" t="s">
        <v>83</v>
      </c>
      <c r="AY1552" s="118" t="s">
        <v>218</v>
      </c>
      <c r="BK1552" s="126">
        <f>SUM(BK1553:BK1680)</f>
        <v>0</v>
      </c>
    </row>
    <row r="1553" spans="2:65" s="1" customFormat="1" ht="16.5" customHeight="1">
      <c r="B1553" s="33"/>
      <c r="C1553" s="127" t="s">
        <v>3770</v>
      </c>
      <c r="D1553" s="127" t="s">
        <v>219</v>
      </c>
      <c r="E1553" s="128" t="s">
        <v>3771</v>
      </c>
      <c r="F1553" s="129" t="s">
        <v>3772</v>
      </c>
      <c r="G1553" s="130" t="s">
        <v>237</v>
      </c>
      <c r="H1553" s="131">
        <v>1</v>
      </c>
      <c r="I1553" s="132"/>
      <c r="J1553" s="133">
        <f>ROUND(I1553*H1553,2)</f>
        <v>0</v>
      </c>
      <c r="K1553" s="129" t="s">
        <v>19</v>
      </c>
      <c r="L1553" s="33"/>
      <c r="M1553" s="134" t="s">
        <v>19</v>
      </c>
      <c r="N1553" s="135" t="s">
        <v>47</v>
      </c>
      <c r="P1553" s="136">
        <f>O1553*H1553</f>
        <v>0</v>
      </c>
      <c r="Q1553" s="136">
        <v>0</v>
      </c>
      <c r="R1553" s="136">
        <f>Q1553*H1553</f>
        <v>0</v>
      </c>
      <c r="S1553" s="136">
        <v>0</v>
      </c>
      <c r="T1553" s="137">
        <f>S1553*H1553</f>
        <v>0</v>
      </c>
      <c r="AR1553" s="138" t="s">
        <v>223</v>
      </c>
      <c r="AT1553" s="138" t="s">
        <v>219</v>
      </c>
      <c r="AU1553" s="138" t="s">
        <v>85</v>
      </c>
      <c r="AY1553" s="18" t="s">
        <v>218</v>
      </c>
      <c r="BE1553" s="139">
        <f>IF(N1553="základní",J1553,0)</f>
        <v>0</v>
      </c>
      <c r="BF1553" s="139">
        <f>IF(N1553="snížená",J1553,0)</f>
        <v>0</v>
      </c>
      <c r="BG1553" s="139">
        <f>IF(N1553="zákl. přenesená",J1553,0)</f>
        <v>0</v>
      </c>
      <c r="BH1553" s="139">
        <f>IF(N1553="sníž. přenesená",J1553,0)</f>
        <v>0</v>
      </c>
      <c r="BI1553" s="139">
        <f>IF(N1553="nulová",J1553,0)</f>
        <v>0</v>
      </c>
      <c r="BJ1553" s="18" t="s">
        <v>83</v>
      </c>
      <c r="BK1553" s="139">
        <f>ROUND(I1553*H1553,2)</f>
        <v>0</v>
      </c>
      <c r="BL1553" s="18" t="s">
        <v>223</v>
      </c>
      <c r="BM1553" s="138" t="s">
        <v>3773</v>
      </c>
    </row>
    <row r="1554" spans="2:65" s="1" customFormat="1" ht="11.25">
      <c r="B1554" s="33"/>
      <c r="D1554" s="140" t="s">
        <v>225</v>
      </c>
      <c r="F1554" s="141" t="s">
        <v>3772</v>
      </c>
      <c r="I1554" s="142"/>
      <c r="L1554" s="33"/>
      <c r="M1554" s="143"/>
      <c r="T1554" s="54"/>
      <c r="AT1554" s="18" t="s">
        <v>225</v>
      </c>
      <c r="AU1554" s="18" t="s">
        <v>85</v>
      </c>
    </row>
    <row r="1555" spans="2:65" s="1" customFormat="1" ht="19.5">
      <c r="B1555" s="33"/>
      <c r="D1555" s="140" t="s">
        <v>227</v>
      </c>
      <c r="F1555" s="144" t="s">
        <v>3774</v>
      </c>
      <c r="I1555" s="142"/>
      <c r="L1555" s="33"/>
      <c r="M1555" s="143"/>
      <c r="T1555" s="54"/>
      <c r="AT1555" s="18" t="s">
        <v>227</v>
      </c>
      <c r="AU1555" s="18" t="s">
        <v>85</v>
      </c>
    </row>
    <row r="1556" spans="2:65" s="1" customFormat="1" ht="16.5" customHeight="1">
      <c r="B1556" s="33"/>
      <c r="C1556" s="127" t="s">
        <v>3775</v>
      </c>
      <c r="D1556" s="127" t="s">
        <v>219</v>
      </c>
      <c r="E1556" s="128" t="s">
        <v>3776</v>
      </c>
      <c r="F1556" s="129" t="s">
        <v>3777</v>
      </c>
      <c r="G1556" s="130" t="s">
        <v>237</v>
      </c>
      <c r="H1556" s="131">
        <v>2</v>
      </c>
      <c r="I1556" s="132"/>
      <c r="J1556" s="133">
        <f>ROUND(I1556*H1556,2)</f>
        <v>0</v>
      </c>
      <c r="K1556" s="129" t="s">
        <v>19</v>
      </c>
      <c r="L1556" s="33"/>
      <c r="M1556" s="134" t="s">
        <v>19</v>
      </c>
      <c r="N1556" s="135" t="s">
        <v>47</v>
      </c>
      <c r="P1556" s="136">
        <f>O1556*H1556</f>
        <v>0</v>
      </c>
      <c r="Q1556" s="136">
        <v>0</v>
      </c>
      <c r="R1556" s="136">
        <f>Q1556*H1556</f>
        <v>0</v>
      </c>
      <c r="S1556" s="136">
        <v>0</v>
      </c>
      <c r="T1556" s="137">
        <f>S1556*H1556</f>
        <v>0</v>
      </c>
      <c r="AR1556" s="138" t="s">
        <v>223</v>
      </c>
      <c r="AT1556" s="138" t="s">
        <v>219</v>
      </c>
      <c r="AU1556" s="138" t="s">
        <v>85</v>
      </c>
      <c r="AY1556" s="18" t="s">
        <v>218</v>
      </c>
      <c r="BE1556" s="139">
        <f>IF(N1556="základní",J1556,0)</f>
        <v>0</v>
      </c>
      <c r="BF1556" s="139">
        <f>IF(N1556="snížená",J1556,0)</f>
        <v>0</v>
      </c>
      <c r="BG1556" s="139">
        <f>IF(N1556="zákl. přenesená",J1556,0)</f>
        <v>0</v>
      </c>
      <c r="BH1556" s="139">
        <f>IF(N1556="sníž. přenesená",J1556,0)</f>
        <v>0</v>
      </c>
      <c r="BI1556" s="139">
        <f>IF(N1556="nulová",J1556,0)</f>
        <v>0</v>
      </c>
      <c r="BJ1556" s="18" t="s">
        <v>83</v>
      </c>
      <c r="BK1556" s="139">
        <f>ROUND(I1556*H1556,2)</f>
        <v>0</v>
      </c>
      <c r="BL1556" s="18" t="s">
        <v>223</v>
      </c>
      <c r="BM1556" s="138" t="s">
        <v>3778</v>
      </c>
    </row>
    <row r="1557" spans="2:65" s="1" customFormat="1" ht="11.25">
      <c r="B1557" s="33"/>
      <c r="D1557" s="140" t="s">
        <v>225</v>
      </c>
      <c r="F1557" s="141" t="s">
        <v>3777</v>
      </c>
      <c r="I1557" s="142"/>
      <c r="L1557" s="33"/>
      <c r="M1557" s="143"/>
      <c r="T1557" s="54"/>
      <c r="AT1557" s="18" t="s">
        <v>225</v>
      </c>
      <c r="AU1557" s="18" t="s">
        <v>85</v>
      </c>
    </row>
    <row r="1558" spans="2:65" s="1" customFormat="1" ht="29.25">
      <c r="B1558" s="33"/>
      <c r="D1558" s="140" t="s">
        <v>227</v>
      </c>
      <c r="F1558" s="144" t="s">
        <v>3779</v>
      </c>
      <c r="I1558" s="142"/>
      <c r="L1558" s="33"/>
      <c r="M1558" s="143"/>
      <c r="T1558" s="54"/>
      <c r="AT1558" s="18" t="s">
        <v>227</v>
      </c>
      <c r="AU1558" s="18" t="s">
        <v>85</v>
      </c>
    </row>
    <row r="1559" spans="2:65" s="11" customFormat="1" ht="11.25">
      <c r="B1559" s="145"/>
      <c r="D1559" s="140" t="s">
        <v>229</v>
      </c>
      <c r="E1559" s="146" t="s">
        <v>19</v>
      </c>
      <c r="F1559" s="147" t="s">
        <v>230</v>
      </c>
      <c r="H1559" s="146" t="s">
        <v>19</v>
      </c>
      <c r="I1559" s="148"/>
      <c r="L1559" s="145"/>
      <c r="M1559" s="149"/>
      <c r="T1559" s="150"/>
      <c r="AT1559" s="146" t="s">
        <v>229</v>
      </c>
      <c r="AU1559" s="146" t="s">
        <v>85</v>
      </c>
      <c r="AV1559" s="11" t="s">
        <v>83</v>
      </c>
      <c r="AW1559" s="11" t="s">
        <v>37</v>
      </c>
      <c r="AX1559" s="11" t="s">
        <v>76</v>
      </c>
      <c r="AY1559" s="146" t="s">
        <v>218</v>
      </c>
    </row>
    <row r="1560" spans="2:65" s="12" customFormat="1" ht="11.25">
      <c r="B1560" s="151"/>
      <c r="D1560" s="140" t="s">
        <v>229</v>
      </c>
      <c r="E1560" s="152" t="s">
        <v>19</v>
      </c>
      <c r="F1560" s="153" t="s">
        <v>3548</v>
      </c>
      <c r="H1560" s="154">
        <v>2</v>
      </c>
      <c r="I1560" s="155"/>
      <c r="L1560" s="151"/>
      <c r="M1560" s="156"/>
      <c r="T1560" s="157"/>
      <c r="AT1560" s="152" t="s">
        <v>229</v>
      </c>
      <c r="AU1560" s="152" t="s">
        <v>85</v>
      </c>
      <c r="AV1560" s="12" t="s">
        <v>85</v>
      </c>
      <c r="AW1560" s="12" t="s">
        <v>37</v>
      </c>
      <c r="AX1560" s="12" t="s">
        <v>83</v>
      </c>
      <c r="AY1560" s="152" t="s">
        <v>218</v>
      </c>
    </row>
    <row r="1561" spans="2:65" s="1" customFormat="1" ht="16.5" customHeight="1">
      <c r="B1561" s="33"/>
      <c r="C1561" s="127" t="s">
        <v>3780</v>
      </c>
      <c r="D1561" s="127" t="s">
        <v>219</v>
      </c>
      <c r="E1561" s="128" t="s">
        <v>3781</v>
      </c>
      <c r="F1561" s="129" t="s">
        <v>3782</v>
      </c>
      <c r="G1561" s="130" t="s">
        <v>237</v>
      </c>
      <c r="H1561" s="131">
        <v>1</v>
      </c>
      <c r="I1561" s="132"/>
      <c r="J1561" s="133">
        <f>ROUND(I1561*H1561,2)</f>
        <v>0</v>
      </c>
      <c r="K1561" s="129" t="s">
        <v>19</v>
      </c>
      <c r="L1561" s="33"/>
      <c r="M1561" s="134" t="s">
        <v>19</v>
      </c>
      <c r="N1561" s="135" t="s">
        <v>47</v>
      </c>
      <c r="P1561" s="136">
        <f>O1561*H1561</f>
        <v>0</v>
      </c>
      <c r="Q1561" s="136">
        <v>0</v>
      </c>
      <c r="R1561" s="136">
        <f>Q1561*H1561</f>
        <v>0</v>
      </c>
      <c r="S1561" s="136">
        <v>0</v>
      </c>
      <c r="T1561" s="137">
        <f>S1561*H1561</f>
        <v>0</v>
      </c>
      <c r="AR1561" s="138" t="s">
        <v>223</v>
      </c>
      <c r="AT1561" s="138" t="s">
        <v>219</v>
      </c>
      <c r="AU1561" s="138" t="s">
        <v>85</v>
      </c>
      <c r="AY1561" s="18" t="s">
        <v>218</v>
      </c>
      <c r="BE1561" s="139">
        <f>IF(N1561="základní",J1561,0)</f>
        <v>0</v>
      </c>
      <c r="BF1561" s="139">
        <f>IF(N1561="snížená",J1561,0)</f>
        <v>0</v>
      </c>
      <c r="BG1561" s="139">
        <f>IF(N1561="zákl. přenesená",J1561,0)</f>
        <v>0</v>
      </c>
      <c r="BH1561" s="139">
        <f>IF(N1561="sníž. přenesená",J1561,0)</f>
        <v>0</v>
      </c>
      <c r="BI1561" s="139">
        <f>IF(N1561="nulová",J1561,0)</f>
        <v>0</v>
      </c>
      <c r="BJ1561" s="18" t="s">
        <v>83</v>
      </c>
      <c r="BK1561" s="139">
        <f>ROUND(I1561*H1561,2)</f>
        <v>0</v>
      </c>
      <c r="BL1561" s="18" t="s">
        <v>223</v>
      </c>
      <c r="BM1561" s="138" t="s">
        <v>3783</v>
      </c>
    </row>
    <row r="1562" spans="2:65" s="1" customFormat="1" ht="11.25">
      <c r="B1562" s="33"/>
      <c r="D1562" s="140" t="s">
        <v>225</v>
      </c>
      <c r="F1562" s="141" t="s">
        <v>3782</v>
      </c>
      <c r="I1562" s="142"/>
      <c r="L1562" s="33"/>
      <c r="M1562" s="143"/>
      <c r="T1562" s="54"/>
      <c r="AT1562" s="18" t="s">
        <v>225</v>
      </c>
      <c r="AU1562" s="18" t="s">
        <v>85</v>
      </c>
    </row>
    <row r="1563" spans="2:65" s="1" customFormat="1" ht="19.5">
      <c r="B1563" s="33"/>
      <c r="D1563" s="140" t="s">
        <v>227</v>
      </c>
      <c r="F1563" s="144" t="s">
        <v>3774</v>
      </c>
      <c r="I1563" s="142"/>
      <c r="L1563" s="33"/>
      <c r="M1563" s="143"/>
      <c r="T1563" s="54"/>
      <c r="AT1563" s="18" t="s">
        <v>227</v>
      </c>
      <c r="AU1563" s="18" t="s">
        <v>85</v>
      </c>
    </row>
    <row r="1564" spans="2:65" s="11" customFormat="1" ht="11.25">
      <c r="B1564" s="145"/>
      <c r="D1564" s="140" t="s">
        <v>229</v>
      </c>
      <c r="E1564" s="146" t="s">
        <v>19</v>
      </c>
      <c r="F1564" s="147" t="s">
        <v>230</v>
      </c>
      <c r="H1564" s="146" t="s">
        <v>19</v>
      </c>
      <c r="I1564" s="148"/>
      <c r="L1564" s="145"/>
      <c r="M1564" s="149"/>
      <c r="T1564" s="150"/>
      <c r="AT1564" s="146" t="s">
        <v>229</v>
      </c>
      <c r="AU1564" s="146" t="s">
        <v>85</v>
      </c>
      <c r="AV1564" s="11" t="s">
        <v>83</v>
      </c>
      <c r="AW1564" s="11" t="s">
        <v>37</v>
      </c>
      <c r="AX1564" s="11" t="s">
        <v>76</v>
      </c>
      <c r="AY1564" s="146" t="s">
        <v>218</v>
      </c>
    </row>
    <row r="1565" spans="2:65" s="12" customFormat="1" ht="11.25">
      <c r="B1565" s="151"/>
      <c r="D1565" s="140" t="s">
        <v>229</v>
      </c>
      <c r="E1565" s="152" t="s">
        <v>19</v>
      </c>
      <c r="F1565" s="153" t="s">
        <v>3553</v>
      </c>
      <c r="H1565" s="154">
        <v>1</v>
      </c>
      <c r="I1565" s="155"/>
      <c r="L1565" s="151"/>
      <c r="M1565" s="156"/>
      <c r="T1565" s="157"/>
      <c r="AT1565" s="152" t="s">
        <v>229</v>
      </c>
      <c r="AU1565" s="152" t="s">
        <v>85</v>
      </c>
      <c r="AV1565" s="12" t="s">
        <v>85</v>
      </c>
      <c r="AW1565" s="12" t="s">
        <v>37</v>
      </c>
      <c r="AX1565" s="12" t="s">
        <v>83</v>
      </c>
      <c r="AY1565" s="152" t="s">
        <v>218</v>
      </c>
    </row>
    <row r="1566" spans="2:65" s="1" customFormat="1" ht="16.5" customHeight="1">
      <c r="B1566" s="33"/>
      <c r="C1566" s="127" t="s">
        <v>3784</v>
      </c>
      <c r="D1566" s="127" t="s">
        <v>219</v>
      </c>
      <c r="E1566" s="128" t="s">
        <v>3785</v>
      </c>
      <c r="F1566" s="129" t="s">
        <v>3786</v>
      </c>
      <c r="G1566" s="130" t="s">
        <v>237</v>
      </c>
      <c r="H1566" s="131">
        <v>1</v>
      </c>
      <c r="I1566" s="132"/>
      <c r="J1566" s="133">
        <f>ROUND(I1566*H1566,2)</f>
        <v>0</v>
      </c>
      <c r="K1566" s="129" t="s">
        <v>19</v>
      </c>
      <c r="L1566" s="33"/>
      <c r="M1566" s="134" t="s">
        <v>19</v>
      </c>
      <c r="N1566" s="135" t="s">
        <v>47</v>
      </c>
      <c r="P1566" s="136">
        <f>O1566*H1566</f>
        <v>0</v>
      </c>
      <c r="Q1566" s="136">
        <v>0</v>
      </c>
      <c r="R1566" s="136">
        <f>Q1566*H1566</f>
        <v>0</v>
      </c>
      <c r="S1566" s="136">
        <v>0</v>
      </c>
      <c r="T1566" s="137">
        <f>S1566*H1566</f>
        <v>0</v>
      </c>
      <c r="AR1566" s="138" t="s">
        <v>223</v>
      </c>
      <c r="AT1566" s="138" t="s">
        <v>219</v>
      </c>
      <c r="AU1566" s="138" t="s">
        <v>85</v>
      </c>
      <c r="AY1566" s="18" t="s">
        <v>218</v>
      </c>
      <c r="BE1566" s="139">
        <f>IF(N1566="základní",J1566,0)</f>
        <v>0</v>
      </c>
      <c r="BF1566" s="139">
        <f>IF(N1566="snížená",J1566,0)</f>
        <v>0</v>
      </c>
      <c r="BG1566" s="139">
        <f>IF(N1566="zákl. přenesená",J1566,0)</f>
        <v>0</v>
      </c>
      <c r="BH1566" s="139">
        <f>IF(N1566="sníž. přenesená",J1566,0)</f>
        <v>0</v>
      </c>
      <c r="BI1566" s="139">
        <f>IF(N1566="nulová",J1566,0)</f>
        <v>0</v>
      </c>
      <c r="BJ1566" s="18" t="s">
        <v>83</v>
      </c>
      <c r="BK1566" s="139">
        <f>ROUND(I1566*H1566,2)</f>
        <v>0</v>
      </c>
      <c r="BL1566" s="18" t="s">
        <v>223</v>
      </c>
      <c r="BM1566" s="138" t="s">
        <v>3787</v>
      </c>
    </row>
    <row r="1567" spans="2:65" s="1" customFormat="1" ht="11.25">
      <c r="B1567" s="33"/>
      <c r="D1567" s="140" t="s">
        <v>225</v>
      </c>
      <c r="F1567" s="141" t="s">
        <v>3786</v>
      </c>
      <c r="I1567" s="142"/>
      <c r="L1567" s="33"/>
      <c r="M1567" s="143"/>
      <c r="T1567" s="54"/>
      <c r="AT1567" s="18" t="s">
        <v>225</v>
      </c>
      <c r="AU1567" s="18" t="s">
        <v>85</v>
      </c>
    </row>
    <row r="1568" spans="2:65" s="1" customFormat="1" ht="19.5">
      <c r="B1568" s="33"/>
      <c r="D1568" s="140" t="s">
        <v>227</v>
      </c>
      <c r="F1568" s="144" t="s">
        <v>3788</v>
      </c>
      <c r="I1568" s="142"/>
      <c r="L1568" s="33"/>
      <c r="M1568" s="143"/>
      <c r="T1568" s="54"/>
      <c r="AT1568" s="18" t="s">
        <v>227</v>
      </c>
      <c r="AU1568" s="18" t="s">
        <v>85</v>
      </c>
    </row>
    <row r="1569" spans="2:65" s="11" customFormat="1" ht="11.25">
      <c r="B1569" s="145"/>
      <c r="D1569" s="140" t="s">
        <v>229</v>
      </c>
      <c r="E1569" s="146" t="s">
        <v>19</v>
      </c>
      <c r="F1569" s="147" t="s">
        <v>230</v>
      </c>
      <c r="H1569" s="146" t="s">
        <v>19</v>
      </c>
      <c r="I1569" s="148"/>
      <c r="L1569" s="145"/>
      <c r="M1569" s="149"/>
      <c r="T1569" s="150"/>
      <c r="AT1569" s="146" t="s">
        <v>229</v>
      </c>
      <c r="AU1569" s="146" t="s">
        <v>85</v>
      </c>
      <c r="AV1569" s="11" t="s">
        <v>83</v>
      </c>
      <c r="AW1569" s="11" t="s">
        <v>37</v>
      </c>
      <c r="AX1569" s="11" t="s">
        <v>76</v>
      </c>
      <c r="AY1569" s="146" t="s">
        <v>218</v>
      </c>
    </row>
    <row r="1570" spans="2:65" s="12" customFormat="1" ht="11.25">
      <c r="B1570" s="151"/>
      <c r="D1570" s="140" t="s">
        <v>229</v>
      </c>
      <c r="E1570" s="152" t="s">
        <v>19</v>
      </c>
      <c r="F1570" s="153" t="s">
        <v>3553</v>
      </c>
      <c r="H1570" s="154">
        <v>1</v>
      </c>
      <c r="I1570" s="155"/>
      <c r="L1570" s="151"/>
      <c r="M1570" s="156"/>
      <c r="T1570" s="157"/>
      <c r="AT1570" s="152" t="s">
        <v>229</v>
      </c>
      <c r="AU1570" s="152" t="s">
        <v>85</v>
      </c>
      <c r="AV1570" s="12" t="s">
        <v>85</v>
      </c>
      <c r="AW1570" s="12" t="s">
        <v>37</v>
      </c>
      <c r="AX1570" s="12" t="s">
        <v>83</v>
      </c>
      <c r="AY1570" s="152" t="s">
        <v>218</v>
      </c>
    </row>
    <row r="1571" spans="2:65" s="1" customFormat="1" ht="16.5" customHeight="1">
      <c r="B1571" s="33"/>
      <c r="C1571" s="127" t="s">
        <v>3789</v>
      </c>
      <c r="D1571" s="127" t="s">
        <v>219</v>
      </c>
      <c r="E1571" s="128" t="s">
        <v>3790</v>
      </c>
      <c r="F1571" s="129" t="s">
        <v>3791</v>
      </c>
      <c r="G1571" s="130" t="s">
        <v>237</v>
      </c>
      <c r="H1571" s="131">
        <v>1</v>
      </c>
      <c r="I1571" s="132"/>
      <c r="J1571" s="133">
        <f>ROUND(I1571*H1571,2)</f>
        <v>0</v>
      </c>
      <c r="K1571" s="129" t="s">
        <v>19</v>
      </c>
      <c r="L1571" s="33"/>
      <c r="M1571" s="134" t="s">
        <v>19</v>
      </c>
      <c r="N1571" s="135" t="s">
        <v>47</v>
      </c>
      <c r="P1571" s="136">
        <f>O1571*H1571</f>
        <v>0</v>
      </c>
      <c r="Q1571" s="136">
        <v>0</v>
      </c>
      <c r="R1571" s="136">
        <f>Q1571*H1571</f>
        <v>0</v>
      </c>
      <c r="S1571" s="136">
        <v>0</v>
      </c>
      <c r="T1571" s="137">
        <f>S1571*H1571</f>
        <v>0</v>
      </c>
      <c r="AR1571" s="138" t="s">
        <v>223</v>
      </c>
      <c r="AT1571" s="138" t="s">
        <v>219</v>
      </c>
      <c r="AU1571" s="138" t="s">
        <v>85</v>
      </c>
      <c r="AY1571" s="18" t="s">
        <v>218</v>
      </c>
      <c r="BE1571" s="139">
        <f>IF(N1571="základní",J1571,0)</f>
        <v>0</v>
      </c>
      <c r="BF1571" s="139">
        <f>IF(N1571="snížená",J1571,0)</f>
        <v>0</v>
      </c>
      <c r="BG1571" s="139">
        <f>IF(N1571="zákl. přenesená",J1571,0)</f>
        <v>0</v>
      </c>
      <c r="BH1571" s="139">
        <f>IF(N1571="sníž. přenesená",J1571,0)</f>
        <v>0</v>
      </c>
      <c r="BI1571" s="139">
        <f>IF(N1571="nulová",J1571,0)</f>
        <v>0</v>
      </c>
      <c r="BJ1571" s="18" t="s">
        <v>83</v>
      </c>
      <c r="BK1571" s="139">
        <f>ROUND(I1571*H1571,2)</f>
        <v>0</v>
      </c>
      <c r="BL1571" s="18" t="s">
        <v>223</v>
      </c>
      <c r="BM1571" s="138" t="s">
        <v>3792</v>
      </c>
    </row>
    <row r="1572" spans="2:65" s="1" customFormat="1" ht="11.25">
      <c r="B1572" s="33"/>
      <c r="D1572" s="140" t="s">
        <v>225</v>
      </c>
      <c r="F1572" s="141" t="s">
        <v>3791</v>
      </c>
      <c r="I1572" s="142"/>
      <c r="L1572" s="33"/>
      <c r="M1572" s="143"/>
      <c r="T1572" s="54"/>
      <c r="AT1572" s="18" t="s">
        <v>225</v>
      </c>
      <c r="AU1572" s="18" t="s">
        <v>85</v>
      </c>
    </row>
    <row r="1573" spans="2:65" s="1" customFormat="1" ht="19.5">
      <c r="B1573" s="33"/>
      <c r="D1573" s="140" t="s">
        <v>227</v>
      </c>
      <c r="F1573" s="144" t="s">
        <v>3774</v>
      </c>
      <c r="I1573" s="142"/>
      <c r="L1573" s="33"/>
      <c r="M1573" s="143"/>
      <c r="T1573" s="54"/>
      <c r="AT1573" s="18" t="s">
        <v>227</v>
      </c>
      <c r="AU1573" s="18" t="s">
        <v>85</v>
      </c>
    </row>
    <row r="1574" spans="2:65" s="11" customFormat="1" ht="11.25">
      <c r="B1574" s="145"/>
      <c r="D1574" s="140" t="s">
        <v>229</v>
      </c>
      <c r="E1574" s="146" t="s">
        <v>19</v>
      </c>
      <c r="F1574" s="147" t="s">
        <v>230</v>
      </c>
      <c r="H1574" s="146" t="s">
        <v>19</v>
      </c>
      <c r="I1574" s="148"/>
      <c r="L1574" s="145"/>
      <c r="M1574" s="149"/>
      <c r="T1574" s="150"/>
      <c r="AT1574" s="146" t="s">
        <v>229</v>
      </c>
      <c r="AU1574" s="146" t="s">
        <v>85</v>
      </c>
      <c r="AV1574" s="11" t="s">
        <v>83</v>
      </c>
      <c r="AW1574" s="11" t="s">
        <v>37</v>
      </c>
      <c r="AX1574" s="11" t="s">
        <v>76</v>
      </c>
      <c r="AY1574" s="146" t="s">
        <v>218</v>
      </c>
    </row>
    <row r="1575" spans="2:65" s="12" customFormat="1" ht="11.25">
      <c r="B1575" s="151"/>
      <c r="D1575" s="140" t="s">
        <v>229</v>
      </c>
      <c r="E1575" s="152" t="s">
        <v>19</v>
      </c>
      <c r="F1575" s="153" t="s">
        <v>3714</v>
      </c>
      <c r="H1575" s="154">
        <v>1</v>
      </c>
      <c r="I1575" s="155"/>
      <c r="L1575" s="151"/>
      <c r="M1575" s="156"/>
      <c r="T1575" s="157"/>
      <c r="AT1575" s="152" t="s">
        <v>229</v>
      </c>
      <c r="AU1575" s="152" t="s">
        <v>85</v>
      </c>
      <c r="AV1575" s="12" t="s">
        <v>85</v>
      </c>
      <c r="AW1575" s="12" t="s">
        <v>37</v>
      </c>
      <c r="AX1575" s="12" t="s">
        <v>83</v>
      </c>
      <c r="AY1575" s="152" t="s">
        <v>218</v>
      </c>
    </row>
    <row r="1576" spans="2:65" s="1" customFormat="1" ht="16.5" customHeight="1">
      <c r="B1576" s="33"/>
      <c r="C1576" s="127" t="s">
        <v>3793</v>
      </c>
      <c r="D1576" s="127" t="s">
        <v>219</v>
      </c>
      <c r="E1576" s="128" t="s">
        <v>3794</v>
      </c>
      <c r="F1576" s="129" t="s">
        <v>3795</v>
      </c>
      <c r="G1576" s="130" t="s">
        <v>237</v>
      </c>
      <c r="H1576" s="131">
        <v>1</v>
      </c>
      <c r="I1576" s="132"/>
      <c r="J1576" s="133">
        <f>ROUND(I1576*H1576,2)</f>
        <v>0</v>
      </c>
      <c r="K1576" s="129" t="s">
        <v>19</v>
      </c>
      <c r="L1576" s="33"/>
      <c r="M1576" s="134" t="s">
        <v>19</v>
      </c>
      <c r="N1576" s="135" t="s">
        <v>47</v>
      </c>
      <c r="P1576" s="136">
        <f>O1576*H1576</f>
        <v>0</v>
      </c>
      <c r="Q1576" s="136">
        <v>0</v>
      </c>
      <c r="R1576" s="136">
        <f>Q1576*H1576</f>
        <v>0</v>
      </c>
      <c r="S1576" s="136">
        <v>0</v>
      </c>
      <c r="T1576" s="137">
        <f>S1576*H1576</f>
        <v>0</v>
      </c>
      <c r="AR1576" s="138" t="s">
        <v>223</v>
      </c>
      <c r="AT1576" s="138" t="s">
        <v>219</v>
      </c>
      <c r="AU1576" s="138" t="s">
        <v>85</v>
      </c>
      <c r="AY1576" s="18" t="s">
        <v>218</v>
      </c>
      <c r="BE1576" s="139">
        <f>IF(N1576="základní",J1576,0)</f>
        <v>0</v>
      </c>
      <c r="BF1576" s="139">
        <f>IF(N1576="snížená",J1576,0)</f>
        <v>0</v>
      </c>
      <c r="BG1576" s="139">
        <f>IF(N1576="zákl. přenesená",J1576,0)</f>
        <v>0</v>
      </c>
      <c r="BH1576" s="139">
        <f>IF(N1576="sníž. přenesená",J1576,0)</f>
        <v>0</v>
      </c>
      <c r="BI1576" s="139">
        <f>IF(N1576="nulová",J1576,0)</f>
        <v>0</v>
      </c>
      <c r="BJ1576" s="18" t="s">
        <v>83</v>
      </c>
      <c r="BK1576" s="139">
        <f>ROUND(I1576*H1576,2)</f>
        <v>0</v>
      </c>
      <c r="BL1576" s="18" t="s">
        <v>223</v>
      </c>
      <c r="BM1576" s="138" t="s">
        <v>3796</v>
      </c>
    </row>
    <row r="1577" spans="2:65" s="1" customFormat="1" ht="11.25">
      <c r="B1577" s="33"/>
      <c r="D1577" s="140" t="s">
        <v>225</v>
      </c>
      <c r="F1577" s="141" t="s">
        <v>3795</v>
      </c>
      <c r="I1577" s="142"/>
      <c r="L1577" s="33"/>
      <c r="M1577" s="143"/>
      <c r="T1577" s="54"/>
      <c r="AT1577" s="18" t="s">
        <v>225</v>
      </c>
      <c r="AU1577" s="18" t="s">
        <v>85</v>
      </c>
    </row>
    <row r="1578" spans="2:65" s="1" customFormat="1" ht="19.5">
      <c r="B1578" s="33"/>
      <c r="D1578" s="140" t="s">
        <v>227</v>
      </c>
      <c r="F1578" s="144" t="s">
        <v>3774</v>
      </c>
      <c r="I1578" s="142"/>
      <c r="L1578" s="33"/>
      <c r="M1578" s="143"/>
      <c r="T1578" s="54"/>
      <c r="AT1578" s="18" t="s">
        <v>227</v>
      </c>
      <c r="AU1578" s="18" t="s">
        <v>85</v>
      </c>
    </row>
    <row r="1579" spans="2:65" s="11" customFormat="1" ht="11.25">
      <c r="B1579" s="145"/>
      <c r="D1579" s="140" t="s">
        <v>229</v>
      </c>
      <c r="E1579" s="146" t="s">
        <v>19</v>
      </c>
      <c r="F1579" s="147" t="s">
        <v>230</v>
      </c>
      <c r="H1579" s="146" t="s">
        <v>19</v>
      </c>
      <c r="I1579" s="148"/>
      <c r="L1579" s="145"/>
      <c r="M1579" s="149"/>
      <c r="T1579" s="150"/>
      <c r="AT1579" s="146" t="s">
        <v>229</v>
      </c>
      <c r="AU1579" s="146" t="s">
        <v>85</v>
      </c>
      <c r="AV1579" s="11" t="s">
        <v>83</v>
      </c>
      <c r="AW1579" s="11" t="s">
        <v>37</v>
      </c>
      <c r="AX1579" s="11" t="s">
        <v>76</v>
      </c>
      <c r="AY1579" s="146" t="s">
        <v>218</v>
      </c>
    </row>
    <row r="1580" spans="2:65" s="12" customFormat="1" ht="11.25">
      <c r="B1580" s="151"/>
      <c r="D1580" s="140" t="s">
        <v>229</v>
      </c>
      <c r="E1580" s="152" t="s">
        <v>19</v>
      </c>
      <c r="F1580" s="153" t="s">
        <v>3714</v>
      </c>
      <c r="H1580" s="154">
        <v>1</v>
      </c>
      <c r="I1580" s="155"/>
      <c r="L1580" s="151"/>
      <c r="M1580" s="156"/>
      <c r="T1580" s="157"/>
      <c r="AT1580" s="152" t="s">
        <v>229</v>
      </c>
      <c r="AU1580" s="152" t="s">
        <v>85</v>
      </c>
      <c r="AV1580" s="12" t="s">
        <v>85</v>
      </c>
      <c r="AW1580" s="12" t="s">
        <v>37</v>
      </c>
      <c r="AX1580" s="12" t="s">
        <v>83</v>
      </c>
      <c r="AY1580" s="152" t="s">
        <v>218</v>
      </c>
    </row>
    <row r="1581" spans="2:65" s="1" customFormat="1" ht="16.5" customHeight="1">
      <c r="B1581" s="33"/>
      <c r="C1581" s="127" t="s">
        <v>3797</v>
      </c>
      <c r="D1581" s="127" t="s">
        <v>219</v>
      </c>
      <c r="E1581" s="128" t="s">
        <v>3798</v>
      </c>
      <c r="F1581" s="129" t="s">
        <v>3799</v>
      </c>
      <c r="G1581" s="130" t="s">
        <v>237</v>
      </c>
      <c r="H1581" s="131">
        <v>1</v>
      </c>
      <c r="I1581" s="132"/>
      <c r="J1581" s="133">
        <f>ROUND(I1581*H1581,2)</f>
        <v>0</v>
      </c>
      <c r="K1581" s="129" t="s">
        <v>19</v>
      </c>
      <c r="L1581" s="33"/>
      <c r="M1581" s="134" t="s">
        <v>19</v>
      </c>
      <c r="N1581" s="135" t="s">
        <v>47</v>
      </c>
      <c r="P1581" s="136">
        <f>O1581*H1581</f>
        <v>0</v>
      </c>
      <c r="Q1581" s="136">
        <v>0</v>
      </c>
      <c r="R1581" s="136">
        <f>Q1581*H1581</f>
        <v>0</v>
      </c>
      <c r="S1581" s="136">
        <v>0</v>
      </c>
      <c r="T1581" s="137">
        <f>S1581*H1581</f>
        <v>0</v>
      </c>
      <c r="AR1581" s="138" t="s">
        <v>223</v>
      </c>
      <c r="AT1581" s="138" t="s">
        <v>219</v>
      </c>
      <c r="AU1581" s="138" t="s">
        <v>85</v>
      </c>
      <c r="AY1581" s="18" t="s">
        <v>218</v>
      </c>
      <c r="BE1581" s="139">
        <f>IF(N1581="základní",J1581,0)</f>
        <v>0</v>
      </c>
      <c r="BF1581" s="139">
        <f>IF(N1581="snížená",J1581,0)</f>
        <v>0</v>
      </c>
      <c r="BG1581" s="139">
        <f>IF(N1581="zákl. přenesená",J1581,0)</f>
        <v>0</v>
      </c>
      <c r="BH1581" s="139">
        <f>IF(N1581="sníž. přenesená",J1581,0)</f>
        <v>0</v>
      </c>
      <c r="BI1581" s="139">
        <f>IF(N1581="nulová",J1581,0)</f>
        <v>0</v>
      </c>
      <c r="BJ1581" s="18" t="s">
        <v>83</v>
      </c>
      <c r="BK1581" s="139">
        <f>ROUND(I1581*H1581,2)</f>
        <v>0</v>
      </c>
      <c r="BL1581" s="18" t="s">
        <v>223</v>
      </c>
      <c r="BM1581" s="138" t="s">
        <v>3800</v>
      </c>
    </row>
    <row r="1582" spans="2:65" s="1" customFormat="1" ht="11.25">
      <c r="B1582" s="33"/>
      <c r="D1582" s="140" t="s">
        <v>225</v>
      </c>
      <c r="F1582" s="141" t="s">
        <v>3799</v>
      </c>
      <c r="I1582" s="142"/>
      <c r="L1582" s="33"/>
      <c r="M1582" s="143"/>
      <c r="T1582" s="54"/>
      <c r="AT1582" s="18" t="s">
        <v>225</v>
      </c>
      <c r="AU1582" s="18" t="s">
        <v>85</v>
      </c>
    </row>
    <row r="1583" spans="2:65" s="1" customFormat="1" ht="19.5">
      <c r="B1583" s="33"/>
      <c r="D1583" s="140" t="s">
        <v>227</v>
      </c>
      <c r="F1583" s="144" t="s">
        <v>3774</v>
      </c>
      <c r="I1583" s="142"/>
      <c r="L1583" s="33"/>
      <c r="M1583" s="143"/>
      <c r="T1583" s="54"/>
      <c r="AT1583" s="18" t="s">
        <v>227</v>
      </c>
      <c r="AU1583" s="18" t="s">
        <v>85</v>
      </c>
    </row>
    <row r="1584" spans="2:65" s="11" customFormat="1" ht="11.25">
      <c r="B1584" s="145"/>
      <c r="D1584" s="140" t="s">
        <v>229</v>
      </c>
      <c r="E1584" s="146" t="s">
        <v>19</v>
      </c>
      <c r="F1584" s="147" t="s">
        <v>230</v>
      </c>
      <c r="H1584" s="146" t="s">
        <v>19</v>
      </c>
      <c r="I1584" s="148"/>
      <c r="L1584" s="145"/>
      <c r="M1584" s="149"/>
      <c r="T1584" s="150"/>
      <c r="AT1584" s="146" t="s">
        <v>229</v>
      </c>
      <c r="AU1584" s="146" t="s">
        <v>85</v>
      </c>
      <c r="AV1584" s="11" t="s">
        <v>83</v>
      </c>
      <c r="AW1584" s="11" t="s">
        <v>37</v>
      </c>
      <c r="AX1584" s="11" t="s">
        <v>76</v>
      </c>
      <c r="AY1584" s="146" t="s">
        <v>218</v>
      </c>
    </row>
    <row r="1585" spans="2:65" s="12" customFormat="1" ht="11.25">
      <c r="B1585" s="151"/>
      <c r="D1585" s="140" t="s">
        <v>229</v>
      </c>
      <c r="E1585" s="152" t="s">
        <v>19</v>
      </c>
      <c r="F1585" s="153" t="s">
        <v>3579</v>
      </c>
      <c r="H1585" s="154">
        <v>1</v>
      </c>
      <c r="I1585" s="155"/>
      <c r="L1585" s="151"/>
      <c r="M1585" s="156"/>
      <c r="T1585" s="157"/>
      <c r="AT1585" s="152" t="s">
        <v>229</v>
      </c>
      <c r="AU1585" s="152" t="s">
        <v>85</v>
      </c>
      <c r="AV1585" s="12" t="s">
        <v>85</v>
      </c>
      <c r="AW1585" s="12" t="s">
        <v>37</v>
      </c>
      <c r="AX1585" s="12" t="s">
        <v>83</v>
      </c>
      <c r="AY1585" s="152" t="s">
        <v>218</v>
      </c>
    </row>
    <row r="1586" spans="2:65" s="1" customFormat="1" ht="16.5" customHeight="1">
      <c r="B1586" s="33"/>
      <c r="C1586" s="127" t="s">
        <v>3801</v>
      </c>
      <c r="D1586" s="127" t="s">
        <v>219</v>
      </c>
      <c r="E1586" s="128" t="s">
        <v>3802</v>
      </c>
      <c r="F1586" s="129" t="s">
        <v>3803</v>
      </c>
      <c r="G1586" s="130" t="s">
        <v>237</v>
      </c>
      <c r="H1586" s="131">
        <v>1</v>
      </c>
      <c r="I1586" s="132"/>
      <c r="J1586" s="133">
        <f>ROUND(I1586*H1586,2)</f>
        <v>0</v>
      </c>
      <c r="K1586" s="129" t="s">
        <v>19</v>
      </c>
      <c r="L1586" s="33"/>
      <c r="M1586" s="134" t="s">
        <v>19</v>
      </c>
      <c r="N1586" s="135" t="s">
        <v>47</v>
      </c>
      <c r="P1586" s="136">
        <f>O1586*H1586</f>
        <v>0</v>
      </c>
      <c r="Q1586" s="136">
        <v>0</v>
      </c>
      <c r="R1586" s="136">
        <f>Q1586*H1586</f>
        <v>0</v>
      </c>
      <c r="S1586" s="136">
        <v>0</v>
      </c>
      <c r="T1586" s="137">
        <f>S1586*H1586</f>
        <v>0</v>
      </c>
      <c r="AR1586" s="138" t="s">
        <v>223</v>
      </c>
      <c r="AT1586" s="138" t="s">
        <v>219</v>
      </c>
      <c r="AU1586" s="138" t="s">
        <v>85</v>
      </c>
      <c r="AY1586" s="18" t="s">
        <v>218</v>
      </c>
      <c r="BE1586" s="139">
        <f>IF(N1586="základní",J1586,0)</f>
        <v>0</v>
      </c>
      <c r="BF1586" s="139">
        <f>IF(N1586="snížená",J1586,0)</f>
        <v>0</v>
      </c>
      <c r="BG1586" s="139">
        <f>IF(N1586="zákl. přenesená",J1586,0)</f>
        <v>0</v>
      </c>
      <c r="BH1586" s="139">
        <f>IF(N1586="sníž. přenesená",J1586,0)</f>
        <v>0</v>
      </c>
      <c r="BI1586" s="139">
        <f>IF(N1586="nulová",J1586,0)</f>
        <v>0</v>
      </c>
      <c r="BJ1586" s="18" t="s">
        <v>83</v>
      </c>
      <c r="BK1586" s="139">
        <f>ROUND(I1586*H1586,2)</f>
        <v>0</v>
      </c>
      <c r="BL1586" s="18" t="s">
        <v>223</v>
      </c>
      <c r="BM1586" s="138" t="s">
        <v>3804</v>
      </c>
    </row>
    <row r="1587" spans="2:65" s="1" customFormat="1" ht="11.25">
      <c r="B1587" s="33"/>
      <c r="D1587" s="140" t="s">
        <v>225</v>
      </c>
      <c r="F1587" s="141" t="s">
        <v>3803</v>
      </c>
      <c r="I1587" s="142"/>
      <c r="L1587" s="33"/>
      <c r="M1587" s="143"/>
      <c r="T1587" s="54"/>
      <c r="AT1587" s="18" t="s">
        <v>225</v>
      </c>
      <c r="AU1587" s="18" t="s">
        <v>85</v>
      </c>
    </row>
    <row r="1588" spans="2:65" s="1" customFormat="1" ht="19.5">
      <c r="B1588" s="33"/>
      <c r="D1588" s="140" t="s">
        <v>227</v>
      </c>
      <c r="F1588" s="144" t="s">
        <v>3774</v>
      </c>
      <c r="I1588" s="142"/>
      <c r="L1588" s="33"/>
      <c r="M1588" s="143"/>
      <c r="T1588" s="54"/>
      <c r="AT1588" s="18" t="s">
        <v>227</v>
      </c>
      <c r="AU1588" s="18" t="s">
        <v>85</v>
      </c>
    </row>
    <row r="1589" spans="2:65" s="11" customFormat="1" ht="11.25">
      <c r="B1589" s="145"/>
      <c r="D1589" s="140" t="s">
        <v>229</v>
      </c>
      <c r="E1589" s="146" t="s">
        <v>19</v>
      </c>
      <c r="F1589" s="147" t="s">
        <v>230</v>
      </c>
      <c r="H1589" s="146" t="s">
        <v>19</v>
      </c>
      <c r="I1589" s="148"/>
      <c r="L1589" s="145"/>
      <c r="M1589" s="149"/>
      <c r="T1589" s="150"/>
      <c r="AT1589" s="146" t="s">
        <v>229</v>
      </c>
      <c r="AU1589" s="146" t="s">
        <v>85</v>
      </c>
      <c r="AV1589" s="11" t="s">
        <v>83</v>
      </c>
      <c r="AW1589" s="11" t="s">
        <v>37</v>
      </c>
      <c r="AX1589" s="11" t="s">
        <v>76</v>
      </c>
      <c r="AY1589" s="146" t="s">
        <v>218</v>
      </c>
    </row>
    <row r="1590" spans="2:65" s="12" customFormat="1" ht="11.25">
      <c r="B1590" s="151"/>
      <c r="D1590" s="140" t="s">
        <v>229</v>
      </c>
      <c r="E1590" s="152" t="s">
        <v>19</v>
      </c>
      <c r="F1590" s="153" t="s">
        <v>3579</v>
      </c>
      <c r="H1590" s="154">
        <v>1</v>
      </c>
      <c r="I1590" s="155"/>
      <c r="L1590" s="151"/>
      <c r="M1590" s="156"/>
      <c r="T1590" s="157"/>
      <c r="AT1590" s="152" t="s">
        <v>229</v>
      </c>
      <c r="AU1590" s="152" t="s">
        <v>85</v>
      </c>
      <c r="AV1590" s="12" t="s">
        <v>85</v>
      </c>
      <c r="AW1590" s="12" t="s">
        <v>37</v>
      </c>
      <c r="AX1590" s="12" t="s">
        <v>83</v>
      </c>
      <c r="AY1590" s="152" t="s">
        <v>218</v>
      </c>
    </row>
    <row r="1591" spans="2:65" s="1" customFormat="1" ht="16.5" customHeight="1">
      <c r="B1591" s="33"/>
      <c r="C1591" s="127" t="s">
        <v>3805</v>
      </c>
      <c r="D1591" s="127" t="s">
        <v>219</v>
      </c>
      <c r="E1591" s="128" t="s">
        <v>3806</v>
      </c>
      <c r="F1591" s="129" t="s">
        <v>3807</v>
      </c>
      <c r="G1591" s="130" t="s">
        <v>237</v>
      </c>
      <c r="H1591" s="131">
        <v>1</v>
      </c>
      <c r="I1591" s="132"/>
      <c r="J1591" s="133">
        <f>ROUND(I1591*H1591,2)</f>
        <v>0</v>
      </c>
      <c r="K1591" s="129" t="s">
        <v>19</v>
      </c>
      <c r="L1591" s="33"/>
      <c r="M1591" s="134" t="s">
        <v>19</v>
      </c>
      <c r="N1591" s="135" t="s">
        <v>47</v>
      </c>
      <c r="P1591" s="136">
        <f>O1591*H1591</f>
        <v>0</v>
      </c>
      <c r="Q1591" s="136">
        <v>0</v>
      </c>
      <c r="R1591" s="136">
        <f>Q1591*H1591</f>
        <v>0</v>
      </c>
      <c r="S1591" s="136">
        <v>0</v>
      </c>
      <c r="T1591" s="137">
        <f>S1591*H1591</f>
        <v>0</v>
      </c>
      <c r="AR1591" s="138" t="s">
        <v>223</v>
      </c>
      <c r="AT1591" s="138" t="s">
        <v>219</v>
      </c>
      <c r="AU1591" s="138" t="s">
        <v>85</v>
      </c>
      <c r="AY1591" s="18" t="s">
        <v>218</v>
      </c>
      <c r="BE1591" s="139">
        <f>IF(N1591="základní",J1591,0)</f>
        <v>0</v>
      </c>
      <c r="BF1591" s="139">
        <f>IF(N1591="snížená",J1591,0)</f>
        <v>0</v>
      </c>
      <c r="BG1591" s="139">
        <f>IF(N1591="zákl. přenesená",J1591,0)</f>
        <v>0</v>
      </c>
      <c r="BH1591" s="139">
        <f>IF(N1591="sníž. přenesená",J1591,0)</f>
        <v>0</v>
      </c>
      <c r="BI1591" s="139">
        <f>IF(N1591="nulová",J1591,0)</f>
        <v>0</v>
      </c>
      <c r="BJ1591" s="18" t="s">
        <v>83</v>
      </c>
      <c r="BK1591" s="139">
        <f>ROUND(I1591*H1591,2)</f>
        <v>0</v>
      </c>
      <c r="BL1591" s="18" t="s">
        <v>223</v>
      </c>
      <c r="BM1591" s="138" t="s">
        <v>3808</v>
      </c>
    </row>
    <row r="1592" spans="2:65" s="1" customFormat="1" ht="11.25">
      <c r="B1592" s="33"/>
      <c r="D1592" s="140" t="s">
        <v>225</v>
      </c>
      <c r="F1592" s="141" t="s">
        <v>3807</v>
      </c>
      <c r="I1592" s="142"/>
      <c r="L1592" s="33"/>
      <c r="M1592" s="143"/>
      <c r="T1592" s="54"/>
      <c r="AT1592" s="18" t="s">
        <v>225</v>
      </c>
      <c r="AU1592" s="18" t="s">
        <v>85</v>
      </c>
    </row>
    <row r="1593" spans="2:65" s="1" customFormat="1" ht="19.5">
      <c r="B1593" s="33"/>
      <c r="D1593" s="140" t="s">
        <v>227</v>
      </c>
      <c r="F1593" s="144" t="s">
        <v>3809</v>
      </c>
      <c r="I1593" s="142"/>
      <c r="L1593" s="33"/>
      <c r="M1593" s="143"/>
      <c r="T1593" s="54"/>
      <c r="AT1593" s="18" t="s">
        <v>227</v>
      </c>
      <c r="AU1593" s="18" t="s">
        <v>85</v>
      </c>
    </row>
    <row r="1594" spans="2:65" s="11" customFormat="1" ht="11.25">
      <c r="B1594" s="145"/>
      <c r="D1594" s="140" t="s">
        <v>229</v>
      </c>
      <c r="E1594" s="146" t="s">
        <v>19</v>
      </c>
      <c r="F1594" s="147" t="s">
        <v>230</v>
      </c>
      <c r="H1594" s="146" t="s">
        <v>19</v>
      </c>
      <c r="I1594" s="148"/>
      <c r="L1594" s="145"/>
      <c r="M1594" s="149"/>
      <c r="T1594" s="150"/>
      <c r="AT1594" s="146" t="s">
        <v>229</v>
      </c>
      <c r="AU1594" s="146" t="s">
        <v>85</v>
      </c>
      <c r="AV1594" s="11" t="s">
        <v>83</v>
      </c>
      <c r="AW1594" s="11" t="s">
        <v>37</v>
      </c>
      <c r="AX1594" s="11" t="s">
        <v>76</v>
      </c>
      <c r="AY1594" s="146" t="s">
        <v>218</v>
      </c>
    </row>
    <row r="1595" spans="2:65" s="12" customFormat="1" ht="11.25">
      <c r="B1595" s="151"/>
      <c r="D1595" s="140" t="s">
        <v>229</v>
      </c>
      <c r="E1595" s="152" t="s">
        <v>19</v>
      </c>
      <c r="F1595" s="153" t="s">
        <v>3579</v>
      </c>
      <c r="H1595" s="154">
        <v>1</v>
      </c>
      <c r="I1595" s="155"/>
      <c r="L1595" s="151"/>
      <c r="M1595" s="156"/>
      <c r="T1595" s="157"/>
      <c r="AT1595" s="152" t="s">
        <v>229</v>
      </c>
      <c r="AU1595" s="152" t="s">
        <v>85</v>
      </c>
      <c r="AV1595" s="12" t="s">
        <v>85</v>
      </c>
      <c r="AW1595" s="12" t="s">
        <v>37</v>
      </c>
      <c r="AX1595" s="12" t="s">
        <v>83</v>
      </c>
      <c r="AY1595" s="152" t="s">
        <v>218</v>
      </c>
    </row>
    <row r="1596" spans="2:65" s="1" customFormat="1" ht="16.5" customHeight="1">
      <c r="B1596" s="33"/>
      <c r="C1596" s="127" t="s">
        <v>3810</v>
      </c>
      <c r="D1596" s="127" t="s">
        <v>219</v>
      </c>
      <c r="E1596" s="128" t="s">
        <v>3811</v>
      </c>
      <c r="F1596" s="129" t="s">
        <v>3812</v>
      </c>
      <c r="G1596" s="130" t="s">
        <v>237</v>
      </c>
      <c r="H1596" s="131">
        <v>1</v>
      </c>
      <c r="I1596" s="132"/>
      <c r="J1596" s="133">
        <f>ROUND(I1596*H1596,2)</f>
        <v>0</v>
      </c>
      <c r="K1596" s="129" t="s">
        <v>19</v>
      </c>
      <c r="L1596" s="33"/>
      <c r="M1596" s="134" t="s">
        <v>19</v>
      </c>
      <c r="N1596" s="135" t="s">
        <v>47</v>
      </c>
      <c r="P1596" s="136">
        <f>O1596*H1596</f>
        <v>0</v>
      </c>
      <c r="Q1596" s="136">
        <v>0</v>
      </c>
      <c r="R1596" s="136">
        <f>Q1596*H1596</f>
        <v>0</v>
      </c>
      <c r="S1596" s="136">
        <v>0</v>
      </c>
      <c r="T1596" s="137">
        <f>S1596*H1596</f>
        <v>0</v>
      </c>
      <c r="AR1596" s="138" t="s">
        <v>223</v>
      </c>
      <c r="AT1596" s="138" t="s">
        <v>219</v>
      </c>
      <c r="AU1596" s="138" t="s">
        <v>85</v>
      </c>
      <c r="AY1596" s="18" t="s">
        <v>218</v>
      </c>
      <c r="BE1596" s="139">
        <f>IF(N1596="základní",J1596,0)</f>
        <v>0</v>
      </c>
      <c r="BF1596" s="139">
        <f>IF(N1596="snížená",J1596,0)</f>
        <v>0</v>
      </c>
      <c r="BG1596" s="139">
        <f>IF(N1596="zákl. přenesená",J1596,0)</f>
        <v>0</v>
      </c>
      <c r="BH1596" s="139">
        <f>IF(N1596="sníž. přenesená",J1596,0)</f>
        <v>0</v>
      </c>
      <c r="BI1596" s="139">
        <f>IF(N1596="nulová",J1596,0)</f>
        <v>0</v>
      </c>
      <c r="BJ1596" s="18" t="s">
        <v>83</v>
      </c>
      <c r="BK1596" s="139">
        <f>ROUND(I1596*H1596,2)</f>
        <v>0</v>
      </c>
      <c r="BL1596" s="18" t="s">
        <v>223</v>
      </c>
      <c r="BM1596" s="138" t="s">
        <v>3813</v>
      </c>
    </row>
    <row r="1597" spans="2:65" s="1" customFormat="1" ht="11.25">
      <c r="B1597" s="33"/>
      <c r="D1597" s="140" t="s">
        <v>225</v>
      </c>
      <c r="F1597" s="141" t="s">
        <v>3812</v>
      </c>
      <c r="I1597" s="142"/>
      <c r="L1597" s="33"/>
      <c r="M1597" s="143"/>
      <c r="T1597" s="54"/>
      <c r="AT1597" s="18" t="s">
        <v>225</v>
      </c>
      <c r="AU1597" s="18" t="s">
        <v>85</v>
      </c>
    </row>
    <row r="1598" spans="2:65" s="1" customFormat="1" ht="19.5">
      <c r="B1598" s="33"/>
      <c r="D1598" s="140" t="s">
        <v>227</v>
      </c>
      <c r="F1598" s="144" t="s">
        <v>3809</v>
      </c>
      <c r="I1598" s="142"/>
      <c r="L1598" s="33"/>
      <c r="M1598" s="143"/>
      <c r="T1598" s="54"/>
      <c r="AT1598" s="18" t="s">
        <v>227</v>
      </c>
      <c r="AU1598" s="18" t="s">
        <v>85</v>
      </c>
    </row>
    <row r="1599" spans="2:65" s="11" customFormat="1" ht="11.25">
      <c r="B1599" s="145"/>
      <c r="D1599" s="140" t="s">
        <v>229</v>
      </c>
      <c r="E1599" s="146" t="s">
        <v>19</v>
      </c>
      <c r="F1599" s="147" t="s">
        <v>230</v>
      </c>
      <c r="H1599" s="146" t="s">
        <v>19</v>
      </c>
      <c r="I1599" s="148"/>
      <c r="L1599" s="145"/>
      <c r="M1599" s="149"/>
      <c r="T1599" s="150"/>
      <c r="AT1599" s="146" t="s">
        <v>229</v>
      </c>
      <c r="AU1599" s="146" t="s">
        <v>85</v>
      </c>
      <c r="AV1599" s="11" t="s">
        <v>83</v>
      </c>
      <c r="AW1599" s="11" t="s">
        <v>37</v>
      </c>
      <c r="AX1599" s="11" t="s">
        <v>76</v>
      </c>
      <c r="AY1599" s="146" t="s">
        <v>218</v>
      </c>
    </row>
    <row r="1600" spans="2:65" s="12" customFormat="1" ht="11.25">
      <c r="B1600" s="151"/>
      <c r="D1600" s="140" t="s">
        <v>229</v>
      </c>
      <c r="E1600" s="152" t="s">
        <v>19</v>
      </c>
      <c r="F1600" s="153" t="s">
        <v>3579</v>
      </c>
      <c r="H1600" s="154">
        <v>1</v>
      </c>
      <c r="I1600" s="155"/>
      <c r="L1600" s="151"/>
      <c r="M1600" s="156"/>
      <c r="T1600" s="157"/>
      <c r="AT1600" s="152" t="s">
        <v>229</v>
      </c>
      <c r="AU1600" s="152" t="s">
        <v>85</v>
      </c>
      <c r="AV1600" s="12" t="s">
        <v>85</v>
      </c>
      <c r="AW1600" s="12" t="s">
        <v>37</v>
      </c>
      <c r="AX1600" s="12" t="s">
        <v>83</v>
      </c>
      <c r="AY1600" s="152" t="s">
        <v>218</v>
      </c>
    </row>
    <row r="1601" spans="2:65" s="1" customFormat="1" ht="16.5" customHeight="1">
      <c r="B1601" s="33"/>
      <c r="C1601" s="127" t="s">
        <v>3814</v>
      </c>
      <c r="D1601" s="127" t="s">
        <v>219</v>
      </c>
      <c r="E1601" s="128" t="s">
        <v>3815</v>
      </c>
      <c r="F1601" s="129" t="s">
        <v>3816</v>
      </c>
      <c r="G1601" s="130" t="s">
        <v>237</v>
      </c>
      <c r="H1601" s="131">
        <v>1</v>
      </c>
      <c r="I1601" s="132"/>
      <c r="J1601" s="133">
        <f>ROUND(I1601*H1601,2)</f>
        <v>0</v>
      </c>
      <c r="K1601" s="129" t="s">
        <v>19</v>
      </c>
      <c r="L1601" s="33"/>
      <c r="M1601" s="134" t="s">
        <v>19</v>
      </c>
      <c r="N1601" s="135" t="s">
        <v>47</v>
      </c>
      <c r="P1601" s="136">
        <f>O1601*H1601</f>
        <v>0</v>
      </c>
      <c r="Q1601" s="136">
        <v>0</v>
      </c>
      <c r="R1601" s="136">
        <f>Q1601*H1601</f>
        <v>0</v>
      </c>
      <c r="S1601" s="136">
        <v>0</v>
      </c>
      <c r="T1601" s="137">
        <f>S1601*H1601</f>
        <v>0</v>
      </c>
      <c r="AR1601" s="138" t="s">
        <v>223</v>
      </c>
      <c r="AT1601" s="138" t="s">
        <v>219</v>
      </c>
      <c r="AU1601" s="138" t="s">
        <v>85</v>
      </c>
      <c r="AY1601" s="18" t="s">
        <v>218</v>
      </c>
      <c r="BE1601" s="139">
        <f>IF(N1601="základní",J1601,0)</f>
        <v>0</v>
      </c>
      <c r="BF1601" s="139">
        <f>IF(N1601="snížená",J1601,0)</f>
        <v>0</v>
      </c>
      <c r="BG1601" s="139">
        <f>IF(N1601="zákl. přenesená",J1601,0)</f>
        <v>0</v>
      </c>
      <c r="BH1601" s="139">
        <f>IF(N1601="sníž. přenesená",J1601,0)</f>
        <v>0</v>
      </c>
      <c r="BI1601" s="139">
        <f>IF(N1601="nulová",J1601,0)</f>
        <v>0</v>
      </c>
      <c r="BJ1601" s="18" t="s">
        <v>83</v>
      </c>
      <c r="BK1601" s="139">
        <f>ROUND(I1601*H1601,2)</f>
        <v>0</v>
      </c>
      <c r="BL1601" s="18" t="s">
        <v>223</v>
      </c>
      <c r="BM1601" s="138" t="s">
        <v>3817</v>
      </c>
    </row>
    <row r="1602" spans="2:65" s="1" customFormat="1" ht="11.25">
      <c r="B1602" s="33"/>
      <c r="D1602" s="140" t="s">
        <v>225</v>
      </c>
      <c r="F1602" s="141" t="s">
        <v>3816</v>
      </c>
      <c r="I1602" s="142"/>
      <c r="L1602" s="33"/>
      <c r="M1602" s="143"/>
      <c r="T1602" s="54"/>
      <c r="AT1602" s="18" t="s">
        <v>225</v>
      </c>
      <c r="AU1602" s="18" t="s">
        <v>85</v>
      </c>
    </row>
    <row r="1603" spans="2:65" s="1" customFormat="1" ht="19.5">
      <c r="B1603" s="33"/>
      <c r="D1603" s="140" t="s">
        <v>227</v>
      </c>
      <c r="F1603" s="144" t="s">
        <v>3774</v>
      </c>
      <c r="I1603" s="142"/>
      <c r="L1603" s="33"/>
      <c r="M1603" s="143"/>
      <c r="T1603" s="54"/>
      <c r="AT1603" s="18" t="s">
        <v>227</v>
      </c>
      <c r="AU1603" s="18" t="s">
        <v>85</v>
      </c>
    </row>
    <row r="1604" spans="2:65" s="11" customFormat="1" ht="11.25">
      <c r="B1604" s="145"/>
      <c r="D1604" s="140" t="s">
        <v>229</v>
      </c>
      <c r="E1604" s="146" t="s">
        <v>19</v>
      </c>
      <c r="F1604" s="147" t="s">
        <v>230</v>
      </c>
      <c r="H1604" s="146" t="s">
        <v>19</v>
      </c>
      <c r="I1604" s="148"/>
      <c r="L1604" s="145"/>
      <c r="M1604" s="149"/>
      <c r="T1604" s="150"/>
      <c r="AT1604" s="146" t="s">
        <v>229</v>
      </c>
      <c r="AU1604" s="146" t="s">
        <v>85</v>
      </c>
      <c r="AV1604" s="11" t="s">
        <v>83</v>
      </c>
      <c r="AW1604" s="11" t="s">
        <v>37</v>
      </c>
      <c r="AX1604" s="11" t="s">
        <v>76</v>
      </c>
      <c r="AY1604" s="146" t="s">
        <v>218</v>
      </c>
    </row>
    <row r="1605" spans="2:65" s="12" customFormat="1" ht="11.25">
      <c r="B1605" s="151"/>
      <c r="D1605" s="140" t="s">
        <v>229</v>
      </c>
      <c r="E1605" s="152" t="s">
        <v>19</v>
      </c>
      <c r="F1605" s="153" t="s">
        <v>3579</v>
      </c>
      <c r="H1605" s="154">
        <v>1</v>
      </c>
      <c r="I1605" s="155"/>
      <c r="L1605" s="151"/>
      <c r="M1605" s="156"/>
      <c r="T1605" s="157"/>
      <c r="AT1605" s="152" t="s">
        <v>229</v>
      </c>
      <c r="AU1605" s="152" t="s">
        <v>85</v>
      </c>
      <c r="AV1605" s="12" t="s">
        <v>85</v>
      </c>
      <c r="AW1605" s="12" t="s">
        <v>37</v>
      </c>
      <c r="AX1605" s="12" t="s">
        <v>83</v>
      </c>
      <c r="AY1605" s="152" t="s">
        <v>218</v>
      </c>
    </row>
    <row r="1606" spans="2:65" s="1" customFormat="1" ht="16.5" customHeight="1">
      <c r="B1606" s="33"/>
      <c r="C1606" s="127" t="s">
        <v>3818</v>
      </c>
      <c r="D1606" s="127" t="s">
        <v>219</v>
      </c>
      <c r="E1606" s="128" t="s">
        <v>3819</v>
      </c>
      <c r="F1606" s="129" t="s">
        <v>3820</v>
      </c>
      <c r="G1606" s="130" t="s">
        <v>237</v>
      </c>
      <c r="H1606" s="131">
        <v>2</v>
      </c>
      <c r="I1606" s="132"/>
      <c r="J1606" s="133">
        <f>ROUND(I1606*H1606,2)</f>
        <v>0</v>
      </c>
      <c r="K1606" s="129" t="s">
        <v>19</v>
      </c>
      <c r="L1606" s="33"/>
      <c r="M1606" s="134" t="s">
        <v>19</v>
      </c>
      <c r="N1606" s="135" t="s">
        <v>47</v>
      </c>
      <c r="P1606" s="136">
        <f>O1606*H1606</f>
        <v>0</v>
      </c>
      <c r="Q1606" s="136">
        <v>0</v>
      </c>
      <c r="R1606" s="136">
        <f>Q1606*H1606</f>
        <v>0</v>
      </c>
      <c r="S1606" s="136">
        <v>0</v>
      </c>
      <c r="T1606" s="137">
        <f>S1606*H1606</f>
        <v>0</v>
      </c>
      <c r="AR1606" s="138" t="s">
        <v>223</v>
      </c>
      <c r="AT1606" s="138" t="s">
        <v>219</v>
      </c>
      <c r="AU1606" s="138" t="s">
        <v>85</v>
      </c>
      <c r="AY1606" s="18" t="s">
        <v>218</v>
      </c>
      <c r="BE1606" s="139">
        <f>IF(N1606="základní",J1606,0)</f>
        <v>0</v>
      </c>
      <c r="BF1606" s="139">
        <f>IF(N1606="snížená",J1606,0)</f>
        <v>0</v>
      </c>
      <c r="BG1606" s="139">
        <f>IF(N1606="zákl. přenesená",J1606,0)</f>
        <v>0</v>
      </c>
      <c r="BH1606" s="139">
        <f>IF(N1606="sníž. přenesená",J1606,0)</f>
        <v>0</v>
      </c>
      <c r="BI1606" s="139">
        <f>IF(N1606="nulová",J1606,0)</f>
        <v>0</v>
      </c>
      <c r="BJ1606" s="18" t="s">
        <v>83</v>
      </c>
      <c r="BK1606" s="139">
        <f>ROUND(I1606*H1606,2)</f>
        <v>0</v>
      </c>
      <c r="BL1606" s="18" t="s">
        <v>223</v>
      </c>
      <c r="BM1606" s="138" t="s">
        <v>3821</v>
      </c>
    </row>
    <row r="1607" spans="2:65" s="1" customFormat="1" ht="11.25">
      <c r="B1607" s="33"/>
      <c r="D1607" s="140" t="s">
        <v>225</v>
      </c>
      <c r="F1607" s="141" t="s">
        <v>3820</v>
      </c>
      <c r="I1607" s="142"/>
      <c r="L1607" s="33"/>
      <c r="M1607" s="143"/>
      <c r="T1607" s="54"/>
      <c r="AT1607" s="18" t="s">
        <v>225</v>
      </c>
      <c r="AU1607" s="18" t="s">
        <v>85</v>
      </c>
    </row>
    <row r="1608" spans="2:65" s="1" customFormat="1" ht="19.5">
      <c r="B1608" s="33"/>
      <c r="D1608" s="140" t="s">
        <v>227</v>
      </c>
      <c r="F1608" s="144" t="s">
        <v>3774</v>
      </c>
      <c r="I1608" s="142"/>
      <c r="L1608" s="33"/>
      <c r="M1608" s="143"/>
      <c r="T1608" s="54"/>
      <c r="AT1608" s="18" t="s">
        <v>227</v>
      </c>
      <c r="AU1608" s="18" t="s">
        <v>85</v>
      </c>
    </row>
    <row r="1609" spans="2:65" s="11" customFormat="1" ht="11.25">
      <c r="B1609" s="145"/>
      <c r="D1609" s="140" t="s">
        <v>229</v>
      </c>
      <c r="E1609" s="146" t="s">
        <v>19</v>
      </c>
      <c r="F1609" s="147" t="s">
        <v>230</v>
      </c>
      <c r="H1609" s="146" t="s">
        <v>19</v>
      </c>
      <c r="I1609" s="148"/>
      <c r="L1609" s="145"/>
      <c r="M1609" s="149"/>
      <c r="T1609" s="150"/>
      <c r="AT1609" s="146" t="s">
        <v>229</v>
      </c>
      <c r="AU1609" s="146" t="s">
        <v>85</v>
      </c>
      <c r="AV1609" s="11" t="s">
        <v>83</v>
      </c>
      <c r="AW1609" s="11" t="s">
        <v>37</v>
      </c>
      <c r="AX1609" s="11" t="s">
        <v>76</v>
      </c>
      <c r="AY1609" s="146" t="s">
        <v>218</v>
      </c>
    </row>
    <row r="1610" spans="2:65" s="12" customFormat="1" ht="11.25">
      <c r="B1610" s="151"/>
      <c r="D1610" s="140" t="s">
        <v>229</v>
      </c>
      <c r="E1610" s="152" t="s">
        <v>19</v>
      </c>
      <c r="F1610" s="153" t="s">
        <v>3822</v>
      </c>
      <c r="H1610" s="154">
        <v>2</v>
      </c>
      <c r="I1610" s="155"/>
      <c r="L1610" s="151"/>
      <c r="M1610" s="156"/>
      <c r="T1610" s="157"/>
      <c r="AT1610" s="152" t="s">
        <v>229</v>
      </c>
      <c r="AU1610" s="152" t="s">
        <v>85</v>
      </c>
      <c r="AV1610" s="12" t="s">
        <v>85</v>
      </c>
      <c r="AW1610" s="12" t="s">
        <v>37</v>
      </c>
      <c r="AX1610" s="12" t="s">
        <v>83</v>
      </c>
      <c r="AY1610" s="152" t="s">
        <v>218</v>
      </c>
    </row>
    <row r="1611" spans="2:65" s="1" customFormat="1" ht="16.5" customHeight="1">
      <c r="B1611" s="33"/>
      <c r="C1611" s="127" t="s">
        <v>3823</v>
      </c>
      <c r="D1611" s="165" t="s">
        <v>219</v>
      </c>
      <c r="E1611" s="128" t="s">
        <v>3824</v>
      </c>
      <c r="F1611" s="129" t="s">
        <v>3825</v>
      </c>
      <c r="G1611" s="130" t="s">
        <v>237</v>
      </c>
      <c r="H1611" s="131">
        <v>1</v>
      </c>
      <c r="I1611" s="132"/>
      <c r="J1611" s="133">
        <f>ROUND(I1611*H1611,2)</f>
        <v>0</v>
      </c>
      <c r="K1611" s="129" t="s">
        <v>19</v>
      </c>
      <c r="L1611" s="33"/>
      <c r="M1611" s="134" t="s">
        <v>19</v>
      </c>
      <c r="N1611" s="135" t="s">
        <v>47</v>
      </c>
      <c r="P1611" s="136">
        <f>O1611*H1611</f>
        <v>0</v>
      </c>
      <c r="Q1611" s="136">
        <v>0</v>
      </c>
      <c r="R1611" s="136">
        <f>Q1611*H1611</f>
        <v>0</v>
      </c>
      <c r="S1611" s="136">
        <v>0</v>
      </c>
      <c r="T1611" s="137">
        <f>S1611*H1611</f>
        <v>0</v>
      </c>
      <c r="AR1611" s="138" t="s">
        <v>223</v>
      </c>
      <c r="AT1611" s="138" t="s">
        <v>219</v>
      </c>
      <c r="AU1611" s="138" t="s">
        <v>85</v>
      </c>
      <c r="AY1611" s="18" t="s">
        <v>218</v>
      </c>
      <c r="BE1611" s="139">
        <f>IF(N1611="základní",J1611,0)</f>
        <v>0</v>
      </c>
      <c r="BF1611" s="139">
        <f>IF(N1611="snížená",J1611,0)</f>
        <v>0</v>
      </c>
      <c r="BG1611" s="139">
        <f>IF(N1611="zákl. přenesená",J1611,0)</f>
        <v>0</v>
      </c>
      <c r="BH1611" s="139">
        <f>IF(N1611="sníž. přenesená",J1611,0)</f>
        <v>0</v>
      </c>
      <c r="BI1611" s="139">
        <f>IF(N1611="nulová",J1611,0)</f>
        <v>0</v>
      </c>
      <c r="BJ1611" s="18" t="s">
        <v>83</v>
      </c>
      <c r="BK1611" s="139">
        <f>ROUND(I1611*H1611,2)</f>
        <v>0</v>
      </c>
      <c r="BL1611" s="18" t="s">
        <v>223</v>
      </c>
      <c r="BM1611" s="138" t="s">
        <v>3826</v>
      </c>
    </row>
    <row r="1612" spans="2:65" s="1" customFormat="1" ht="11.25">
      <c r="B1612" s="33"/>
      <c r="D1612" s="140" t="s">
        <v>225</v>
      </c>
      <c r="F1612" s="141" t="s">
        <v>3827</v>
      </c>
      <c r="I1612" s="142"/>
      <c r="L1612" s="33"/>
      <c r="M1612" s="143"/>
      <c r="T1612" s="54"/>
      <c r="AT1612" s="18" t="s">
        <v>225</v>
      </c>
      <c r="AU1612" s="18" t="s">
        <v>85</v>
      </c>
    </row>
    <row r="1613" spans="2:65" s="1" customFormat="1" ht="19.5">
      <c r="B1613" s="33"/>
      <c r="D1613" s="140" t="s">
        <v>227</v>
      </c>
      <c r="F1613" s="144" t="s">
        <v>3733</v>
      </c>
      <c r="I1613" s="142"/>
      <c r="L1613" s="33"/>
      <c r="M1613" s="143"/>
      <c r="T1613" s="54"/>
      <c r="AT1613" s="18" t="s">
        <v>227</v>
      </c>
      <c r="AU1613" s="18" t="s">
        <v>85</v>
      </c>
    </row>
    <row r="1614" spans="2:65" s="11" customFormat="1" ht="11.25">
      <c r="B1614" s="145"/>
      <c r="D1614" s="140" t="s">
        <v>229</v>
      </c>
      <c r="E1614" s="146" t="s">
        <v>19</v>
      </c>
      <c r="F1614" s="147" t="s">
        <v>230</v>
      </c>
      <c r="H1614" s="146" t="s">
        <v>19</v>
      </c>
      <c r="I1614" s="148"/>
      <c r="L1614" s="145"/>
      <c r="M1614" s="149"/>
      <c r="T1614" s="150"/>
      <c r="AT1614" s="146" t="s">
        <v>229</v>
      </c>
      <c r="AU1614" s="146" t="s">
        <v>85</v>
      </c>
      <c r="AV1614" s="11" t="s">
        <v>83</v>
      </c>
      <c r="AW1614" s="11" t="s">
        <v>37</v>
      </c>
      <c r="AX1614" s="11" t="s">
        <v>76</v>
      </c>
      <c r="AY1614" s="146" t="s">
        <v>218</v>
      </c>
    </row>
    <row r="1615" spans="2:65" s="12" customFormat="1" ht="11.25">
      <c r="B1615" s="151"/>
      <c r="D1615" s="140" t="s">
        <v>229</v>
      </c>
      <c r="E1615" s="152" t="s">
        <v>19</v>
      </c>
      <c r="F1615" s="153" t="s">
        <v>3743</v>
      </c>
      <c r="H1615" s="154">
        <v>1</v>
      </c>
      <c r="I1615" s="155"/>
      <c r="L1615" s="151"/>
      <c r="M1615" s="156"/>
      <c r="T1615" s="157"/>
      <c r="AT1615" s="152" t="s">
        <v>229</v>
      </c>
      <c r="AU1615" s="152" t="s">
        <v>85</v>
      </c>
      <c r="AV1615" s="12" t="s">
        <v>85</v>
      </c>
      <c r="AW1615" s="12" t="s">
        <v>37</v>
      </c>
      <c r="AX1615" s="12" t="s">
        <v>83</v>
      </c>
      <c r="AY1615" s="152" t="s">
        <v>218</v>
      </c>
    </row>
    <row r="1616" spans="2:65" s="1" customFormat="1" ht="16.5" customHeight="1">
      <c r="B1616" s="33"/>
      <c r="C1616" s="127" t="s">
        <v>3828</v>
      </c>
      <c r="D1616" s="165" t="s">
        <v>219</v>
      </c>
      <c r="E1616" s="128" t="s">
        <v>3829</v>
      </c>
      <c r="F1616" s="129" t="s">
        <v>3830</v>
      </c>
      <c r="G1616" s="130" t="s">
        <v>237</v>
      </c>
      <c r="H1616" s="131">
        <v>1</v>
      </c>
      <c r="I1616" s="132"/>
      <c r="J1616" s="133">
        <f>ROUND(I1616*H1616,2)</f>
        <v>0</v>
      </c>
      <c r="K1616" s="129" t="s">
        <v>19</v>
      </c>
      <c r="L1616" s="33"/>
      <c r="M1616" s="134" t="s">
        <v>19</v>
      </c>
      <c r="N1616" s="135" t="s">
        <v>47</v>
      </c>
      <c r="P1616" s="136">
        <f>O1616*H1616</f>
        <v>0</v>
      </c>
      <c r="Q1616" s="136">
        <v>0</v>
      </c>
      <c r="R1616" s="136">
        <f>Q1616*H1616</f>
        <v>0</v>
      </c>
      <c r="S1616" s="136">
        <v>0</v>
      </c>
      <c r="T1616" s="137">
        <f>S1616*H1616</f>
        <v>0</v>
      </c>
      <c r="AR1616" s="138" t="s">
        <v>223</v>
      </c>
      <c r="AT1616" s="138" t="s">
        <v>219</v>
      </c>
      <c r="AU1616" s="138" t="s">
        <v>85</v>
      </c>
      <c r="AY1616" s="18" t="s">
        <v>218</v>
      </c>
      <c r="BE1616" s="139">
        <f>IF(N1616="základní",J1616,0)</f>
        <v>0</v>
      </c>
      <c r="BF1616" s="139">
        <f>IF(N1616="snížená",J1616,0)</f>
        <v>0</v>
      </c>
      <c r="BG1616" s="139">
        <f>IF(N1616="zákl. přenesená",J1616,0)</f>
        <v>0</v>
      </c>
      <c r="BH1616" s="139">
        <f>IF(N1616="sníž. přenesená",J1616,0)</f>
        <v>0</v>
      </c>
      <c r="BI1616" s="139">
        <f>IF(N1616="nulová",J1616,0)</f>
        <v>0</v>
      </c>
      <c r="BJ1616" s="18" t="s">
        <v>83</v>
      </c>
      <c r="BK1616" s="139">
        <f>ROUND(I1616*H1616,2)</f>
        <v>0</v>
      </c>
      <c r="BL1616" s="18" t="s">
        <v>223</v>
      </c>
      <c r="BM1616" s="138" t="s">
        <v>3831</v>
      </c>
    </row>
    <row r="1617" spans="2:65" s="1" customFormat="1" ht="11.25">
      <c r="B1617" s="33"/>
      <c r="D1617" s="140" t="s">
        <v>225</v>
      </c>
      <c r="F1617" s="141" t="s">
        <v>3832</v>
      </c>
      <c r="I1617" s="142"/>
      <c r="L1617" s="33"/>
      <c r="M1617" s="143"/>
      <c r="T1617" s="54"/>
      <c r="AT1617" s="18" t="s">
        <v>225</v>
      </c>
      <c r="AU1617" s="18" t="s">
        <v>85</v>
      </c>
    </row>
    <row r="1618" spans="2:65" s="1" customFormat="1" ht="19.5">
      <c r="B1618" s="33"/>
      <c r="D1618" s="140" t="s">
        <v>227</v>
      </c>
      <c r="F1618" s="144" t="s">
        <v>3733</v>
      </c>
      <c r="I1618" s="142"/>
      <c r="L1618" s="33"/>
      <c r="M1618" s="143"/>
      <c r="T1618" s="54"/>
      <c r="AT1618" s="18" t="s">
        <v>227</v>
      </c>
      <c r="AU1618" s="18" t="s">
        <v>85</v>
      </c>
    </row>
    <row r="1619" spans="2:65" s="11" customFormat="1" ht="11.25">
      <c r="B1619" s="145"/>
      <c r="D1619" s="140" t="s">
        <v>229</v>
      </c>
      <c r="E1619" s="146" t="s">
        <v>19</v>
      </c>
      <c r="F1619" s="147" t="s">
        <v>230</v>
      </c>
      <c r="H1619" s="146" t="s">
        <v>19</v>
      </c>
      <c r="I1619" s="148"/>
      <c r="L1619" s="145"/>
      <c r="M1619" s="149"/>
      <c r="T1619" s="150"/>
      <c r="AT1619" s="146" t="s">
        <v>229</v>
      </c>
      <c r="AU1619" s="146" t="s">
        <v>85</v>
      </c>
      <c r="AV1619" s="11" t="s">
        <v>83</v>
      </c>
      <c r="AW1619" s="11" t="s">
        <v>37</v>
      </c>
      <c r="AX1619" s="11" t="s">
        <v>76</v>
      </c>
      <c r="AY1619" s="146" t="s">
        <v>218</v>
      </c>
    </row>
    <row r="1620" spans="2:65" s="12" customFormat="1" ht="11.25">
      <c r="B1620" s="151"/>
      <c r="D1620" s="140" t="s">
        <v>229</v>
      </c>
      <c r="E1620" s="152" t="s">
        <v>19</v>
      </c>
      <c r="F1620" s="153" t="s">
        <v>3743</v>
      </c>
      <c r="H1620" s="154">
        <v>1</v>
      </c>
      <c r="I1620" s="155"/>
      <c r="L1620" s="151"/>
      <c r="M1620" s="156"/>
      <c r="T1620" s="157"/>
      <c r="AT1620" s="152" t="s">
        <v>229</v>
      </c>
      <c r="AU1620" s="152" t="s">
        <v>85</v>
      </c>
      <c r="AV1620" s="12" t="s">
        <v>85</v>
      </c>
      <c r="AW1620" s="12" t="s">
        <v>37</v>
      </c>
      <c r="AX1620" s="12" t="s">
        <v>83</v>
      </c>
      <c r="AY1620" s="152" t="s">
        <v>218</v>
      </c>
    </row>
    <row r="1621" spans="2:65" s="1" customFormat="1" ht="16.5" customHeight="1">
      <c r="B1621" s="33"/>
      <c r="C1621" s="127" t="s">
        <v>3833</v>
      </c>
      <c r="D1621" s="127" t="s">
        <v>219</v>
      </c>
      <c r="E1621" s="128" t="s">
        <v>3834</v>
      </c>
      <c r="F1621" s="129" t="s">
        <v>3835</v>
      </c>
      <c r="G1621" s="130" t="s">
        <v>237</v>
      </c>
      <c r="H1621" s="131">
        <v>1</v>
      </c>
      <c r="I1621" s="132"/>
      <c r="J1621" s="133">
        <f>ROUND(I1621*H1621,2)</f>
        <v>0</v>
      </c>
      <c r="K1621" s="129" t="s">
        <v>19</v>
      </c>
      <c r="L1621" s="33"/>
      <c r="M1621" s="134" t="s">
        <v>19</v>
      </c>
      <c r="N1621" s="135" t="s">
        <v>47</v>
      </c>
      <c r="P1621" s="136">
        <f>O1621*H1621</f>
        <v>0</v>
      </c>
      <c r="Q1621" s="136">
        <v>0</v>
      </c>
      <c r="R1621" s="136">
        <f>Q1621*H1621</f>
        <v>0</v>
      </c>
      <c r="S1621" s="136">
        <v>0</v>
      </c>
      <c r="T1621" s="137">
        <f>S1621*H1621</f>
        <v>0</v>
      </c>
      <c r="AR1621" s="138" t="s">
        <v>223</v>
      </c>
      <c r="AT1621" s="138" t="s">
        <v>219</v>
      </c>
      <c r="AU1621" s="138" t="s">
        <v>85</v>
      </c>
      <c r="AY1621" s="18" t="s">
        <v>218</v>
      </c>
      <c r="BE1621" s="139">
        <f>IF(N1621="základní",J1621,0)</f>
        <v>0</v>
      </c>
      <c r="BF1621" s="139">
        <f>IF(N1621="snížená",J1621,0)</f>
        <v>0</v>
      </c>
      <c r="BG1621" s="139">
        <f>IF(N1621="zákl. přenesená",J1621,0)</f>
        <v>0</v>
      </c>
      <c r="BH1621" s="139">
        <f>IF(N1621="sníž. přenesená",J1621,0)</f>
        <v>0</v>
      </c>
      <c r="BI1621" s="139">
        <f>IF(N1621="nulová",J1621,0)</f>
        <v>0</v>
      </c>
      <c r="BJ1621" s="18" t="s">
        <v>83</v>
      </c>
      <c r="BK1621" s="139">
        <f>ROUND(I1621*H1621,2)</f>
        <v>0</v>
      </c>
      <c r="BL1621" s="18" t="s">
        <v>223</v>
      </c>
      <c r="BM1621" s="138" t="s">
        <v>3836</v>
      </c>
    </row>
    <row r="1622" spans="2:65" s="1" customFormat="1" ht="11.25">
      <c r="B1622" s="33"/>
      <c r="D1622" s="140" t="s">
        <v>225</v>
      </c>
      <c r="F1622" s="141" t="s">
        <v>3835</v>
      </c>
      <c r="I1622" s="142"/>
      <c r="L1622" s="33"/>
      <c r="M1622" s="143"/>
      <c r="T1622" s="54"/>
      <c r="AT1622" s="18" t="s">
        <v>225</v>
      </c>
      <c r="AU1622" s="18" t="s">
        <v>85</v>
      </c>
    </row>
    <row r="1623" spans="2:65" s="1" customFormat="1" ht="19.5">
      <c r="B1623" s="33"/>
      <c r="D1623" s="140" t="s">
        <v>227</v>
      </c>
      <c r="F1623" s="144" t="s">
        <v>3774</v>
      </c>
      <c r="I1623" s="142"/>
      <c r="L1623" s="33"/>
      <c r="M1623" s="143"/>
      <c r="T1623" s="54"/>
      <c r="AT1623" s="18" t="s">
        <v>227</v>
      </c>
      <c r="AU1623" s="18" t="s">
        <v>85</v>
      </c>
    </row>
    <row r="1624" spans="2:65" s="11" customFormat="1" ht="11.25">
      <c r="B1624" s="145"/>
      <c r="D1624" s="140" t="s">
        <v>229</v>
      </c>
      <c r="E1624" s="146" t="s">
        <v>19</v>
      </c>
      <c r="F1624" s="147" t="s">
        <v>230</v>
      </c>
      <c r="H1624" s="146" t="s">
        <v>19</v>
      </c>
      <c r="I1624" s="148"/>
      <c r="L1624" s="145"/>
      <c r="M1624" s="149"/>
      <c r="T1624" s="150"/>
      <c r="AT1624" s="146" t="s">
        <v>229</v>
      </c>
      <c r="AU1624" s="146" t="s">
        <v>85</v>
      </c>
      <c r="AV1624" s="11" t="s">
        <v>83</v>
      </c>
      <c r="AW1624" s="11" t="s">
        <v>37</v>
      </c>
      <c r="AX1624" s="11" t="s">
        <v>76</v>
      </c>
      <c r="AY1624" s="146" t="s">
        <v>218</v>
      </c>
    </row>
    <row r="1625" spans="2:65" s="12" customFormat="1" ht="11.25">
      <c r="B1625" s="151"/>
      <c r="D1625" s="140" t="s">
        <v>229</v>
      </c>
      <c r="E1625" s="152" t="s">
        <v>19</v>
      </c>
      <c r="F1625" s="153" t="s">
        <v>3743</v>
      </c>
      <c r="H1625" s="154">
        <v>1</v>
      </c>
      <c r="I1625" s="155"/>
      <c r="L1625" s="151"/>
      <c r="M1625" s="156"/>
      <c r="T1625" s="157"/>
      <c r="AT1625" s="152" t="s">
        <v>229</v>
      </c>
      <c r="AU1625" s="152" t="s">
        <v>85</v>
      </c>
      <c r="AV1625" s="12" t="s">
        <v>85</v>
      </c>
      <c r="AW1625" s="12" t="s">
        <v>37</v>
      </c>
      <c r="AX1625" s="12" t="s">
        <v>83</v>
      </c>
      <c r="AY1625" s="152" t="s">
        <v>218</v>
      </c>
    </row>
    <row r="1626" spans="2:65" s="1" customFormat="1" ht="16.5" customHeight="1">
      <c r="B1626" s="33"/>
      <c r="C1626" s="127" t="s">
        <v>3837</v>
      </c>
      <c r="D1626" s="165" t="s">
        <v>219</v>
      </c>
      <c r="E1626" s="128" t="s">
        <v>3838</v>
      </c>
      <c r="F1626" s="129" t="s">
        <v>3839</v>
      </c>
      <c r="G1626" s="130" t="s">
        <v>237</v>
      </c>
      <c r="H1626" s="131">
        <v>1</v>
      </c>
      <c r="I1626" s="132"/>
      <c r="J1626" s="133">
        <f>ROUND(I1626*H1626,2)</f>
        <v>0</v>
      </c>
      <c r="K1626" s="129" t="s">
        <v>19</v>
      </c>
      <c r="L1626" s="33"/>
      <c r="M1626" s="134" t="s">
        <v>19</v>
      </c>
      <c r="N1626" s="135" t="s">
        <v>47</v>
      </c>
      <c r="P1626" s="136">
        <f>O1626*H1626</f>
        <v>0</v>
      </c>
      <c r="Q1626" s="136">
        <v>0</v>
      </c>
      <c r="R1626" s="136">
        <f>Q1626*H1626</f>
        <v>0</v>
      </c>
      <c r="S1626" s="136">
        <v>0</v>
      </c>
      <c r="T1626" s="137">
        <f>S1626*H1626</f>
        <v>0</v>
      </c>
      <c r="AR1626" s="138" t="s">
        <v>223</v>
      </c>
      <c r="AT1626" s="138" t="s">
        <v>219</v>
      </c>
      <c r="AU1626" s="138" t="s">
        <v>85</v>
      </c>
      <c r="AY1626" s="18" t="s">
        <v>218</v>
      </c>
      <c r="BE1626" s="139">
        <f>IF(N1626="základní",J1626,0)</f>
        <v>0</v>
      </c>
      <c r="BF1626" s="139">
        <f>IF(N1626="snížená",J1626,0)</f>
        <v>0</v>
      </c>
      <c r="BG1626" s="139">
        <f>IF(N1626="zákl. přenesená",J1626,0)</f>
        <v>0</v>
      </c>
      <c r="BH1626" s="139">
        <f>IF(N1626="sníž. přenesená",J1626,0)</f>
        <v>0</v>
      </c>
      <c r="BI1626" s="139">
        <f>IF(N1626="nulová",J1626,0)</f>
        <v>0</v>
      </c>
      <c r="BJ1626" s="18" t="s">
        <v>83</v>
      </c>
      <c r="BK1626" s="139">
        <f>ROUND(I1626*H1626,2)</f>
        <v>0</v>
      </c>
      <c r="BL1626" s="18" t="s">
        <v>223</v>
      </c>
      <c r="BM1626" s="138" t="s">
        <v>3840</v>
      </c>
    </row>
    <row r="1627" spans="2:65" s="1" customFormat="1" ht="11.25">
      <c r="B1627" s="33"/>
      <c r="D1627" s="140" t="s">
        <v>225</v>
      </c>
      <c r="F1627" s="141" t="s">
        <v>3839</v>
      </c>
      <c r="I1627" s="142"/>
      <c r="L1627" s="33"/>
      <c r="M1627" s="143"/>
      <c r="T1627" s="54"/>
      <c r="AT1627" s="18" t="s">
        <v>225</v>
      </c>
      <c r="AU1627" s="18" t="s">
        <v>85</v>
      </c>
    </row>
    <row r="1628" spans="2:65" s="1" customFormat="1" ht="19.5">
      <c r="B1628" s="33"/>
      <c r="D1628" s="140" t="s">
        <v>227</v>
      </c>
      <c r="F1628" s="144" t="s">
        <v>3733</v>
      </c>
      <c r="I1628" s="142"/>
      <c r="L1628" s="33"/>
      <c r="M1628" s="143"/>
      <c r="T1628" s="54"/>
      <c r="AT1628" s="18" t="s">
        <v>227</v>
      </c>
      <c r="AU1628" s="18" t="s">
        <v>85</v>
      </c>
    </row>
    <row r="1629" spans="2:65" s="11" customFormat="1" ht="11.25">
      <c r="B1629" s="145"/>
      <c r="D1629" s="140" t="s">
        <v>229</v>
      </c>
      <c r="E1629" s="146" t="s">
        <v>19</v>
      </c>
      <c r="F1629" s="147" t="s">
        <v>230</v>
      </c>
      <c r="H1629" s="146" t="s">
        <v>19</v>
      </c>
      <c r="I1629" s="148"/>
      <c r="L1629" s="145"/>
      <c r="M1629" s="149"/>
      <c r="T1629" s="150"/>
      <c r="AT1629" s="146" t="s">
        <v>229</v>
      </c>
      <c r="AU1629" s="146" t="s">
        <v>85</v>
      </c>
      <c r="AV1629" s="11" t="s">
        <v>83</v>
      </c>
      <c r="AW1629" s="11" t="s">
        <v>37</v>
      </c>
      <c r="AX1629" s="11" t="s">
        <v>76</v>
      </c>
      <c r="AY1629" s="146" t="s">
        <v>218</v>
      </c>
    </row>
    <row r="1630" spans="2:65" s="12" customFormat="1" ht="11.25">
      <c r="B1630" s="151"/>
      <c r="D1630" s="140" t="s">
        <v>229</v>
      </c>
      <c r="E1630" s="152" t="s">
        <v>19</v>
      </c>
      <c r="F1630" s="153" t="s">
        <v>3743</v>
      </c>
      <c r="H1630" s="154">
        <v>1</v>
      </c>
      <c r="I1630" s="155"/>
      <c r="L1630" s="151"/>
      <c r="M1630" s="156"/>
      <c r="T1630" s="157"/>
      <c r="AT1630" s="152" t="s">
        <v>229</v>
      </c>
      <c r="AU1630" s="152" t="s">
        <v>85</v>
      </c>
      <c r="AV1630" s="12" t="s">
        <v>85</v>
      </c>
      <c r="AW1630" s="12" t="s">
        <v>37</v>
      </c>
      <c r="AX1630" s="12" t="s">
        <v>83</v>
      </c>
      <c r="AY1630" s="152" t="s">
        <v>218</v>
      </c>
    </row>
    <row r="1631" spans="2:65" s="1" customFormat="1" ht="16.5" customHeight="1">
      <c r="B1631" s="33"/>
      <c r="C1631" s="127" t="s">
        <v>3841</v>
      </c>
      <c r="D1631" s="127" t="s">
        <v>219</v>
      </c>
      <c r="E1631" s="128" t="s">
        <v>3842</v>
      </c>
      <c r="F1631" s="129" t="s">
        <v>3843</v>
      </c>
      <c r="G1631" s="130" t="s">
        <v>237</v>
      </c>
      <c r="H1631" s="131">
        <v>1</v>
      </c>
      <c r="I1631" s="132"/>
      <c r="J1631" s="133">
        <f>ROUND(I1631*H1631,2)</f>
        <v>0</v>
      </c>
      <c r="K1631" s="129" t="s">
        <v>19</v>
      </c>
      <c r="L1631" s="33"/>
      <c r="M1631" s="134" t="s">
        <v>19</v>
      </c>
      <c r="N1631" s="135" t="s">
        <v>47</v>
      </c>
      <c r="P1631" s="136">
        <f>O1631*H1631</f>
        <v>0</v>
      </c>
      <c r="Q1631" s="136">
        <v>0</v>
      </c>
      <c r="R1631" s="136">
        <f>Q1631*H1631</f>
        <v>0</v>
      </c>
      <c r="S1631" s="136">
        <v>0</v>
      </c>
      <c r="T1631" s="137">
        <f>S1631*H1631</f>
        <v>0</v>
      </c>
      <c r="AR1631" s="138" t="s">
        <v>223</v>
      </c>
      <c r="AT1631" s="138" t="s">
        <v>219</v>
      </c>
      <c r="AU1631" s="138" t="s">
        <v>85</v>
      </c>
      <c r="AY1631" s="18" t="s">
        <v>218</v>
      </c>
      <c r="BE1631" s="139">
        <f>IF(N1631="základní",J1631,0)</f>
        <v>0</v>
      </c>
      <c r="BF1631" s="139">
        <f>IF(N1631="snížená",J1631,0)</f>
        <v>0</v>
      </c>
      <c r="BG1631" s="139">
        <f>IF(N1631="zákl. přenesená",J1631,0)</f>
        <v>0</v>
      </c>
      <c r="BH1631" s="139">
        <f>IF(N1631="sníž. přenesená",J1631,0)</f>
        <v>0</v>
      </c>
      <c r="BI1631" s="139">
        <f>IF(N1631="nulová",J1631,0)</f>
        <v>0</v>
      </c>
      <c r="BJ1631" s="18" t="s">
        <v>83</v>
      </c>
      <c r="BK1631" s="139">
        <f>ROUND(I1631*H1631,2)</f>
        <v>0</v>
      </c>
      <c r="BL1631" s="18" t="s">
        <v>223</v>
      </c>
      <c r="BM1631" s="138" t="s">
        <v>3844</v>
      </c>
    </row>
    <row r="1632" spans="2:65" s="1" customFormat="1" ht="11.25">
      <c r="B1632" s="33"/>
      <c r="D1632" s="140" t="s">
        <v>225</v>
      </c>
      <c r="F1632" s="141" t="s">
        <v>3843</v>
      </c>
      <c r="I1632" s="142"/>
      <c r="L1632" s="33"/>
      <c r="M1632" s="143"/>
      <c r="T1632" s="54"/>
      <c r="AT1632" s="18" t="s">
        <v>225</v>
      </c>
      <c r="AU1632" s="18" t="s">
        <v>85</v>
      </c>
    </row>
    <row r="1633" spans="2:65" s="1" customFormat="1" ht="19.5">
      <c r="B1633" s="33"/>
      <c r="D1633" s="140" t="s">
        <v>227</v>
      </c>
      <c r="F1633" s="144" t="s">
        <v>3774</v>
      </c>
      <c r="I1633" s="142"/>
      <c r="L1633" s="33"/>
      <c r="M1633" s="143"/>
      <c r="T1633" s="54"/>
      <c r="AT1633" s="18" t="s">
        <v>227</v>
      </c>
      <c r="AU1633" s="18" t="s">
        <v>85</v>
      </c>
    </row>
    <row r="1634" spans="2:65" s="11" customFormat="1" ht="11.25">
      <c r="B1634" s="145"/>
      <c r="D1634" s="140" t="s">
        <v>229</v>
      </c>
      <c r="E1634" s="146" t="s">
        <v>19</v>
      </c>
      <c r="F1634" s="147" t="s">
        <v>230</v>
      </c>
      <c r="H1634" s="146" t="s">
        <v>19</v>
      </c>
      <c r="I1634" s="148"/>
      <c r="L1634" s="145"/>
      <c r="M1634" s="149"/>
      <c r="T1634" s="150"/>
      <c r="AT1634" s="146" t="s">
        <v>229</v>
      </c>
      <c r="AU1634" s="146" t="s">
        <v>85</v>
      </c>
      <c r="AV1634" s="11" t="s">
        <v>83</v>
      </c>
      <c r="AW1634" s="11" t="s">
        <v>37</v>
      </c>
      <c r="AX1634" s="11" t="s">
        <v>76</v>
      </c>
      <c r="AY1634" s="146" t="s">
        <v>218</v>
      </c>
    </row>
    <row r="1635" spans="2:65" s="12" customFormat="1" ht="11.25">
      <c r="B1635" s="151"/>
      <c r="D1635" s="140" t="s">
        <v>229</v>
      </c>
      <c r="E1635" s="152" t="s">
        <v>19</v>
      </c>
      <c r="F1635" s="153" t="s">
        <v>3743</v>
      </c>
      <c r="H1635" s="154">
        <v>1</v>
      </c>
      <c r="I1635" s="155"/>
      <c r="L1635" s="151"/>
      <c r="M1635" s="156"/>
      <c r="T1635" s="157"/>
      <c r="AT1635" s="152" t="s">
        <v>229</v>
      </c>
      <c r="AU1635" s="152" t="s">
        <v>85</v>
      </c>
      <c r="AV1635" s="12" t="s">
        <v>85</v>
      </c>
      <c r="AW1635" s="12" t="s">
        <v>37</v>
      </c>
      <c r="AX1635" s="12" t="s">
        <v>83</v>
      </c>
      <c r="AY1635" s="152" t="s">
        <v>218</v>
      </c>
    </row>
    <row r="1636" spans="2:65" s="1" customFormat="1" ht="16.5" customHeight="1">
      <c r="B1636" s="33"/>
      <c r="C1636" s="127" t="s">
        <v>3845</v>
      </c>
      <c r="D1636" s="127" t="s">
        <v>219</v>
      </c>
      <c r="E1636" s="128" t="s">
        <v>3846</v>
      </c>
      <c r="F1636" s="129" t="s">
        <v>3847</v>
      </c>
      <c r="G1636" s="130" t="s">
        <v>237</v>
      </c>
      <c r="H1636" s="131">
        <v>1</v>
      </c>
      <c r="I1636" s="132"/>
      <c r="J1636" s="133">
        <f>ROUND(I1636*H1636,2)</f>
        <v>0</v>
      </c>
      <c r="K1636" s="129" t="s">
        <v>19</v>
      </c>
      <c r="L1636" s="33"/>
      <c r="M1636" s="134" t="s">
        <v>19</v>
      </c>
      <c r="N1636" s="135" t="s">
        <v>47</v>
      </c>
      <c r="P1636" s="136">
        <f>O1636*H1636</f>
        <v>0</v>
      </c>
      <c r="Q1636" s="136">
        <v>0</v>
      </c>
      <c r="R1636" s="136">
        <f>Q1636*H1636</f>
        <v>0</v>
      </c>
      <c r="S1636" s="136">
        <v>0</v>
      </c>
      <c r="T1636" s="137">
        <f>S1636*H1636</f>
        <v>0</v>
      </c>
      <c r="AR1636" s="138" t="s">
        <v>223</v>
      </c>
      <c r="AT1636" s="138" t="s">
        <v>219</v>
      </c>
      <c r="AU1636" s="138" t="s">
        <v>85</v>
      </c>
      <c r="AY1636" s="18" t="s">
        <v>218</v>
      </c>
      <c r="BE1636" s="139">
        <f>IF(N1636="základní",J1636,0)</f>
        <v>0</v>
      </c>
      <c r="BF1636" s="139">
        <f>IF(N1636="snížená",J1636,0)</f>
        <v>0</v>
      </c>
      <c r="BG1636" s="139">
        <f>IF(N1636="zákl. přenesená",J1636,0)</f>
        <v>0</v>
      </c>
      <c r="BH1636" s="139">
        <f>IF(N1636="sníž. přenesená",J1636,0)</f>
        <v>0</v>
      </c>
      <c r="BI1636" s="139">
        <f>IF(N1636="nulová",J1636,0)</f>
        <v>0</v>
      </c>
      <c r="BJ1636" s="18" t="s">
        <v>83</v>
      </c>
      <c r="BK1636" s="139">
        <f>ROUND(I1636*H1636,2)</f>
        <v>0</v>
      </c>
      <c r="BL1636" s="18" t="s">
        <v>223</v>
      </c>
      <c r="BM1636" s="138" t="s">
        <v>3848</v>
      </c>
    </row>
    <row r="1637" spans="2:65" s="1" customFormat="1" ht="11.25">
      <c r="B1637" s="33"/>
      <c r="D1637" s="140" t="s">
        <v>225</v>
      </c>
      <c r="F1637" s="141" t="s">
        <v>3847</v>
      </c>
      <c r="I1637" s="142"/>
      <c r="L1637" s="33"/>
      <c r="M1637" s="143"/>
      <c r="T1637" s="54"/>
      <c r="AT1637" s="18" t="s">
        <v>225</v>
      </c>
      <c r="AU1637" s="18" t="s">
        <v>85</v>
      </c>
    </row>
    <row r="1638" spans="2:65" s="1" customFormat="1" ht="19.5">
      <c r="B1638" s="33"/>
      <c r="D1638" s="140" t="s">
        <v>227</v>
      </c>
      <c r="F1638" s="144" t="s">
        <v>3774</v>
      </c>
      <c r="I1638" s="142"/>
      <c r="L1638" s="33"/>
      <c r="M1638" s="143"/>
      <c r="T1638" s="54"/>
      <c r="AT1638" s="18" t="s">
        <v>227</v>
      </c>
      <c r="AU1638" s="18" t="s">
        <v>85</v>
      </c>
    </row>
    <row r="1639" spans="2:65" s="11" customFormat="1" ht="11.25">
      <c r="B1639" s="145"/>
      <c r="D1639" s="140" t="s">
        <v>229</v>
      </c>
      <c r="E1639" s="146" t="s">
        <v>19</v>
      </c>
      <c r="F1639" s="147" t="s">
        <v>230</v>
      </c>
      <c r="H1639" s="146" t="s">
        <v>19</v>
      </c>
      <c r="I1639" s="148"/>
      <c r="L1639" s="145"/>
      <c r="M1639" s="149"/>
      <c r="T1639" s="150"/>
      <c r="AT1639" s="146" t="s">
        <v>229</v>
      </c>
      <c r="AU1639" s="146" t="s">
        <v>85</v>
      </c>
      <c r="AV1639" s="11" t="s">
        <v>83</v>
      </c>
      <c r="AW1639" s="11" t="s">
        <v>37</v>
      </c>
      <c r="AX1639" s="11" t="s">
        <v>76</v>
      </c>
      <c r="AY1639" s="146" t="s">
        <v>218</v>
      </c>
    </row>
    <row r="1640" spans="2:65" s="12" customFormat="1" ht="11.25">
      <c r="B1640" s="151"/>
      <c r="D1640" s="140" t="s">
        <v>229</v>
      </c>
      <c r="E1640" s="152" t="s">
        <v>19</v>
      </c>
      <c r="F1640" s="153" t="s">
        <v>3743</v>
      </c>
      <c r="H1640" s="154">
        <v>1</v>
      </c>
      <c r="I1640" s="155"/>
      <c r="L1640" s="151"/>
      <c r="M1640" s="156"/>
      <c r="T1640" s="157"/>
      <c r="AT1640" s="152" t="s">
        <v>229</v>
      </c>
      <c r="AU1640" s="152" t="s">
        <v>85</v>
      </c>
      <c r="AV1640" s="12" t="s">
        <v>85</v>
      </c>
      <c r="AW1640" s="12" t="s">
        <v>37</v>
      </c>
      <c r="AX1640" s="12" t="s">
        <v>83</v>
      </c>
      <c r="AY1640" s="152" t="s">
        <v>218</v>
      </c>
    </row>
    <row r="1641" spans="2:65" s="1" customFormat="1" ht="16.5" customHeight="1">
      <c r="B1641" s="33"/>
      <c r="C1641" s="127" t="s">
        <v>3849</v>
      </c>
      <c r="D1641" s="127" t="s">
        <v>219</v>
      </c>
      <c r="E1641" s="128" t="s">
        <v>3850</v>
      </c>
      <c r="F1641" s="129" t="s">
        <v>3851</v>
      </c>
      <c r="G1641" s="130" t="s">
        <v>237</v>
      </c>
      <c r="H1641" s="131">
        <v>1</v>
      </c>
      <c r="I1641" s="132"/>
      <c r="J1641" s="133">
        <f>ROUND(I1641*H1641,2)</f>
        <v>0</v>
      </c>
      <c r="K1641" s="129" t="s">
        <v>19</v>
      </c>
      <c r="L1641" s="33"/>
      <c r="M1641" s="134" t="s">
        <v>19</v>
      </c>
      <c r="N1641" s="135" t="s">
        <v>47</v>
      </c>
      <c r="P1641" s="136">
        <f>O1641*H1641</f>
        <v>0</v>
      </c>
      <c r="Q1641" s="136">
        <v>0</v>
      </c>
      <c r="R1641" s="136">
        <f>Q1641*H1641</f>
        <v>0</v>
      </c>
      <c r="S1641" s="136">
        <v>0</v>
      </c>
      <c r="T1641" s="137">
        <f>S1641*H1641</f>
        <v>0</v>
      </c>
      <c r="AR1641" s="138" t="s">
        <v>223</v>
      </c>
      <c r="AT1641" s="138" t="s">
        <v>219</v>
      </c>
      <c r="AU1641" s="138" t="s">
        <v>85</v>
      </c>
      <c r="AY1641" s="18" t="s">
        <v>218</v>
      </c>
      <c r="BE1641" s="139">
        <f>IF(N1641="základní",J1641,0)</f>
        <v>0</v>
      </c>
      <c r="BF1641" s="139">
        <f>IF(N1641="snížená",J1641,0)</f>
        <v>0</v>
      </c>
      <c r="BG1641" s="139">
        <f>IF(N1641="zákl. přenesená",J1641,0)</f>
        <v>0</v>
      </c>
      <c r="BH1641" s="139">
        <f>IF(N1641="sníž. přenesená",J1641,0)</f>
        <v>0</v>
      </c>
      <c r="BI1641" s="139">
        <f>IF(N1641="nulová",J1641,0)</f>
        <v>0</v>
      </c>
      <c r="BJ1641" s="18" t="s">
        <v>83</v>
      </c>
      <c r="BK1641" s="139">
        <f>ROUND(I1641*H1641,2)</f>
        <v>0</v>
      </c>
      <c r="BL1641" s="18" t="s">
        <v>223</v>
      </c>
      <c r="BM1641" s="138" t="s">
        <v>3852</v>
      </c>
    </row>
    <row r="1642" spans="2:65" s="1" customFormat="1" ht="11.25">
      <c r="B1642" s="33"/>
      <c r="D1642" s="140" t="s">
        <v>225</v>
      </c>
      <c r="F1642" s="141" t="s">
        <v>3851</v>
      </c>
      <c r="I1642" s="142"/>
      <c r="L1642" s="33"/>
      <c r="M1642" s="143"/>
      <c r="T1642" s="54"/>
      <c r="AT1642" s="18" t="s">
        <v>225</v>
      </c>
      <c r="AU1642" s="18" t="s">
        <v>85</v>
      </c>
    </row>
    <row r="1643" spans="2:65" s="1" customFormat="1" ht="19.5">
      <c r="B1643" s="33"/>
      <c r="D1643" s="140" t="s">
        <v>227</v>
      </c>
      <c r="F1643" s="144" t="s">
        <v>3774</v>
      </c>
      <c r="I1643" s="142"/>
      <c r="L1643" s="33"/>
      <c r="M1643" s="143"/>
      <c r="T1643" s="54"/>
      <c r="AT1643" s="18" t="s">
        <v>227</v>
      </c>
      <c r="AU1643" s="18" t="s">
        <v>85</v>
      </c>
    </row>
    <row r="1644" spans="2:65" s="11" customFormat="1" ht="11.25">
      <c r="B1644" s="145"/>
      <c r="D1644" s="140" t="s">
        <v>229</v>
      </c>
      <c r="E1644" s="146" t="s">
        <v>19</v>
      </c>
      <c r="F1644" s="147" t="s">
        <v>230</v>
      </c>
      <c r="H1644" s="146" t="s">
        <v>19</v>
      </c>
      <c r="I1644" s="148"/>
      <c r="L1644" s="145"/>
      <c r="M1644" s="149"/>
      <c r="T1644" s="150"/>
      <c r="AT1644" s="146" t="s">
        <v>229</v>
      </c>
      <c r="AU1644" s="146" t="s">
        <v>85</v>
      </c>
      <c r="AV1644" s="11" t="s">
        <v>83</v>
      </c>
      <c r="AW1644" s="11" t="s">
        <v>37</v>
      </c>
      <c r="AX1644" s="11" t="s">
        <v>76</v>
      </c>
      <c r="AY1644" s="146" t="s">
        <v>218</v>
      </c>
    </row>
    <row r="1645" spans="2:65" s="12" customFormat="1" ht="11.25">
      <c r="B1645" s="151"/>
      <c r="D1645" s="140" t="s">
        <v>229</v>
      </c>
      <c r="E1645" s="152" t="s">
        <v>19</v>
      </c>
      <c r="F1645" s="153" t="s">
        <v>3743</v>
      </c>
      <c r="H1645" s="154">
        <v>1</v>
      </c>
      <c r="I1645" s="155"/>
      <c r="L1645" s="151"/>
      <c r="M1645" s="156"/>
      <c r="T1645" s="157"/>
      <c r="AT1645" s="152" t="s">
        <v>229</v>
      </c>
      <c r="AU1645" s="152" t="s">
        <v>85</v>
      </c>
      <c r="AV1645" s="12" t="s">
        <v>85</v>
      </c>
      <c r="AW1645" s="12" t="s">
        <v>37</v>
      </c>
      <c r="AX1645" s="12" t="s">
        <v>83</v>
      </c>
      <c r="AY1645" s="152" t="s">
        <v>218</v>
      </c>
    </row>
    <row r="1646" spans="2:65" s="1" customFormat="1" ht="16.5" customHeight="1">
      <c r="B1646" s="33"/>
      <c r="C1646" s="127" t="s">
        <v>3853</v>
      </c>
      <c r="D1646" s="127" t="s">
        <v>219</v>
      </c>
      <c r="E1646" s="128" t="s">
        <v>3854</v>
      </c>
      <c r="F1646" s="129" t="s">
        <v>3855</v>
      </c>
      <c r="G1646" s="130" t="s">
        <v>237</v>
      </c>
      <c r="H1646" s="131">
        <v>2</v>
      </c>
      <c r="I1646" s="132"/>
      <c r="J1646" s="133">
        <f>ROUND(I1646*H1646,2)</f>
        <v>0</v>
      </c>
      <c r="K1646" s="129" t="s">
        <v>19</v>
      </c>
      <c r="L1646" s="33"/>
      <c r="M1646" s="134" t="s">
        <v>19</v>
      </c>
      <c r="N1646" s="135" t="s">
        <v>47</v>
      </c>
      <c r="P1646" s="136">
        <f>O1646*H1646</f>
        <v>0</v>
      </c>
      <c r="Q1646" s="136">
        <v>0</v>
      </c>
      <c r="R1646" s="136">
        <f>Q1646*H1646</f>
        <v>0</v>
      </c>
      <c r="S1646" s="136">
        <v>0</v>
      </c>
      <c r="T1646" s="137">
        <f>S1646*H1646</f>
        <v>0</v>
      </c>
      <c r="AR1646" s="138" t="s">
        <v>223</v>
      </c>
      <c r="AT1646" s="138" t="s">
        <v>219</v>
      </c>
      <c r="AU1646" s="138" t="s">
        <v>85</v>
      </c>
      <c r="AY1646" s="18" t="s">
        <v>218</v>
      </c>
      <c r="BE1646" s="139">
        <f>IF(N1646="základní",J1646,0)</f>
        <v>0</v>
      </c>
      <c r="BF1646" s="139">
        <f>IF(N1646="snížená",J1646,0)</f>
        <v>0</v>
      </c>
      <c r="BG1646" s="139">
        <f>IF(N1646="zákl. přenesená",J1646,0)</f>
        <v>0</v>
      </c>
      <c r="BH1646" s="139">
        <f>IF(N1646="sníž. přenesená",J1646,0)</f>
        <v>0</v>
      </c>
      <c r="BI1646" s="139">
        <f>IF(N1646="nulová",J1646,0)</f>
        <v>0</v>
      </c>
      <c r="BJ1646" s="18" t="s">
        <v>83</v>
      </c>
      <c r="BK1646" s="139">
        <f>ROUND(I1646*H1646,2)</f>
        <v>0</v>
      </c>
      <c r="BL1646" s="18" t="s">
        <v>223</v>
      </c>
      <c r="BM1646" s="138" t="s">
        <v>3856</v>
      </c>
    </row>
    <row r="1647" spans="2:65" s="1" customFormat="1" ht="11.25">
      <c r="B1647" s="33"/>
      <c r="D1647" s="140" t="s">
        <v>225</v>
      </c>
      <c r="F1647" s="141" t="s">
        <v>3855</v>
      </c>
      <c r="I1647" s="142"/>
      <c r="L1647" s="33"/>
      <c r="M1647" s="143"/>
      <c r="T1647" s="54"/>
      <c r="AT1647" s="18" t="s">
        <v>225</v>
      </c>
      <c r="AU1647" s="18" t="s">
        <v>85</v>
      </c>
    </row>
    <row r="1648" spans="2:65" s="1" customFormat="1" ht="19.5">
      <c r="B1648" s="33"/>
      <c r="D1648" s="140" t="s">
        <v>227</v>
      </c>
      <c r="F1648" s="144" t="s">
        <v>3774</v>
      </c>
      <c r="I1648" s="142"/>
      <c r="L1648" s="33"/>
      <c r="M1648" s="143"/>
      <c r="T1648" s="54"/>
      <c r="AT1648" s="18" t="s">
        <v>227</v>
      </c>
      <c r="AU1648" s="18" t="s">
        <v>85</v>
      </c>
    </row>
    <row r="1649" spans="2:65" s="11" customFormat="1" ht="11.25">
      <c r="B1649" s="145"/>
      <c r="D1649" s="140" t="s">
        <v>229</v>
      </c>
      <c r="E1649" s="146" t="s">
        <v>19</v>
      </c>
      <c r="F1649" s="147" t="s">
        <v>230</v>
      </c>
      <c r="H1649" s="146" t="s">
        <v>19</v>
      </c>
      <c r="I1649" s="148"/>
      <c r="L1649" s="145"/>
      <c r="M1649" s="149"/>
      <c r="T1649" s="150"/>
      <c r="AT1649" s="146" t="s">
        <v>229</v>
      </c>
      <c r="AU1649" s="146" t="s">
        <v>85</v>
      </c>
      <c r="AV1649" s="11" t="s">
        <v>83</v>
      </c>
      <c r="AW1649" s="11" t="s">
        <v>37</v>
      </c>
      <c r="AX1649" s="11" t="s">
        <v>76</v>
      </c>
      <c r="AY1649" s="146" t="s">
        <v>218</v>
      </c>
    </row>
    <row r="1650" spans="2:65" s="12" customFormat="1" ht="11.25">
      <c r="B1650" s="151"/>
      <c r="D1650" s="140" t="s">
        <v>229</v>
      </c>
      <c r="E1650" s="152" t="s">
        <v>19</v>
      </c>
      <c r="F1650" s="153" t="s">
        <v>3822</v>
      </c>
      <c r="H1650" s="154">
        <v>2</v>
      </c>
      <c r="I1650" s="155"/>
      <c r="L1650" s="151"/>
      <c r="M1650" s="156"/>
      <c r="T1650" s="157"/>
      <c r="AT1650" s="152" t="s">
        <v>229</v>
      </c>
      <c r="AU1650" s="152" t="s">
        <v>85</v>
      </c>
      <c r="AV1650" s="12" t="s">
        <v>85</v>
      </c>
      <c r="AW1650" s="12" t="s">
        <v>37</v>
      </c>
      <c r="AX1650" s="12" t="s">
        <v>83</v>
      </c>
      <c r="AY1650" s="152" t="s">
        <v>218</v>
      </c>
    </row>
    <row r="1651" spans="2:65" s="1" customFormat="1" ht="16.5" customHeight="1">
      <c r="B1651" s="33"/>
      <c r="C1651" s="127" t="s">
        <v>3857</v>
      </c>
      <c r="D1651" s="165" t="s">
        <v>219</v>
      </c>
      <c r="E1651" s="128" t="s">
        <v>3858</v>
      </c>
      <c r="F1651" s="129" t="s">
        <v>3859</v>
      </c>
      <c r="G1651" s="130" t="s">
        <v>237</v>
      </c>
      <c r="H1651" s="131">
        <v>1</v>
      </c>
      <c r="I1651" s="132"/>
      <c r="J1651" s="133">
        <f>ROUND(I1651*H1651,2)</f>
        <v>0</v>
      </c>
      <c r="K1651" s="129" t="s">
        <v>19</v>
      </c>
      <c r="L1651" s="33"/>
      <c r="M1651" s="134" t="s">
        <v>19</v>
      </c>
      <c r="N1651" s="135" t="s">
        <v>47</v>
      </c>
      <c r="P1651" s="136">
        <f>O1651*H1651</f>
        <v>0</v>
      </c>
      <c r="Q1651" s="136">
        <v>0</v>
      </c>
      <c r="R1651" s="136">
        <f>Q1651*H1651</f>
        <v>0</v>
      </c>
      <c r="S1651" s="136">
        <v>0</v>
      </c>
      <c r="T1651" s="137">
        <f>S1651*H1651</f>
        <v>0</v>
      </c>
      <c r="AR1651" s="138" t="s">
        <v>223</v>
      </c>
      <c r="AT1651" s="138" t="s">
        <v>219</v>
      </c>
      <c r="AU1651" s="138" t="s">
        <v>85</v>
      </c>
      <c r="AY1651" s="18" t="s">
        <v>218</v>
      </c>
      <c r="BE1651" s="139">
        <f>IF(N1651="základní",J1651,0)</f>
        <v>0</v>
      </c>
      <c r="BF1651" s="139">
        <f>IF(N1651="snížená",J1651,0)</f>
        <v>0</v>
      </c>
      <c r="BG1651" s="139">
        <f>IF(N1651="zákl. přenesená",J1651,0)</f>
        <v>0</v>
      </c>
      <c r="BH1651" s="139">
        <f>IF(N1651="sníž. přenesená",J1651,0)</f>
        <v>0</v>
      </c>
      <c r="BI1651" s="139">
        <f>IF(N1651="nulová",J1651,0)</f>
        <v>0</v>
      </c>
      <c r="BJ1651" s="18" t="s">
        <v>83</v>
      </c>
      <c r="BK1651" s="139">
        <f>ROUND(I1651*H1651,2)</f>
        <v>0</v>
      </c>
      <c r="BL1651" s="18" t="s">
        <v>223</v>
      </c>
      <c r="BM1651" s="138" t="s">
        <v>3860</v>
      </c>
    </row>
    <row r="1652" spans="2:65" s="1" customFormat="1" ht="11.25">
      <c r="B1652" s="33"/>
      <c r="D1652" s="140" t="s">
        <v>225</v>
      </c>
      <c r="F1652" s="141" t="s">
        <v>3861</v>
      </c>
      <c r="I1652" s="142"/>
      <c r="L1652" s="33"/>
      <c r="M1652" s="143"/>
      <c r="T1652" s="54"/>
      <c r="AT1652" s="18" t="s">
        <v>225</v>
      </c>
      <c r="AU1652" s="18" t="s">
        <v>85</v>
      </c>
    </row>
    <row r="1653" spans="2:65" s="1" customFormat="1" ht="19.5">
      <c r="B1653" s="33"/>
      <c r="D1653" s="140" t="s">
        <v>227</v>
      </c>
      <c r="F1653" s="144" t="s">
        <v>3733</v>
      </c>
      <c r="I1653" s="142"/>
      <c r="L1653" s="33"/>
      <c r="M1653" s="143"/>
      <c r="T1653" s="54"/>
      <c r="AT1653" s="18" t="s">
        <v>227</v>
      </c>
      <c r="AU1653" s="18" t="s">
        <v>85</v>
      </c>
    </row>
    <row r="1654" spans="2:65" s="11" customFormat="1" ht="11.25">
      <c r="B1654" s="145"/>
      <c r="D1654" s="140" t="s">
        <v>229</v>
      </c>
      <c r="E1654" s="146" t="s">
        <v>19</v>
      </c>
      <c r="F1654" s="147" t="s">
        <v>230</v>
      </c>
      <c r="H1654" s="146" t="s">
        <v>19</v>
      </c>
      <c r="I1654" s="148"/>
      <c r="L1654" s="145"/>
      <c r="M1654" s="149"/>
      <c r="T1654" s="150"/>
      <c r="AT1654" s="146" t="s">
        <v>229</v>
      </c>
      <c r="AU1654" s="146" t="s">
        <v>85</v>
      </c>
      <c r="AV1654" s="11" t="s">
        <v>83</v>
      </c>
      <c r="AW1654" s="11" t="s">
        <v>37</v>
      </c>
      <c r="AX1654" s="11" t="s">
        <v>76</v>
      </c>
      <c r="AY1654" s="146" t="s">
        <v>218</v>
      </c>
    </row>
    <row r="1655" spans="2:65" s="12" customFormat="1" ht="11.25">
      <c r="B1655" s="151"/>
      <c r="D1655" s="140" t="s">
        <v>229</v>
      </c>
      <c r="E1655" s="152" t="s">
        <v>19</v>
      </c>
      <c r="F1655" s="153" t="s">
        <v>3743</v>
      </c>
      <c r="H1655" s="154">
        <v>1</v>
      </c>
      <c r="I1655" s="155"/>
      <c r="L1655" s="151"/>
      <c r="M1655" s="156"/>
      <c r="T1655" s="157"/>
      <c r="AT1655" s="152" t="s">
        <v>229</v>
      </c>
      <c r="AU1655" s="152" t="s">
        <v>85</v>
      </c>
      <c r="AV1655" s="12" t="s">
        <v>85</v>
      </c>
      <c r="AW1655" s="12" t="s">
        <v>37</v>
      </c>
      <c r="AX1655" s="12" t="s">
        <v>83</v>
      </c>
      <c r="AY1655" s="152" t="s">
        <v>218</v>
      </c>
    </row>
    <row r="1656" spans="2:65" s="1" customFormat="1" ht="16.5" customHeight="1">
      <c r="B1656" s="33"/>
      <c r="C1656" s="127" t="s">
        <v>3862</v>
      </c>
      <c r="D1656" s="165" t="s">
        <v>219</v>
      </c>
      <c r="E1656" s="128" t="s">
        <v>3863</v>
      </c>
      <c r="F1656" s="129" t="s">
        <v>3864</v>
      </c>
      <c r="G1656" s="130" t="s">
        <v>237</v>
      </c>
      <c r="H1656" s="131">
        <v>1</v>
      </c>
      <c r="I1656" s="132"/>
      <c r="J1656" s="133">
        <f>ROUND(I1656*H1656,2)</f>
        <v>0</v>
      </c>
      <c r="K1656" s="129" t="s">
        <v>19</v>
      </c>
      <c r="L1656" s="33"/>
      <c r="M1656" s="134" t="s">
        <v>19</v>
      </c>
      <c r="N1656" s="135" t="s">
        <v>47</v>
      </c>
      <c r="P1656" s="136">
        <f>O1656*H1656</f>
        <v>0</v>
      </c>
      <c r="Q1656" s="136">
        <v>0</v>
      </c>
      <c r="R1656" s="136">
        <f>Q1656*H1656</f>
        <v>0</v>
      </c>
      <c r="S1656" s="136">
        <v>0</v>
      </c>
      <c r="T1656" s="137">
        <f>S1656*H1656</f>
        <v>0</v>
      </c>
      <c r="AR1656" s="138" t="s">
        <v>223</v>
      </c>
      <c r="AT1656" s="138" t="s">
        <v>219</v>
      </c>
      <c r="AU1656" s="138" t="s">
        <v>85</v>
      </c>
      <c r="AY1656" s="18" t="s">
        <v>218</v>
      </c>
      <c r="BE1656" s="139">
        <f>IF(N1656="základní",J1656,0)</f>
        <v>0</v>
      </c>
      <c r="BF1656" s="139">
        <f>IF(N1656="snížená",J1656,0)</f>
        <v>0</v>
      </c>
      <c r="BG1656" s="139">
        <f>IF(N1656="zákl. přenesená",J1656,0)</f>
        <v>0</v>
      </c>
      <c r="BH1656" s="139">
        <f>IF(N1656="sníž. přenesená",J1656,0)</f>
        <v>0</v>
      </c>
      <c r="BI1656" s="139">
        <f>IF(N1656="nulová",J1656,0)</f>
        <v>0</v>
      </c>
      <c r="BJ1656" s="18" t="s">
        <v>83</v>
      </c>
      <c r="BK1656" s="139">
        <f>ROUND(I1656*H1656,2)</f>
        <v>0</v>
      </c>
      <c r="BL1656" s="18" t="s">
        <v>223</v>
      </c>
      <c r="BM1656" s="138" t="s">
        <v>3865</v>
      </c>
    </row>
    <row r="1657" spans="2:65" s="1" customFormat="1" ht="11.25">
      <c r="B1657" s="33"/>
      <c r="D1657" s="140" t="s">
        <v>225</v>
      </c>
      <c r="F1657" s="141" t="s">
        <v>3866</v>
      </c>
      <c r="I1657" s="142"/>
      <c r="L1657" s="33"/>
      <c r="M1657" s="143"/>
      <c r="T1657" s="54"/>
      <c r="AT1657" s="18" t="s">
        <v>225</v>
      </c>
      <c r="AU1657" s="18" t="s">
        <v>85</v>
      </c>
    </row>
    <row r="1658" spans="2:65" s="1" customFormat="1" ht="19.5">
      <c r="B1658" s="33"/>
      <c r="D1658" s="140" t="s">
        <v>227</v>
      </c>
      <c r="F1658" s="144" t="s">
        <v>3733</v>
      </c>
      <c r="I1658" s="142"/>
      <c r="L1658" s="33"/>
      <c r="M1658" s="143"/>
      <c r="T1658" s="54"/>
      <c r="AT1658" s="18" t="s">
        <v>227</v>
      </c>
      <c r="AU1658" s="18" t="s">
        <v>85</v>
      </c>
    </row>
    <row r="1659" spans="2:65" s="11" customFormat="1" ht="11.25">
      <c r="B1659" s="145"/>
      <c r="D1659" s="140" t="s">
        <v>229</v>
      </c>
      <c r="E1659" s="146" t="s">
        <v>19</v>
      </c>
      <c r="F1659" s="147" t="s">
        <v>230</v>
      </c>
      <c r="H1659" s="146" t="s">
        <v>19</v>
      </c>
      <c r="I1659" s="148"/>
      <c r="L1659" s="145"/>
      <c r="M1659" s="149"/>
      <c r="T1659" s="150"/>
      <c r="AT1659" s="146" t="s">
        <v>229</v>
      </c>
      <c r="AU1659" s="146" t="s">
        <v>85</v>
      </c>
      <c r="AV1659" s="11" t="s">
        <v>83</v>
      </c>
      <c r="AW1659" s="11" t="s">
        <v>37</v>
      </c>
      <c r="AX1659" s="11" t="s">
        <v>76</v>
      </c>
      <c r="AY1659" s="146" t="s">
        <v>218</v>
      </c>
    </row>
    <row r="1660" spans="2:65" s="12" customFormat="1" ht="11.25">
      <c r="B1660" s="151"/>
      <c r="D1660" s="140" t="s">
        <v>229</v>
      </c>
      <c r="E1660" s="152" t="s">
        <v>19</v>
      </c>
      <c r="F1660" s="153" t="s">
        <v>3743</v>
      </c>
      <c r="H1660" s="154">
        <v>1</v>
      </c>
      <c r="I1660" s="155"/>
      <c r="L1660" s="151"/>
      <c r="M1660" s="156"/>
      <c r="T1660" s="157"/>
      <c r="AT1660" s="152" t="s">
        <v>229</v>
      </c>
      <c r="AU1660" s="152" t="s">
        <v>85</v>
      </c>
      <c r="AV1660" s="12" t="s">
        <v>85</v>
      </c>
      <c r="AW1660" s="12" t="s">
        <v>37</v>
      </c>
      <c r="AX1660" s="12" t="s">
        <v>83</v>
      </c>
      <c r="AY1660" s="152" t="s">
        <v>218</v>
      </c>
    </row>
    <row r="1661" spans="2:65" s="1" customFormat="1" ht="16.5" customHeight="1">
      <c r="B1661" s="33"/>
      <c r="C1661" s="127" t="s">
        <v>3867</v>
      </c>
      <c r="D1661" s="127" t="s">
        <v>219</v>
      </c>
      <c r="E1661" s="128" t="s">
        <v>3868</v>
      </c>
      <c r="F1661" s="129" t="s">
        <v>3791</v>
      </c>
      <c r="G1661" s="130" t="s">
        <v>237</v>
      </c>
      <c r="H1661" s="131">
        <v>1</v>
      </c>
      <c r="I1661" s="132"/>
      <c r="J1661" s="133">
        <f>ROUND(I1661*H1661,2)</f>
        <v>0</v>
      </c>
      <c r="K1661" s="129" t="s">
        <v>19</v>
      </c>
      <c r="L1661" s="33"/>
      <c r="M1661" s="134" t="s">
        <v>19</v>
      </c>
      <c r="N1661" s="135" t="s">
        <v>47</v>
      </c>
      <c r="P1661" s="136">
        <f>O1661*H1661</f>
        <v>0</v>
      </c>
      <c r="Q1661" s="136">
        <v>0</v>
      </c>
      <c r="R1661" s="136">
        <f>Q1661*H1661</f>
        <v>0</v>
      </c>
      <c r="S1661" s="136">
        <v>0</v>
      </c>
      <c r="T1661" s="137">
        <f>S1661*H1661</f>
        <v>0</v>
      </c>
      <c r="AR1661" s="138" t="s">
        <v>223</v>
      </c>
      <c r="AT1661" s="138" t="s">
        <v>219</v>
      </c>
      <c r="AU1661" s="138" t="s">
        <v>85</v>
      </c>
      <c r="AY1661" s="18" t="s">
        <v>218</v>
      </c>
      <c r="BE1661" s="139">
        <f>IF(N1661="základní",J1661,0)</f>
        <v>0</v>
      </c>
      <c r="BF1661" s="139">
        <f>IF(N1661="snížená",J1661,0)</f>
        <v>0</v>
      </c>
      <c r="BG1661" s="139">
        <f>IF(N1661="zákl. přenesená",J1661,0)</f>
        <v>0</v>
      </c>
      <c r="BH1661" s="139">
        <f>IF(N1661="sníž. přenesená",J1661,0)</f>
        <v>0</v>
      </c>
      <c r="BI1661" s="139">
        <f>IF(N1661="nulová",J1661,0)</f>
        <v>0</v>
      </c>
      <c r="BJ1661" s="18" t="s">
        <v>83</v>
      </c>
      <c r="BK1661" s="139">
        <f>ROUND(I1661*H1661,2)</f>
        <v>0</v>
      </c>
      <c r="BL1661" s="18" t="s">
        <v>223</v>
      </c>
      <c r="BM1661" s="138" t="s">
        <v>3869</v>
      </c>
    </row>
    <row r="1662" spans="2:65" s="1" customFormat="1" ht="11.25">
      <c r="B1662" s="33"/>
      <c r="D1662" s="140" t="s">
        <v>225</v>
      </c>
      <c r="F1662" s="141" t="s">
        <v>3791</v>
      </c>
      <c r="I1662" s="142"/>
      <c r="L1662" s="33"/>
      <c r="M1662" s="143"/>
      <c r="T1662" s="54"/>
      <c r="AT1662" s="18" t="s">
        <v>225</v>
      </c>
      <c r="AU1662" s="18" t="s">
        <v>85</v>
      </c>
    </row>
    <row r="1663" spans="2:65" s="1" customFormat="1" ht="19.5">
      <c r="B1663" s="33"/>
      <c r="D1663" s="140" t="s">
        <v>227</v>
      </c>
      <c r="F1663" s="144" t="s">
        <v>3774</v>
      </c>
      <c r="I1663" s="142"/>
      <c r="L1663" s="33"/>
      <c r="M1663" s="143"/>
      <c r="T1663" s="54"/>
      <c r="AT1663" s="18" t="s">
        <v>227</v>
      </c>
      <c r="AU1663" s="18" t="s">
        <v>85</v>
      </c>
    </row>
    <row r="1664" spans="2:65" s="11" customFormat="1" ht="11.25">
      <c r="B1664" s="145"/>
      <c r="D1664" s="140" t="s">
        <v>229</v>
      </c>
      <c r="E1664" s="146" t="s">
        <v>19</v>
      </c>
      <c r="F1664" s="147" t="s">
        <v>230</v>
      </c>
      <c r="H1664" s="146" t="s">
        <v>19</v>
      </c>
      <c r="I1664" s="148"/>
      <c r="L1664" s="145"/>
      <c r="M1664" s="149"/>
      <c r="T1664" s="150"/>
      <c r="AT1664" s="146" t="s">
        <v>229</v>
      </c>
      <c r="AU1664" s="146" t="s">
        <v>85</v>
      </c>
      <c r="AV1664" s="11" t="s">
        <v>83</v>
      </c>
      <c r="AW1664" s="11" t="s">
        <v>37</v>
      </c>
      <c r="AX1664" s="11" t="s">
        <v>76</v>
      </c>
      <c r="AY1664" s="146" t="s">
        <v>218</v>
      </c>
    </row>
    <row r="1665" spans="2:65" s="12" customFormat="1" ht="11.25">
      <c r="B1665" s="151"/>
      <c r="D1665" s="140" t="s">
        <v>229</v>
      </c>
      <c r="E1665" s="152" t="s">
        <v>19</v>
      </c>
      <c r="F1665" s="153" t="s">
        <v>3743</v>
      </c>
      <c r="H1665" s="154">
        <v>1</v>
      </c>
      <c r="I1665" s="155"/>
      <c r="L1665" s="151"/>
      <c r="M1665" s="156"/>
      <c r="T1665" s="157"/>
      <c r="AT1665" s="152" t="s">
        <v>229</v>
      </c>
      <c r="AU1665" s="152" t="s">
        <v>85</v>
      </c>
      <c r="AV1665" s="12" t="s">
        <v>85</v>
      </c>
      <c r="AW1665" s="12" t="s">
        <v>37</v>
      </c>
      <c r="AX1665" s="12" t="s">
        <v>83</v>
      </c>
      <c r="AY1665" s="152" t="s">
        <v>218</v>
      </c>
    </row>
    <row r="1666" spans="2:65" s="1" customFormat="1" ht="16.5" customHeight="1">
      <c r="B1666" s="33"/>
      <c r="C1666" s="127" t="s">
        <v>3870</v>
      </c>
      <c r="D1666" s="127" t="s">
        <v>219</v>
      </c>
      <c r="E1666" s="128" t="s">
        <v>3871</v>
      </c>
      <c r="F1666" s="129" t="s">
        <v>3872</v>
      </c>
      <c r="G1666" s="130" t="s">
        <v>237</v>
      </c>
      <c r="H1666" s="131">
        <v>1</v>
      </c>
      <c r="I1666" s="132"/>
      <c r="J1666" s="133">
        <f>ROUND(I1666*H1666,2)</f>
        <v>0</v>
      </c>
      <c r="K1666" s="129" t="s">
        <v>19</v>
      </c>
      <c r="L1666" s="33"/>
      <c r="M1666" s="134" t="s">
        <v>19</v>
      </c>
      <c r="N1666" s="135" t="s">
        <v>47</v>
      </c>
      <c r="P1666" s="136">
        <f>O1666*H1666</f>
        <v>0</v>
      </c>
      <c r="Q1666" s="136">
        <v>0</v>
      </c>
      <c r="R1666" s="136">
        <f>Q1666*H1666</f>
        <v>0</v>
      </c>
      <c r="S1666" s="136">
        <v>0</v>
      </c>
      <c r="T1666" s="137">
        <f>S1666*H1666</f>
        <v>0</v>
      </c>
      <c r="AR1666" s="138" t="s">
        <v>223</v>
      </c>
      <c r="AT1666" s="138" t="s">
        <v>219</v>
      </c>
      <c r="AU1666" s="138" t="s">
        <v>85</v>
      </c>
      <c r="AY1666" s="18" t="s">
        <v>218</v>
      </c>
      <c r="BE1666" s="139">
        <f>IF(N1666="základní",J1666,0)</f>
        <v>0</v>
      </c>
      <c r="BF1666" s="139">
        <f>IF(N1666="snížená",J1666,0)</f>
        <v>0</v>
      </c>
      <c r="BG1666" s="139">
        <f>IF(N1666="zákl. přenesená",J1666,0)</f>
        <v>0</v>
      </c>
      <c r="BH1666" s="139">
        <f>IF(N1666="sníž. přenesená",J1666,0)</f>
        <v>0</v>
      </c>
      <c r="BI1666" s="139">
        <f>IF(N1666="nulová",J1666,0)</f>
        <v>0</v>
      </c>
      <c r="BJ1666" s="18" t="s">
        <v>83</v>
      </c>
      <c r="BK1666" s="139">
        <f>ROUND(I1666*H1666,2)</f>
        <v>0</v>
      </c>
      <c r="BL1666" s="18" t="s">
        <v>223</v>
      </c>
      <c r="BM1666" s="138" t="s">
        <v>3873</v>
      </c>
    </row>
    <row r="1667" spans="2:65" s="1" customFormat="1" ht="11.25">
      <c r="B1667" s="33"/>
      <c r="D1667" s="140" t="s">
        <v>225</v>
      </c>
      <c r="F1667" s="141" t="s">
        <v>3872</v>
      </c>
      <c r="I1667" s="142"/>
      <c r="L1667" s="33"/>
      <c r="M1667" s="143"/>
      <c r="T1667" s="54"/>
      <c r="AT1667" s="18" t="s">
        <v>225</v>
      </c>
      <c r="AU1667" s="18" t="s">
        <v>85</v>
      </c>
    </row>
    <row r="1668" spans="2:65" s="1" customFormat="1" ht="19.5">
      <c r="B1668" s="33"/>
      <c r="D1668" s="140" t="s">
        <v>227</v>
      </c>
      <c r="F1668" s="144" t="s">
        <v>3774</v>
      </c>
      <c r="I1668" s="142"/>
      <c r="L1668" s="33"/>
      <c r="M1668" s="143"/>
      <c r="T1668" s="54"/>
      <c r="AT1668" s="18" t="s">
        <v>227</v>
      </c>
      <c r="AU1668" s="18" t="s">
        <v>85</v>
      </c>
    </row>
    <row r="1669" spans="2:65" s="11" customFormat="1" ht="11.25">
      <c r="B1669" s="145"/>
      <c r="D1669" s="140" t="s">
        <v>229</v>
      </c>
      <c r="E1669" s="146" t="s">
        <v>19</v>
      </c>
      <c r="F1669" s="147" t="s">
        <v>230</v>
      </c>
      <c r="H1669" s="146" t="s">
        <v>19</v>
      </c>
      <c r="I1669" s="148"/>
      <c r="L1669" s="145"/>
      <c r="M1669" s="149"/>
      <c r="T1669" s="150"/>
      <c r="AT1669" s="146" t="s">
        <v>229</v>
      </c>
      <c r="AU1669" s="146" t="s">
        <v>85</v>
      </c>
      <c r="AV1669" s="11" t="s">
        <v>83</v>
      </c>
      <c r="AW1669" s="11" t="s">
        <v>37</v>
      </c>
      <c r="AX1669" s="11" t="s">
        <v>76</v>
      </c>
      <c r="AY1669" s="146" t="s">
        <v>218</v>
      </c>
    </row>
    <row r="1670" spans="2:65" s="12" customFormat="1" ht="11.25">
      <c r="B1670" s="151"/>
      <c r="D1670" s="140" t="s">
        <v>229</v>
      </c>
      <c r="E1670" s="152" t="s">
        <v>19</v>
      </c>
      <c r="F1670" s="153" t="s">
        <v>3743</v>
      </c>
      <c r="H1670" s="154">
        <v>1</v>
      </c>
      <c r="I1670" s="155"/>
      <c r="L1670" s="151"/>
      <c r="M1670" s="156"/>
      <c r="T1670" s="157"/>
      <c r="AT1670" s="152" t="s">
        <v>229</v>
      </c>
      <c r="AU1670" s="152" t="s">
        <v>85</v>
      </c>
      <c r="AV1670" s="12" t="s">
        <v>85</v>
      </c>
      <c r="AW1670" s="12" t="s">
        <v>37</v>
      </c>
      <c r="AX1670" s="12" t="s">
        <v>83</v>
      </c>
      <c r="AY1670" s="152" t="s">
        <v>218</v>
      </c>
    </row>
    <row r="1671" spans="2:65" s="1" customFormat="1" ht="16.5" customHeight="1">
      <c r="B1671" s="33"/>
      <c r="C1671" s="127" t="s">
        <v>3874</v>
      </c>
      <c r="D1671" s="127" t="s">
        <v>219</v>
      </c>
      <c r="E1671" s="128" t="s">
        <v>3875</v>
      </c>
      <c r="F1671" s="129" t="s">
        <v>3786</v>
      </c>
      <c r="G1671" s="130" t="s">
        <v>237</v>
      </c>
      <c r="H1671" s="131">
        <v>1</v>
      </c>
      <c r="I1671" s="132"/>
      <c r="J1671" s="133">
        <f>ROUND(I1671*H1671,2)</f>
        <v>0</v>
      </c>
      <c r="K1671" s="129" t="s">
        <v>19</v>
      </c>
      <c r="L1671" s="33"/>
      <c r="M1671" s="134" t="s">
        <v>19</v>
      </c>
      <c r="N1671" s="135" t="s">
        <v>47</v>
      </c>
      <c r="P1671" s="136">
        <f>O1671*H1671</f>
        <v>0</v>
      </c>
      <c r="Q1671" s="136">
        <v>0</v>
      </c>
      <c r="R1671" s="136">
        <f>Q1671*H1671</f>
        <v>0</v>
      </c>
      <c r="S1671" s="136">
        <v>0</v>
      </c>
      <c r="T1671" s="137">
        <f>S1671*H1671</f>
        <v>0</v>
      </c>
      <c r="AR1671" s="138" t="s">
        <v>223</v>
      </c>
      <c r="AT1671" s="138" t="s">
        <v>219</v>
      </c>
      <c r="AU1671" s="138" t="s">
        <v>85</v>
      </c>
      <c r="AY1671" s="18" t="s">
        <v>218</v>
      </c>
      <c r="BE1671" s="139">
        <f>IF(N1671="základní",J1671,0)</f>
        <v>0</v>
      </c>
      <c r="BF1671" s="139">
        <f>IF(N1671="snížená",J1671,0)</f>
        <v>0</v>
      </c>
      <c r="BG1671" s="139">
        <f>IF(N1671="zákl. přenesená",J1671,0)</f>
        <v>0</v>
      </c>
      <c r="BH1671" s="139">
        <f>IF(N1671="sníž. přenesená",J1671,0)</f>
        <v>0</v>
      </c>
      <c r="BI1671" s="139">
        <f>IF(N1671="nulová",J1671,0)</f>
        <v>0</v>
      </c>
      <c r="BJ1671" s="18" t="s">
        <v>83</v>
      </c>
      <c r="BK1671" s="139">
        <f>ROUND(I1671*H1671,2)</f>
        <v>0</v>
      </c>
      <c r="BL1671" s="18" t="s">
        <v>223</v>
      </c>
      <c r="BM1671" s="138" t="s">
        <v>3876</v>
      </c>
    </row>
    <row r="1672" spans="2:65" s="1" customFormat="1" ht="11.25">
      <c r="B1672" s="33"/>
      <c r="D1672" s="140" t="s">
        <v>225</v>
      </c>
      <c r="F1672" s="141" t="s">
        <v>3786</v>
      </c>
      <c r="I1672" s="142"/>
      <c r="L1672" s="33"/>
      <c r="M1672" s="143"/>
      <c r="T1672" s="54"/>
      <c r="AT1672" s="18" t="s">
        <v>225</v>
      </c>
      <c r="AU1672" s="18" t="s">
        <v>85</v>
      </c>
    </row>
    <row r="1673" spans="2:65" s="1" customFormat="1" ht="19.5">
      <c r="B1673" s="33"/>
      <c r="D1673" s="140" t="s">
        <v>227</v>
      </c>
      <c r="F1673" s="144" t="s">
        <v>3788</v>
      </c>
      <c r="I1673" s="142"/>
      <c r="L1673" s="33"/>
      <c r="M1673" s="143"/>
      <c r="T1673" s="54"/>
      <c r="AT1673" s="18" t="s">
        <v>227</v>
      </c>
      <c r="AU1673" s="18" t="s">
        <v>85</v>
      </c>
    </row>
    <row r="1674" spans="2:65" s="11" customFormat="1" ht="11.25">
      <c r="B1674" s="145"/>
      <c r="D1674" s="140" t="s">
        <v>229</v>
      </c>
      <c r="E1674" s="146" t="s">
        <v>19</v>
      </c>
      <c r="F1674" s="147" t="s">
        <v>230</v>
      </c>
      <c r="H1674" s="146" t="s">
        <v>19</v>
      </c>
      <c r="I1674" s="148"/>
      <c r="L1674" s="145"/>
      <c r="M1674" s="149"/>
      <c r="T1674" s="150"/>
      <c r="AT1674" s="146" t="s">
        <v>229</v>
      </c>
      <c r="AU1674" s="146" t="s">
        <v>85</v>
      </c>
      <c r="AV1674" s="11" t="s">
        <v>83</v>
      </c>
      <c r="AW1674" s="11" t="s">
        <v>37</v>
      </c>
      <c r="AX1674" s="11" t="s">
        <v>76</v>
      </c>
      <c r="AY1674" s="146" t="s">
        <v>218</v>
      </c>
    </row>
    <row r="1675" spans="2:65" s="12" customFormat="1" ht="11.25">
      <c r="B1675" s="151"/>
      <c r="D1675" s="140" t="s">
        <v>229</v>
      </c>
      <c r="E1675" s="152" t="s">
        <v>19</v>
      </c>
      <c r="F1675" s="153" t="s">
        <v>3743</v>
      </c>
      <c r="H1675" s="154">
        <v>1</v>
      </c>
      <c r="I1675" s="155"/>
      <c r="L1675" s="151"/>
      <c r="M1675" s="156"/>
      <c r="T1675" s="157"/>
      <c r="AT1675" s="152" t="s">
        <v>229</v>
      </c>
      <c r="AU1675" s="152" t="s">
        <v>85</v>
      </c>
      <c r="AV1675" s="12" t="s">
        <v>85</v>
      </c>
      <c r="AW1675" s="12" t="s">
        <v>37</v>
      </c>
      <c r="AX1675" s="12" t="s">
        <v>83</v>
      </c>
      <c r="AY1675" s="152" t="s">
        <v>218</v>
      </c>
    </row>
    <row r="1676" spans="2:65" s="1" customFormat="1" ht="16.5" customHeight="1">
      <c r="B1676" s="33"/>
      <c r="C1676" s="127" t="s">
        <v>3877</v>
      </c>
      <c r="D1676" s="127" t="s">
        <v>219</v>
      </c>
      <c r="E1676" s="128" t="s">
        <v>3878</v>
      </c>
      <c r="F1676" s="129" t="s">
        <v>3879</v>
      </c>
      <c r="G1676" s="130" t="s">
        <v>237</v>
      </c>
      <c r="H1676" s="131">
        <v>1</v>
      </c>
      <c r="I1676" s="132"/>
      <c r="J1676" s="133">
        <f>ROUND(I1676*H1676,2)</f>
        <v>0</v>
      </c>
      <c r="K1676" s="129" t="s">
        <v>19</v>
      </c>
      <c r="L1676" s="33"/>
      <c r="M1676" s="134" t="s">
        <v>19</v>
      </c>
      <c r="N1676" s="135" t="s">
        <v>47</v>
      </c>
      <c r="P1676" s="136">
        <f>O1676*H1676</f>
        <v>0</v>
      </c>
      <c r="Q1676" s="136">
        <v>0</v>
      </c>
      <c r="R1676" s="136">
        <f>Q1676*H1676</f>
        <v>0</v>
      </c>
      <c r="S1676" s="136">
        <v>0</v>
      </c>
      <c r="T1676" s="137">
        <f>S1676*H1676</f>
        <v>0</v>
      </c>
      <c r="AR1676" s="138" t="s">
        <v>223</v>
      </c>
      <c r="AT1676" s="138" t="s">
        <v>219</v>
      </c>
      <c r="AU1676" s="138" t="s">
        <v>85</v>
      </c>
      <c r="AY1676" s="18" t="s">
        <v>218</v>
      </c>
      <c r="BE1676" s="139">
        <f>IF(N1676="základní",J1676,0)</f>
        <v>0</v>
      </c>
      <c r="BF1676" s="139">
        <f>IF(N1676="snížená",J1676,0)</f>
        <v>0</v>
      </c>
      <c r="BG1676" s="139">
        <f>IF(N1676="zákl. přenesená",J1676,0)</f>
        <v>0</v>
      </c>
      <c r="BH1676" s="139">
        <f>IF(N1676="sníž. přenesená",J1676,0)</f>
        <v>0</v>
      </c>
      <c r="BI1676" s="139">
        <f>IF(N1676="nulová",J1676,0)</f>
        <v>0</v>
      </c>
      <c r="BJ1676" s="18" t="s">
        <v>83</v>
      </c>
      <c r="BK1676" s="139">
        <f>ROUND(I1676*H1676,2)</f>
        <v>0</v>
      </c>
      <c r="BL1676" s="18" t="s">
        <v>223</v>
      </c>
      <c r="BM1676" s="138" t="s">
        <v>3880</v>
      </c>
    </row>
    <row r="1677" spans="2:65" s="1" customFormat="1" ht="11.25">
      <c r="B1677" s="33"/>
      <c r="D1677" s="140" t="s">
        <v>225</v>
      </c>
      <c r="F1677" s="141" t="s">
        <v>3879</v>
      </c>
      <c r="I1677" s="142"/>
      <c r="L1677" s="33"/>
      <c r="M1677" s="143"/>
      <c r="T1677" s="54"/>
      <c r="AT1677" s="18" t="s">
        <v>225</v>
      </c>
      <c r="AU1677" s="18" t="s">
        <v>85</v>
      </c>
    </row>
    <row r="1678" spans="2:65" s="1" customFormat="1" ht="19.5">
      <c r="B1678" s="33"/>
      <c r="D1678" s="140" t="s">
        <v>227</v>
      </c>
      <c r="F1678" s="144" t="s">
        <v>3774</v>
      </c>
      <c r="I1678" s="142"/>
      <c r="L1678" s="33"/>
      <c r="M1678" s="143"/>
      <c r="T1678" s="54"/>
      <c r="AT1678" s="18" t="s">
        <v>227</v>
      </c>
      <c r="AU1678" s="18" t="s">
        <v>85</v>
      </c>
    </row>
    <row r="1679" spans="2:65" s="11" customFormat="1" ht="11.25">
      <c r="B1679" s="145"/>
      <c r="D1679" s="140" t="s">
        <v>229</v>
      </c>
      <c r="E1679" s="146" t="s">
        <v>19</v>
      </c>
      <c r="F1679" s="147" t="s">
        <v>230</v>
      </c>
      <c r="H1679" s="146" t="s">
        <v>19</v>
      </c>
      <c r="I1679" s="148"/>
      <c r="L1679" s="145"/>
      <c r="M1679" s="149"/>
      <c r="T1679" s="150"/>
      <c r="AT1679" s="146" t="s">
        <v>229</v>
      </c>
      <c r="AU1679" s="146" t="s">
        <v>85</v>
      </c>
      <c r="AV1679" s="11" t="s">
        <v>83</v>
      </c>
      <c r="AW1679" s="11" t="s">
        <v>37</v>
      </c>
      <c r="AX1679" s="11" t="s">
        <v>76</v>
      </c>
      <c r="AY1679" s="146" t="s">
        <v>218</v>
      </c>
    </row>
    <row r="1680" spans="2:65" s="12" customFormat="1" ht="11.25">
      <c r="B1680" s="151"/>
      <c r="D1680" s="140" t="s">
        <v>229</v>
      </c>
      <c r="E1680" s="152" t="s">
        <v>19</v>
      </c>
      <c r="F1680" s="153" t="s">
        <v>3881</v>
      </c>
      <c r="H1680" s="154">
        <v>1</v>
      </c>
      <c r="I1680" s="155"/>
      <c r="L1680" s="151"/>
      <c r="M1680" s="156"/>
      <c r="T1680" s="157"/>
      <c r="AT1680" s="152" t="s">
        <v>229</v>
      </c>
      <c r="AU1680" s="152" t="s">
        <v>85</v>
      </c>
      <c r="AV1680" s="12" t="s">
        <v>85</v>
      </c>
      <c r="AW1680" s="12" t="s">
        <v>37</v>
      </c>
      <c r="AX1680" s="12" t="s">
        <v>83</v>
      </c>
      <c r="AY1680" s="152" t="s">
        <v>218</v>
      </c>
    </row>
    <row r="1681" spans="2:65" s="10" customFormat="1" ht="22.9" customHeight="1">
      <c r="B1681" s="117"/>
      <c r="D1681" s="118" t="s">
        <v>75</v>
      </c>
      <c r="E1681" s="189" t="s">
        <v>3882</v>
      </c>
      <c r="F1681" s="189" t="s">
        <v>3883</v>
      </c>
      <c r="I1681" s="120"/>
      <c r="J1681" s="190">
        <f>BK1681</f>
        <v>0</v>
      </c>
      <c r="L1681" s="117"/>
      <c r="M1681" s="122"/>
      <c r="P1681" s="123">
        <f>SUM(P1682:P1703)</f>
        <v>0</v>
      </c>
      <c r="R1681" s="123">
        <f>SUM(R1682:R1703)</f>
        <v>0</v>
      </c>
      <c r="T1681" s="124">
        <f>SUM(T1682:T1703)</f>
        <v>0</v>
      </c>
      <c r="AR1681" s="118" t="s">
        <v>83</v>
      </c>
      <c r="AT1681" s="125" t="s">
        <v>75</v>
      </c>
      <c r="AU1681" s="125" t="s">
        <v>83</v>
      </c>
      <c r="AY1681" s="118" t="s">
        <v>218</v>
      </c>
      <c r="BK1681" s="126">
        <f>SUM(BK1682:BK1703)</f>
        <v>0</v>
      </c>
    </row>
    <row r="1682" spans="2:65" s="1" customFormat="1" ht="16.5" customHeight="1">
      <c r="B1682" s="33"/>
      <c r="C1682" s="127" t="s">
        <v>3884</v>
      </c>
      <c r="D1682" s="127" t="s">
        <v>219</v>
      </c>
      <c r="E1682" s="128" t="s">
        <v>3885</v>
      </c>
      <c r="F1682" s="129" t="s">
        <v>3886</v>
      </c>
      <c r="G1682" s="130" t="s">
        <v>237</v>
      </c>
      <c r="H1682" s="131">
        <v>1</v>
      </c>
      <c r="I1682" s="132"/>
      <c r="J1682" s="133">
        <f>ROUND(I1682*H1682,2)</f>
        <v>0</v>
      </c>
      <c r="K1682" s="129" t="s">
        <v>19</v>
      </c>
      <c r="L1682" s="33"/>
      <c r="M1682" s="134" t="s">
        <v>19</v>
      </c>
      <c r="N1682" s="135" t="s">
        <v>47</v>
      </c>
      <c r="P1682" s="136">
        <f>O1682*H1682</f>
        <v>0</v>
      </c>
      <c r="Q1682" s="136">
        <v>0</v>
      </c>
      <c r="R1682" s="136">
        <f>Q1682*H1682</f>
        <v>0</v>
      </c>
      <c r="S1682" s="136">
        <v>0</v>
      </c>
      <c r="T1682" s="137">
        <f>S1682*H1682</f>
        <v>0</v>
      </c>
      <c r="AR1682" s="138" t="s">
        <v>223</v>
      </c>
      <c r="AT1682" s="138" t="s">
        <v>219</v>
      </c>
      <c r="AU1682" s="138" t="s">
        <v>85</v>
      </c>
      <c r="AY1682" s="18" t="s">
        <v>218</v>
      </c>
      <c r="BE1682" s="139">
        <f>IF(N1682="základní",J1682,0)</f>
        <v>0</v>
      </c>
      <c r="BF1682" s="139">
        <f>IF(N1682="snížená",J1682,0)</f>
        <v>0</v>
      </c>
      <c r="BG1682" s="139">
        <f>IF(N1682="zákl. přenesená",J1682,0)</f>
        <v>0</v>
      </c>
      <c r="BH1682" s="139">
        <f>IF(N1682="sníž. přenesená",J1682,0)</f>
        <v>0</v>
      </c>
      <c r="BI1682" s="139">
        <f>IF(N1682="nulová",J1682,0)</f>
        <v>0</v>
      </c>
      <c r="BJ1682" s="18" t="s">
        <v>83</v>
      </c>
      <c r="BK1682" s="139">
        <f>ROUND(I1682*H1682,2)</f>
        <v>0</v>
      </c>
      <c r="BL1682" s="18" t="s">
        <v>223</v>
      </c>
      <c r="BM1682" s="138" t="s">
        <v>3887</v>
      </c>
    </row>
    <row r="1683" spans="2:65" s="1" customFormat="1" ht="11.25">
      <c r="B1683" s="33"/>
      <c r="D1683" s="140" t="s">
        <v>225</v>
      </c>
      <c r="F1683" s="141" t="s">
        <v>3886</v>
      </c>
      <c r="I1683" s="142"/>
      <c r="L1683" s="33"/>
      <c r="M1683" s="143"/>
      <c r="T1683" s="54"/>
      <c r="AT1683" s="18" t="s">
        <v>225</v>
      </c>
      <c r="AU1683" s="18" t="s">
        <v>85</v>
      </c>
    </row>
    <row r="1684" spans="2:65" s="1" customFormat="1" ht="19.5">
      <c r="B1684" s="33"/>
      <c r="D1684" s="140" t="s">
        <v>227</v>
      </c>
      <c r="F1684" s="144" t="s">
        <v>3888</v>
      </c>
      <c r="I1684" s="142"/>
      <c r="L1684" s="33"/>
      <c r="M1684" s="143"/>
      <c r="T1684" s="54"/>
      <c r="AT1684" s="18" t="s">
        <v>227</v>
      </c>
      <c r="AU1684" s="18" t="s">
        <v>85</v>
      </c>
    </row>
    <row r="1685" spans="2:65" s="11" customFormat="1" ht="11.25">
      <c r="B1685" s="145"/>
      <c r="D1685" s="140" t="s">
        <v>229</v>
      </c>
      <c r="E1685" s="146" t="s">
        <v>19</v>
      </c>
      <c r="F1685" s="147" t="s">
        <v>230</v>
      </c>
      <c r="H1685" s="146" t="s">
        <v>19</v>
      </c>
      <c r="I1685" s="148"/>
      <c r="L1685" s="145"/>
      <c r="M1685" s="149"/>
      <c r="T1685" s="150"/>
      <c r="AT1685" s="146" t="s">
        <v>229</v>
      </c>
      <c r="AU1685" s="146" t="s">
        <v>85</v>
      </c>
      <c r="AV1685" s="11" t="s">
        <v>83</v>
      </c>
      <c r="AW1685" s="11" t="s">
        <v>37</v>
      </c>
      <c r="AX1685" s="11" t="s">
        <v>76</v>
      </c>
      <c r="AY1685" s="146" t="s">
        <v>218</v>
      </c>
    </row>
    <row r="1686" spans="2:65" s="12" customFormat="1" ht="11.25">
      <c r="B1686" s="151"/>
      <c r="D1686" s="140" t="s">
        <v>229</v>
      </c>
      <c r="E1686" s="152" t="s">
        <v>19</v>
      </c>
      <c r="F1686" s="153" t="s">
        <v>3714</v>
      </c>
      <c r="H1686" s="154">
        <v>1</v>
      </c>
      <c r="I1686" s="155"/>
      <c r="L1686" s="151"/>
      <c r="M1686" s="156"/>
      <c r="T1686" s="157"/>
      <c r="AT1686" s="152" t="s">
        <v>229</v>
      </c>
      <c r="AU1686" s="152" t="s">
        <v>85</v>
      </c>
      <c r="AV1686" s="12" t="s">
        <v>85</v>
      </c>
      <c r="AW1686" s="12" t="s">
        <v>37</v>
      </c>
      <c r="AX1686" s="12" t="s">
        <v>83</v>
      </c>
      <c r="AY1686" s="152" t="s">
        <v>218</v>
      </c>
    </row>
    <row r="1687" spans="2:65" s="1" customFormat="1" ht="16.5" customHeight="1">
      <c r="B1687" s="33"/>
      <c r="C1687" s="127" t="s">
        <v>3889</v>
      </c>
      <c r="D1687" s="127" t="s">
        <v>219</v>
      </c>
      <c r="E1687" s="128" t="s">
        <v>3890</v>
      </c>
      <c r="F1687" s="129" t="s">
        <v>3891</v>
      </c>
      <c r="G1687" s="130" t="s">
        <v>237</v>
      </c>
      <c r="H1687" s="131">
        <v>2</v>
      </c>
      <c r="I1687" s="132"/>
      <c r="J1687" s="133">
        <f>ROUND(I1687*H1687,2)</f>
        <v>0</v>
      </c>
      <c r="K1687" s="129" t="s">
        <v>19</v>
      </c>
      <c r="L1687" s="33"/>
      <c r="M1687" s="134" t="s">
        <v>19</v>
      </c>
      <c r="N1687" s="135" t="s">
        <v>47</v>
      </c>
      <c r="P1687" s="136">
        <f>O1687*H1687</f>
        <v>0</v>
      </c>
      <c r="Q1687" s="136">
        <v>0</v>
      </c>
      <c r="R1687" s="136">
        <f>Q1687*H1687</f>
        <v>0</v>
      </c>
      <c r="S1687" s="136">
        <v>0</v>
      </c>
      <c r="T1687" s="137">
        <f>S1687*H1687</f>
        <v>0</v>
      </c>
      <c r="AR1687" s="138" t="s">
        <v>223</v>
      </c>
      <c r="AT1687" s="138" t="s">
        <v>219</v>
      </c>
      <c r="AU1687" s="138" t="s">
        <v>85</v>
      </c>
      <c r="AY1687" s="18" t="s">
        <v>218</v>
      </c>
      <c r="BE1687" s="139">
        <f>IF(N1687="základní",J1687,0)</f>
        <v>0</v>
      </c>
      <c r="BF1687" s="139">
        <f>IF(N1687="snížená",J1687,0)</f>
        <v>0</v>
      </c>
      <c r="BG1687" s="139">
        <f>IF(N1687="zákl. přenesená",J1687,0)</f>
        <v>0</v>
      </c>
      <c r="BH1687" s="139">
        <f>IF(N1687="sníž. přenesená",J1687,0)</f>
        <v>0</v>
      </c>
      <c r="BI1687" s="139">
        <f>IF(N1687="nulová",J1687,0)</f>
        <v>0</v>
      </c>
      <c r="BJ1687" s="18" t="s">
        <v>83</v>
      </c>
      <c r="BK1687" s="139">
        <f>ROUND(I1687*H1687,2)</f>
        <v>0</v>
      </c>
      <c r="BL1687" s="18" t="s">
        <v>223</v>
      </c>
      <c r="BM1687" s="138" t="s">
        <v>3892</v>
      </c>
    </row>
    <row r="1688" spans="2:65" s="1" customFormat="1" ht="11.25">
      <c r="B1688" s="33"/>
      <c r="D1688" s="140" t="s">
        <v>225</v>
      </c>
      <c r="F1688" s="141" t="s">
        <v>3891</v>
      </c>
      <c r="I1688" s="142"/>
      <c r="L1688" s="33"/>
      <c r="M1688" s="143"/>
      <c r="T1688" s="54"/>
      <c r="AT1688" s="18" t="s">
        <v>225</v>
      </c>
      <c r="AU1688" s="18" t="s">
        <v>85</v>
      </c>
    </row>
    <row r="1689" spans="2:65" s="1" customFormat="1" ht="19.5">
      <c r="B1689" s="33"/>
      <c r="D1689" s="140" t="s">
        <v>227</v>
      </c>
      <c r="F1689" s="144" t="s">
        <v>3888</v>
      </c>
      <c r="I1689" s="142"/>
      <c r="L1689" s="33"/>
      <c r="M1689" s="143"/>
      <c r="T1689" s="54"/>
      <c r="AT1689" s="18" t="s">
        <v>227</v>
      </c>
      <c r="AU1689" s="18" t="s">
        <v>85</v>
      </c>
    </row>
    <row r="1690" spans="2:65" s="11" customFormat="1" ht="11.25">
      <c r="B1690" s="145"/>
      <c r="D1690" s="140" t="s">
        <v>229</v>
      </c>
      <c r="E1690" s="146" t="s">
        <v>19</v>
      </c>
      <c r="F1690" s="147" t="s">
        <v>230</v>
      </c>
      <c r="H1690" s="146" t="s">
        <v>19</v>
      </c>
      <c r="I1690" s="148"/>
      <c r="L1690" s="145"/>
      <c r="M1690" s="149"/>
      <c r="T1690" s="150"/>
      <c r="AT1690" s="146" t="s">
        <v>229</v>
      </c>
      <c r="AU1690" s="146" t="s">
        <v>85</v>
      </c>
      <c r="AV1690" s="11" t="s">
        <v>83</v>
      </c>
      <c r="AW1690" s="11" t="s">
        <v>37</v>
      </c>
      <c r="AX1690" s="11" t="s">
        <v>76</v>
      </c>
      <c r="AY1690" s="146" t="s">
        <v>218</v>
      </c>
    </row>
    <row r="1691" spans="2:65" s="12" customFormat="1" ht="11.25">
      <c r="B1691" s="151"/>
      <c r="D1691" s="140" t="s">
        <v>229</v>
      </c>
      <c r="E1691" s="152" t="s">
        <v>19</v>
      </c>
      <c r="F1691" s="153" t="s">
        <v>3893</v>
      </c>
      <c r="H1691" s="154">
        <v>2</v>
      </c>
      <c r="I1691" s="155"/>
      <c r="L1691" s="151"/>
      <c r="M1691" s="156"/>
      <c r="T1691" s="157"/>
      <c r="AT1691" s="152" t="s">
        <v>229</v>
      </c>
      <c r="AU1691" s="152" t="s">
        <v>85</v>
      </c>
      <c r="AV1691" s="12" t="s">
        <v>85</v>
      </c>
      <c r="AW1691" s="12" t="s">
        <v>37</v>
      </c>
      <c r="AX1691" s="12" t="s">
        <v>83</v>
      </c>
      <c r="AY1691" s="152" t="s">
        <v>218</v>
      </c>
    </row>
    <row r="1692" spans="2:65" s="1" customFormat="1" ht="16.5" customHeight="1">
      <c r="B1692" s="33"/>
      <c r="C1692" s="127" t="s">
        <v>3894</v>
      </c>
      <c r="D1692" s="127" t="s">
        <v>219</v>
      </c>
      <c r="E1692" s="128" t="s">
        <v>3895</v>
      </c>
      <c r="F1692" s="129" t="s">
        <v>3896</v>
      </c>
      <c r="G1692" s="130" t="s">
        <v>237</v>
      </c>
      <c r="H1692" s="131">
        <v>2</v>
      </c>
      <c r="I1692" s="132"/>
      <c r="J1692" s="133">
        <f>ROUND(I1692*H1692,2)</f>
        <v>0</v>
      </c>
      <c r="K1692" s="129" t="s">
        <v>19</v>
      </c>
      <c r="L1692" s="33"/>
      <c r="M1692" s="134" t="s">
        <v>19</v>
      </c>
      <c r="N1692" s="135" t="s">
        <v>47</v>
      </c>
      <c r="P1692" s="136">
        <f>O1692*H1692</f>
        <v>0</v>
      </c>
      <c r="Q1692" s="136">
        <v>0</v>
      </c>
      <c r="R1692" s="136">
        <f>Q1692*H1692</f>
        <v>0</v>
      </c>
      <c r="S1692" s="136">
        <v>0</v>
      </c>
      <c r="T1692" s="137">
        <f>S1692*H1692</f>
        <v>0</v>
      </c>
      <c r="AR1692" s="138" t="s">
        <v>223</v>
      </c>
      <c r="AT1692" s="138" t="s">
        <v>219</v>
      </c>
      <c r="AU1692" s="138" t="s">
        <v>85</v>
      </c>
      <c r="AY1692" s="18" t="s">
        <v>218</v>
      </c>
      <c r="BE1692" s="139">
        <f>IF(N1692="základní",J1692,0)</f>
        <v>0</v>
      </c>
      <c r="BF1692" s="139">
        <f>IF(N1692="snížená",J1692,0)</f>
        <v>0</v>
      </c>
      <c r="BG1692" s="139">
        <f>IF(N1692="zákl. přenesená",J1692,0)</f>
        <v>0</v>
      </c>
      <c r="BH1692" s="139">
        <f>IF(N1692="sníž. přenesená",J1692,0)</f>
        <v>0</v>
      </c>
      <c r="BI1692" s="139">
        <f>IF(N1692="nulová",J1692,0)</f>
        <v>0</v>
      </c>
      <c r="BJ1692" s="18" t="s">
        <v>83</v>
      </c>
      <c r="BK1692" s="139">
        <f>ROUND(I1692*H1692,2)</f>
        <v>0</v>
      </c>
      <c r="BL1692" s="18" t="s">
        <v>223</v>
      </c>
      <c r="BM1692" s="138" t="s">
        <v>3897</v>
      </c>
    </row>
    <row r="1693" spans="2:65" s="1" customFormat="1" ht="11.25">
      <c r="B1693" s="33"/>
      <c r="D1693" s="140" t="s">
        <v>225</v>
      </c>
      <c r="F1693" s="141" t="s">
        <v>3896</v>
      </c>
      <c r="I1693" s="142"/>
      <c r="L1693" s="33"/>
      <c r="M1693" s="143"/>
      <c r="T1693" s="54"/>
      <c r="AT1693" s="18" t="s">
        <v>225</v>
      </c>
      <c r="AU1693" s="18" t="s">
        <v>85</v>
      </c>
    </row>
    <row r="1694" spans="2:65" s="1" customFormat="1" ht="19.5">
      <c r="B1694" s="33"/>
      <c r="D1694" s="140" t="s">
        <v>227</v>
      </c>
      <c r="F1694" s="144" t="s">
        <v>3888</v>
      </c>
      <c r="I1694" s="142"/>
      <c r="L1694" s="33"/>
      <c r="M1694" s="143"/>
      <c r="T1694" s="54"/>
      <c r="AT1694" s="18" t="s">
        <v>227</v>
      </c>
      <c r="AU1694" s="18" t="s">
        <v>85</v>
      </c>
    </row>
    <row r="1695" spans="2:65" s="11" customFormat="1" ht="11.25">
      <c r="B1695" s="145"/>
      <c r="D1695" s="140" t="s">
        <v>229</v>
      </c>
      <c r="E1695" s="146" t="s">
        <v>19</v>
      </c>
      <c r="F1695" s="147" t="s">
        <v>230</v>
      </c>
      <c r="H1695" s="146" t="s">
        <v>19</v>
      </c>
      <c r="I1695" s="148"/>
      <c r="L1695" s="145"/>
      <c r="M1695" s="149"/>
      <c r="T1695" s="150"/>
      <c r="AT1695" s="146" t="s">
        <v>229</v>
      </c>
      <c r="AU1695" s="146" t="s">
        <v>85</v>
      </c>
      <c r="AV1695" s="11" t="s">
        <v>83</v>
      </c>
      <c r="AW1695" s="11" t="s">
        <v>37</v>
      </c>
      <c r="AX1695" s="11" t="s">
        <v>76</v>
      </c>
      <c r="AY1695" s="146" t="s">
        <v>218</v>
      </c>
    </row>
    <row r="1696" spans="2:65" s="12" customFormat="1" ht="11.25">
      <c r="B1696" s="151"/>
      <c r="D1696" s="140" t="s">
        <v>229</v>
      </c>
      <c r="E1696" s="152" t="s">
        <v>19</v>
      </c>
      <c r="F1696" s="153" t="s">
        <v>3553</v>
      </c>
      <c r="H1696" s="154">
        <v>1</v>
      </c>
      <c r="I1696" s="155"/>
      <c r="L1696" s="151"/>
      <c r="M1696" s="156"/>
      <c r="T1696" s="157"/>
      <c r="AT1696" s="152" t="s">
        <v>229</v>
      </c>
      <c r="AU1696" s="152" t="s">
        <v>85</v>
      </c>
      <c r="AV1696" s="12" t="s">
        <v>85</v>
      </c>
      <c r="AW1696" s="12" t="s">
        <v>37</v>
      </c>
      <c r="AX1696" s="12" t="s">
        <v>76</v>
      </c>
      <c r="AY1696" s="152" t="s">
        <v>218</v>
      </c>
    </row>
    <row r="1697" spans="2:65" s="12" customFormat="1" ht="11.25">
      <c r="B1697" s="151"/>
      <c r="D1697" s="140" t="s">
        <v>229</v>
      </c>
      <c r="E1697" s="152" t="s">
        <v>19</v>
      </c>
      <c r="F1697" s="153" t="s">
        <v>3898</v>
      </c>
      <c r="H1697" s="154">
        <v>1</v>
      </c>
      <c r="I1697" s="155"/>
      <c r="L1697" s="151"/>
      <c r="M1697" s="156"/>
      <c r="T1697" s="157"/>
      <c r="AT1697" s="152" t="s">
        <v>229</v>
      </c>
      <c r="AU1697" s="152" t="s">
        <v>85</v>
      </c>
      <c r="AV1697" s="12" t="s">
        <v>85</v>
      </c>
      <c r="AW1697" s="12" t="s">
        <v>37</v>
      </c>
      <c r="AX1697" s="12" t="s">
        <v>76</v>
      </c>
      <c r="AY1697" s="152" t="s">
        <v>218</v>
      </c>
    </row>
    <row r="1698" spans="2:65" s="13" customFormat="1" ht="11.25">
      <c r="B1698" s="158"/>
      <c r="D1698" s="140" t="s">
        <v>229</v>
      </c>
      <c r="E1698" s="159" t="s">
        <v>19</v>
      </c>
      <c r="F1698" s="160" t="s">
        <v>234</v>
      </c>
      <c r="H1698" s="161">
        <v>2</v>
      </c>
      <c r="I1698" s="162"/>
      <c r="L1698" s="158"/>
      <c r="M1698" s="163"/>
      <c r="T1698" s="164"/>
      <c r="AT1698" s="159" t="s">
        <v>229</v>
      </c>
      <c r="AU1698" s="159" t="s">
        <v>85</v>
      </c>
      <c r="AV1698" s="13" t="s">
        <v>223</v>
      </c>
      <c r="AW1698" s="13" t="s">
        <v>37</v>
      </c>
      <c r="AX1698" s="13" t="s">
        <v>83</v>
      </c>
      <c r="AY1698" s="159" t="s">
        <v>218</v>
      </c>
    </row>
    <row r="1699" spans="2:65" s="1" customFormat="1" ht="16.5" customHeight="1">
      <c r="B1699" s="33"/>
      <c r="C1699" s="127" t="s">
        <v>3899</v>
      </c>
      <c r="D1699" s="127" t="s">
        <v>219</v>
      </c>
      <c r="E1699" s="128" t="s">
        <v>3900</v>
      </c>
      <c r="F1699" s="129" t="s">
        <v>3901</v>
      </c>
      <c r="G1699" s="130" t="s">
        <v>237</v>
      </c>
      <c r="H1699" s="131">
        <v>1</v>
      </c>
      <c r="I1699" s="132"/>
      <c r="J1699" s="133">
        <f>ROUND(I1699*H1699,2)</f>
        <v>0</v>
      </c>
      <c r="K1699" s="129" t="s">
        <v>19</v>
      </c>
      <c r="L1699" s="33"/>
      <c r="M1699" s="134" t="s">
        <v>19</v>
      </c>
      <c r="N1699" s="135" t="s">
        <v>47</v>
      </c>
      <c r="P1699" s="136">
        <f>O1699*H1699</f>
        <v>0</v>
      </c>
      <c r="Q1699" s="136">
        <v>0</v>
      </c>
      <c r="R1699" s="136">
        <f>Q1699*H1699</f>
        <v>0</v>
      </c>
      <c r="S1699" s="136">
        <v>0</v>
      </c>
      <c r="T1699" s="137">
        <f>S1699*H1699</f>
        <v>0</v>
      </c>
      <c r="AR1699" s="138" t="s">
        <v>223</v>
      </c>
      <c r="AT1699" s="138" t="s">
        <v>219</v>
      </c>
      <c r="AU1699" s="138" t="s">
        <v>85</v>
      </c>
      <c r="AY1699" s="18" t="s">
        <v>218</v>
      </c>
      <c r="BE1699" s="139">
        <f>IF(N1699="základní",J1699,0)</f>
        <v>0</v>
      </c>
      <c r="BF1699" s="139">
        <f>IF(N1699="snížená",J1699,0)</f>
        <v>0</v>
      </c>
      <c r="BG1699" s="139">
        <f>IF(N1699="zákl. přenesená",J1699,0)</f>
        <v>0</v>
      </c>
      <c r="BH1699" s="139">
        <f>IF(N1699="sníž. přenesená",J1699,0)</f>
        <v>0</v>
      </c>
      <c r="BI1699" s="139">
        <f>IF(N1699="nulová",J1699,0)</f>
        <v>0</v>
      </c>
      <c r="BJ1699" s="18" t="s">
        <v>83</v>
      </c>
      <c r="BK1699" s="139">
        <f>ROUND(I1699*H1699,2)</f>
        <v>0</v>
      </c>
      <c r="BL1699" s="18" t="s">
        <v>223</v>
      </c>
      <c r="BM1699" s="138" t="s">
        <v>3902</v>
      </c>
    </row>
    <row r="1700" spans="2:65" s="1" customFormat="1" ht="11.25">
      <c r="B1700" s="33"/>
      <c r="D1700" s="140" t="s">
        <v>225</v>
      </c>
      <c r="F1700" s="141" t="s">
        <v>3901</v>
      </c>
      <c r="I1700" s="142"/>
      <c r="L1700" s="33"/>
      <c r="M1700" s="143"/>
      <c r="T1700" s="54"/>
      <c r="AT1700" s="18" t="s">
        <v>225</v>
      </c>
      <c r="AU1700" s="18" t="s">
        <v>85</v>
      </c>
    </row>
    <row r="1701" spans="2:65" s="1" customFormat="1" ht="19.5">
      <c r="B1701" s="33"/>
      <c r="D1701" s="140" t="s">
        <v>227</v>
      </c>
      <c r="F1701" s="144" t="s">
        <v>3888</v>
      </c>
      <c r="I1701" s="142"/>
      <c r="L1701" s="33"/>
      <c r="M1701" s="143"/>
      <c r="T1701" s="54"/>
      <c r="AT1701" s="18" t="s">
        <v>227</v>
      </c>
      <c r="AU1701" s="18" t="s">
        <v>85</v>
      </c>
    </row>
    <row r="1702" spans="2:65" s="11" customFormat="1" ht="11.25">
      <c r="B1702" s="145"/>
      <c r="D1702" s="140" t="s">
        <v>229</v>
      </c>
      <c r="E1702" s="146" t="s">
        <v>19</v>
      </c>
      <c r="F1702" s="147" t="s">
        <v>230</v>
      </c>
      <c r="H1702" s="146" t="s">
        <v>19</v>
      </c>
      <c r="I1702" s="148"/>
      <c r="L1702" s="145"/>
      <c r="M1702" s="149"/>
      <c r="T1702" s="150"/>
      <c r="AT1702" s="146" t="s">
        <v>229</v>
      </c>
      <c r="AU1702" s="146" t="s">
        <v>85</v>
      </c>
      <c r="AV1702" s="11" t="s">
        <v>83</v>
      </c>
      <c r="AW1702" s="11" t="s">
        <v>37</v>
      </c>
      <c r="AX1702" s="11" t="s">
        <v>76</v>
      </c>
      <c r="AY1702" s="146" t="s">
        <v>218</v>
      </c>
    </row>
    <row r="1703" spans="2:65" s="12" customFormat="1" ht="11.25">
      <c r="B1703" s="151"/>
      <c r="D1703" s="140" t="s">
        <v>229</v>
      </c>
      <c r="E1703" s="152" t="s">
        <v>19</v>
      </c>
      <c r="F1703" s="153" t="s">
        <v>3903</v>
      </c>
      <c r="H1703" s="154">
        <v>1</v>
      </c>
      <c r="I1703" s="155"/>
      <c r="L1703" s="151"/>
      <c r="M1703" s="169"/>
      <c r="N1703" s="170"/>
      <c r="O1703" s="170"/>
      <c r="P1703" s="170"/>
      <c r="Q1703" s="170"/>
      <c r="R1703" s="170"/>
      <c r="S1703" s="170"/>
      <c r="T1703" s="171"/>
      <c r="AT1703" s="152" t="s">
        <v>229</v>
      </c>
      <c r="AU1703" s="152" t="s">
        <v>85</v>
      </c>
      <c r="AV1703" s="12" t="s">
        <v>85</v>
      </c>
      <c r="AW1703" s="12" t="s">
        <v>37</v>
      </c>
      <c r="AX1703" s="12" t="s">
        <v>83</v>
      </c>
      <c r="AY1703" s="152" t="s">
        <v>218</v>
      </c>
    </row>
    <row r="1704" spans="2:65" s="1" customFormat="1" ht="6.95" customHeight="1">
      <c r="B1704" s="42"/>
      <c r="C1704" s="43"/>
      <c r="D1704" s="43"/>
      <c r="E1704" s="43"/>
      <c r="F1704" s="43"/>
      <c r="G1704" s="43"/>
      <c r="H1704" s="43"/>
      <c r="I1704" s="43"/>
      <c r="J1704" s="43"/>
      <c r="K1704" s="43"/>
      <c r="L1704" s="33"/>
    </row>
  </sheetData>
  <sheetProtection algorithmName="SHA-512" hashValue="fYtlDrGQkqD05P9B25InOkr1obbWhT6HvAGe1xMUnwoeG98NuQbNVYYT0YbJwdLclP1NbY0EiFO4KlWjIirtMQ==" saltValue="Zapv3/OCM5H37W3mqb8EInUp6JXhZ7ZVd6REQZ41fE/UI0ke067ypKezP2PZA2FW22Aw5VYFFbRPF8LOhJVBTA==" spinCount="100000" sheet="1" objects="1" scenarios="1" formatColumns="0" formatRows="0" autoFilter="0"/>
  <autoFilter ref="C105:K1703" xr:uid="{00000000-0009-0000-0000-000006000000}"/>
  <mergeCells count="15">
    <mergeCell ref="E92:H92"/>
    <mergeCell ref="E96:H96"/>
    <mergeCell ref="E94:H94"/>
    <mergeCell ref="E98:H9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41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112</v>
      </c>
      <c r="AZ2" s="91" t="s">
        <v>2344</v>
      </c>
      <c r="BA2" s="91" t="s">
        <v>2344</v>
      </c>
      <c r="BB2" s="91" t="s">
        <v>167</v>
      </c>
      <c r="BC2" s="91" t="s">
        <v>3904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3905</v>
      </c>
      <c r="BA3" s="91" t="s">
        <v>3906</v>
      </c>
      <c r="BB3" s="91" t="s">
        <v>180</v>
      </c>
      <c r="BC3" s="91" t="s">
        <v>3907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3908</v>
      </c>
      <c r="BA4" s="91" t="s">
        <v>3909</v>
      </c>
      <c r="BB4" s="91" t="s">
        <v>180</v>
      </c>
      <c r="BC4" s="91" t="s">
        <v>3910</v>
      </c>
      <c r="BD4" s="91" t="s">
        <v>85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188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3911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ROUND(J97,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ROUND((SUM(BE97:BE413)),  2)</f>
        <v>0</v>
      </c>
      <c r="I37" s="95">
        <v>0.21</v>
      </c>
      <c r="J37" s="84">
        <f>ROUND(((SUM(BE97:BE413))*I37),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ROUND((SUM(BF97:BF413)),  2)</f>
        <v>0</v>
      </c>
      <c r="I38" s="95">
        <v>0.15</v>
      </c>
      <c r="J38" s="84">
        <f>ROUND(((SUM(BF97:BF413))*I38),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ROUND((SUM(BG97:BG413)),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ROUND((SUM(BH97:BH413)),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ROUND((SUM(BI97:BI413)),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03 - MVE – horní stavba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J97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2363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8" customFormat="1" ht="24.95" customHeight="1">
      <c r="B69" s="105"/>
      <c r="D69" s="106" t="s">
        <v>3912</v>
      </c>
      <c r="E69" s="107"/>
      <c r="F69" s="107"/>
      <c r="G69" s="107"/>
      <c r="H69" s="107"/>
      <c r="I69" s="107"/>
      <c r="J69" s="108">
        <f>J281</f>
        <v>0</v>
      </c>
      <c r="L69" s="105"/>
    </row>
    <row r="70" spans="2:47" s="8" customFormat="1" ht="24.95" customHeight="1">
      <c r="B70" s="105"/>
      <c r="D70" s="106" t="s">
        <v>3913</v>
      </c>
      <c r="E70" s="107"/>
      <c r="F70" s="107"/>
      <c r="G70" s="107"/>
      <c r="H70" s="107"/>
      <c r="I70" s="107"/>
      <c r="J70" s="108">
        <f>J302</f>
        <v>0</v>
      </c>
      <c r="L70" s="105"/>
    </row>
    <row r="71" spans="2:47" s="8" customFormat="1" ht="24.95" customHeight="1">
      <c r="B71" s="105"/>
      <c r="D71" s="106" t="s">
        <v>3914</v>
      </c>
      <c r="E71" s="107"/>
      <c r="F71" s="107"/>
      <c r="G71" s="107"/>
      <c r="H71" s="107"/>
      <c r="I71" s="107"/>
      <c r="J71" s="108">
        <f>J325</f>
        <v>0</v>
      </c>
      <c r="L71" s="105"/>
    </row>
    <row r="72" spans="2:47" s="8" customFormat="1" ht="24.95" customHeight="1">
      <c r="B72" s="105"/>
      <c r="D72" s="106" t="s">
        <v>3915</v>
      </c>
      <c r="E72" s="107"/>
      <c r="F72" s="107"/>
      <c r="G72" s="107"/>
      <c r="H72" s="107"/>
      <c r="I72" s="107"/>
      <c r="J72" s="108">
        <f>J363</f>
        <v>0</v>
      </c>
      <c r="L72" s="105"/>
    </row>
    <row r="73" spans="2:47" s="14" customFormat="1" ht="19.899999999999999" customHeight="1">
      <c r="B73" s="185"/>
      <c r="D73" s="186" t="s">
        <v>3916</v>
      </c>
      <c r="E73" s="187"/>
      <c r="F73" s="187"/>
      <c r="G73" s="187"/>
      <c r="H73" s="187"/>
      <c r="I73" s="187"/>
      <c r="J73" s="188">
        <f>J393</f>
        <v>0</v>
      </c>
      <c r="L73" s="185"/>
    </row>
    <row r="74" spans="2:47" s="1" customFormat="1" ht="21.75" customHeight="1">
      <c r="B74" s="33"/>
      <c r="L74" s="33"/>
    </row>
    <row r="75" spans="2:47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47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47" s="1" customFormat="1" ht="24.95" customHeight="1">
      <c r="B80" s="33"/>
      <c r="C80" s="22" t="s">
        <v>203</v>
      </c>
      <c r="L80" s="33"/>
    </row>
    <row r="81" spans="2:20" s="1" customFormat="1" ht="6.95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16.5" customHeight="1">
      <c r="B83" s="33"/>
      <c r="E83" s="328" t="str">
        <f>E7</f>
        <v>MVE Klecany II</v>
      </c>
      <c r="F83" s="329"/>
      <c r="G83" s="329"/>
      <c r="H83" s="329"/>
      <c r="L83" s="33"/>
    </row>
    <row r="84" spans="2:20" ht="12" customHeight="1">
      <c r="B84" s="21"/>
      <c r="C84" s="28" t="s">
        <v>185</v>
      </c>
      <c r="L84" s="21"/>
    </row>
    <row r="85" spans="2:20" ht="16.5" customHeight="1">
      <c r="B85" s="21"/>
      <c r="E85" s="328" t="s">
        <v>188</v>
      </c>
      <c r="F85" s="313"/>
      <c r="G85" s="313"/>
      <c r="H85" s="313"/>
      <c r="L85" s="21"/>
    </row>
    <row r="86" spans="2:20" ht="12" customHeight="1">
      <c r="B86" s="21"/>
      <c r="C86" s="28" t="s">
        <v>192</v>
      </c>
      <c r="L86" s="21"/>
    </row>
    <row r="87" spans="2:20" s="1" customFormat="1" ht="16.5" customHeight="1">
      <c r="B87" s="33"/>
      <c r="E87" s="305" t="s">
        <v>1426</v>
      </c>
      <c r="F87" s="330"/>
      <c r="G87" s="330"/>
      <c r="H87" s="330"/>
      <c r="L87" s="33"/>
    </row>
    <row r="88" spans="2:20" s="1" customFormat="1" ht="12" customHeight="1">
      <c r="B88" s="33"/>
      <c r="C88" s="28" t="s">
        <v>1427</v>
      </c>
      <c r="L88" s="33"/>
    </row>
    <row r="89" spans="2:20" s="1" customFormat="1" ht="16.5" customHeight="1">
      <c r="B89" s="33"/>
      <c r="E89" s="294" t="str">
        <f>E13</f>
        <v>SO 03 - MVE – horní stavba</v>
      </c>
      <c r="F89" s="330"/>
      <c r="G89" s="330"/>
      <c r="H89" s="330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Klecany [666033]</v>
      </c>
      <c r="I91" s="28" t="s">
        <v>23</v>
      </c>
      <c r="J91" s="50" t="str">
        <f>IF(J16="","",J16)</f>
        <v>31. 5. 2023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E19</f>
        <v>Povodí Vltavy, státní podnik</v>
      </c>
      <c r="I93" s="28" t="s">
        <v>33</v>
      </c>
      <c r="J93" s="31" t="str">
        <f>E25</f>
        <v>AQUATIS a.s</v>
      </c>
      <c r="L93" s="33"/>
    </row>
    <row r="94" spans="2:20" s="1" customFormat="1" ht="15.2" customHeight="1">
      <c r="B94" s="33"/>
      <c r="C94" s="28" t="s">
        <v>31</v>
      </c>
      <c r="F94" s="26" t="str">
        <f>IF(E22="","",E22)</f>
        <v>Vyplň údaj</v>
      </c>
      <c r="I94" s="28" t="s">
        <v>38</v>
      </c>
      <c r="J94" s="31" t="str">
        <f>E28</f>
        <v xml:space="preserve"> </v>
      </c>
      <c r="L94" s="33"/>
    </row>
    <row r="95" spans="2:20" s="1" customFormat="1" ht="10.35" customHeight="1">
      <c r="B95" s="33"/>
      <c r="L95" s="33"/>
    </row>
    <row r="96" spans="2:20" s="9" customFormat="1" ht="29.25" customHeight="1">
      <c r="B96" s="109"/>
      <c r="C96" s="110" t="s">
        <v>204</v>
      </c>
      <c r="D96" s="111" t="s">
        <v>61</v>
      </c>
      <c r="E96" s="111" t="s">
        <v>57</v>
      </c>
      <c r="F96" s="111" t="s">
        <v>58</v>
      </c>
      <c r="G96" s="111" t="s">
        <v>205</v>
      </c>
      <c r="H96" s="111" t="s">
        <v>206</v>
      </c>
      <c r="I96" s="111" t="s">
        <v>207</v>
      </c>
      <c r="J96" s="111" t="s">
        <v>199</v>
      </c>
      <c r="K96" s="112" t="s">
        <v>208</v>
      </c>
      <c r="L96" s="109"/>
      <c r="M96" s="57" t="s">
        <v>19</v>
      </c>
      <c r="N96" s="58" t="s">
        <v>46</v>
      </c>
      <c r="O96" s="58" t="s">
        <v>209</v>
      </c>
      <c r="P96" s="58" t="s">
        <v>210</v>
      </c>
      <c r="Q96" s="58" t="s">
        <v>211</v>
      </c>
      <c r="R96" s="58" t="s">
        <v>212</v>
      </c>
      <c r="S96" s="58" t="s">
        <v>213</v>
      </c>
      <c r="T96" s="59" t="s">
        <v>214</v>
      </c>
    </row>
    <row r="97" spans="2:65" s="1" customFormat="1" ht="22.9" customHeight="1">
      <c r="B97" s="33"/>
      <c r="C97" s="62" t="s">
        <v>215</v>
      </c>
      <c r="J97" s="113">
        <f>BK97</f>
        <v>0</v>
      </c>
      <c r="L97" s="33"/>
      <c r="M97" s="60"/>
      <c r="N97" s="51"/>
      <c r="O97" s="51"/>
      <c r="P97" s="114">
        <f>P98+P281+P302+P325+P363</f>
        <v>0</v>
      </c>
      <c r="Q97" s="51"/>
      <c r="R97" s="114">
        <f>R98+R281+R302+R325+R363</f>
        <v>0</v>
      </c>
      <c r="S97" s="51"/>
      <c r="T97" s="115">
        <f>T98+T281+T302+T325+T363</f>
        <v>0</v>
      </c>
      <c r="AT97" s="18" t="s">
        <v>75</v>
      </c>
      <c r="AU97" s="18" t="s">
        <v>200</v>
      </c>
      <c r="BK97" s="116">
        <f>BK98+BK281+BK302+BK325+BK363</f>
        <v>0</v>
      </c>
    </row>
    <row r="98" spans="2:65" s="10" customFormat="1" ht="25.9" customHeight="1">
      <c r="B98" s="117"/>
      <c r="D98" s="118" t="s">
        <v>75</v>
      </c>
      <c r="E98" s="119" t="s">
        <v>2974</v>
      </c>
      <c r="F98" s="119" t="s">
        <v>1729</v>
      </c>
      <c r="I98" s="120"/>
      <c r="J98" s="121">
        <f>BK98</f>
        <v>0</v>
      </c>
      <c r="L98" s="117"/>
      <c r="M98" s="122"/>
      <c r="P98" s="123">
        <f>SUM(P99:P280)</f>
        <v>0</v>
      </c>
      <c r="R98" s="123">
        <f>SUM(R99:R280)</f>
        <v>0</v>
      </c>
      <c r="T98" s="124">
        <f>SUM(T99:T280)</f>
        <v>0</v>
      </c>
      <c r="AR98" s="118" t="s">
        <v>83</v>
      </c>
      <c r="AT98" s="125" t="s">
        <v>75</v>
      </c>
      <c r="AU98" s="125" t="s">
        <v>76</v>
      </c>
      <c r="AY98" s="118" t="s">
        <v>218</v>
      </c>
      <c r="BK98" s="126">
        <f>SUM(BK99:BK280)</f>
        <v>0</v>
      </c>
    </row>
    <row r="99" spans="2:65" s="1" customFormat="1" ht="16.5" customHeight="1">
      <c r="B99" s="33"/>
      <c r="C99" s="127" t="s">
        <v>83</v>
      </c>
      <c r="D99" s="127" t="s">
        <v>219</v>
      </c>
      <c r="E99" s="128" t="s">
        <v>3917</v>
      </c>
      <c r="F99" s="129" t="s">
        <v>1731</v>
      </c>
      <c r="G99" s="130" t="s">
        <v>167</v>
      </c>
      <c r="H99" s="131">
        <v>131.791</v>
      </c>
      <c r="I99" s="132"/>
      <c r="J99" s="133">
        <f>ROUND(I99*H99,2)</f>
        <v>0</v>
      </c>
      <c r="K99" s="129" t="s">
        <v>19</v>
      </c>
      <c r="L99" s="33"/>
      <c r="M99" s="134" t="s">
        <v>19</v>
      </c>
      <c r="N99" s="135" t="s">
        <v>47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223</v>
      </c>
      <c r="AT99" s="138" t="s">
        <v>219</v>
      </c>
      <c r="AU99" s="138" t="s">
        <v>83</v>
      </c>
      <c r="AY99" s="18" t="s">
        <v>218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83</v>
      </c>
      <c r="BK99" s="139">
        <f>ROUND(I99*H99,2)</f>
        <v>0</v>
      </c>
      <c r="BL99" s="18" t="s">
        <v>223</v>
      </c>
      <c r="BM99" s="138" t="s">
        <v>3918</v>
      </c>
    </row>
    <row r="100" spans="2:65" s="1" customFormat="1" ht="29.25">
      <c r="B100" s="33"/>
      <c r="D100" s="140" t="s">
        <v>225</v>
      </c>
      <c r="F100" s="141" t="s">
        <v>1733</v>
      </c>
      <c r="I100" s="142"/>
      <c r="L100" s="33"/>
      <c r="M100" s="143"/>
      <c r="T100" s="54"/>
      <c r="AT100" s="18" t="s">
        <v>225</v>
      </c>
      <c r="AU100" s="18" t="s">
        <v>83</v>
      </c>
    </row>
    <row r="101" spans="2:65" s="1" customFormat="1" ht="29.25">
      <c r="B101" s="33"/>
      <c r="D101" s="140" t="s">
        <v>227</v>
      </c>
      <c r="F101" s="144" t="s">
        <v>991</v>
      </c>
      <c r="I101" s="142"/>
      <c r="L101" s="33"/>
      <c r="M101" s="143"/>
      <c r="T101" s="54"/>
      <c r="AT101" s="18" t="s">
        <v>227</v>
      </c>
      <c r="AU101" s="18" t="s">
        <v>83</v>
      </c>
    </row>
    <row r="102" spans="2:65" s="11" customFormat="1" ht="11.25">
      <c r="B102" s="145"/>
      <c r="D102" s="140" t="s">
        <v>229</v>
      </c>
      <c r="E102" s="146" t="s">
        <v>19</v>
      </c>
      <c r="F102" s="147" t="s">
        <v>230</v>
      </c>
      <c r="H102" s="146" t="s">
        <v>19</v>
      </c>
      <c r="I102" s="148"/>
      <c r="L102" s="145"/>
      <c r="M102" s="149"/>
      <c r="T102" s="150"/>
      <c r="AT102" s="146" t="s">
        <v>229</v>
      </c>
      <c r="AU102" s="146" t="s">
        <v>83</v>
      </c>
      <c r="AV102" s="11" t="s">
        <v>83</v>
      </c>
      <c r="AW102" s="11" t="s">
        <v>37</v>
      </c>
      <c r="AX102" s="11" t="s">
        <v>76</v>
      </c>
      <c r="AY102" s="146" t="s">
        <v>218</v>
      </c>
    </row>
    <row r="103" spans="2:65" s="12" customFormat="1" ht="11.25">
      <c r="B103" s="151"/>
      <c r="D103" s="140" t="s">
        <v>229</v>
      </c>
      <c r="E103" s="152" t="s">
        <v>19</v>
      </c>
      <c r="F103" s="153" t="s">
        <v>3919</v>
      </c>
      <c r="H103" s="154">
        <v>22.766999999999999</v>
      </c>
      <c r="I103" s="155"/>
      <c r="L103" s="151"/>
      <c r="M103" s="156"/>
      <c r="T103" s="157"/>
      <c r="AT103" s="152" t="s">
        <v>229</v>
      </c>
      <c r="AU103" s="152" t="s">
        <v>83</v>
      </c>
      <c r="AV103" s="12" t="s">
        <v>85</v>
      </c>
      <c r="AW103" s="12" t="s">
        <v>37</v>
      </c>
      <c r="AX103" s="12" t="s">
        <v>76</v>
      </c>
      <c r="AY103" s="152" t="s">
        <v>218</v>
      </c>
    </row>
    <row r="104" spans="2:65" s="12" customFormat="1" ht="11.25">
      <c r="B104" s="151"/>
      <c r="D104" s="140" t="s">
        <v>229</v>
      </c>
      <c r="E104" s="152" t="s">
        <v>19</v>
      </c>
      <c r="F104" s="153" t="s">
        <v>3920</v>
      </c>
      <c r="H104" s="154">
        <v>30.108000000000001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76</v>
      </c>
      <c r="AY104" s="152" t="s">
        <v>218</v>
      </c>
    </row>
    <row r="105" spans="2:65" s="12" customFormat="1" ht="11.25">
      <c r="B105" s="151"/>
      <c r="D105" s="140" t="s">
        <v>229</v>
      </c>
      <c r="E105" s="152" t="s">
        <v>19</v>
      </c>
      <c r="F105" s="153" t="s">
        <v>3921</v>
      </c>
      <c r="H105" s="154">
        <v>25.84</v>
      </c>
      <c r="I105" s="155"/>
      <c r="L105" s="151"/>
      <c r="M105" s="156"/>
      <c r="T105" s="157"/>
      <c r="AT105" s="152" t="s">
        <v>229</v>
      </c>
      <c r="AU105" s="152" t="s">
        <v>83</v>
      </c>
      <c r="AV105" s="12" t="s">
        <v>85</v>
      </c>
      <c r="AW105" s="12" t="s">
        <v>37</v>
      </c>
      <c r="AX105" s="12" t="s">
        <v>76</v>
      </c>
      <c r="AY105" s="152" t="s">
        <v>218</v>
      </c>
    </row>
    <row r="106" spans="2:65" s="12" customFormat="1" ht="11.25">
      <c r="B106" s="151"/>
      <c r="D106" s="140" t="s">
        <v>229</v>
      </c>
      <c r="E106" s="152" t="s">
        <v>19</v>
      </c>
      <c r="F106" s="153" t="s">
        <v>3922</v>
      </c>
      <c r="H106" s="154">
        <v>27.091999999999999</v>
      </c>
      <c r="I106" s="155"/>
      <c r="L106" s="151"/>
      <c r="M106" s="156"/>
      <c r="T106" s="157"/>
      <c r="AT106" s="152" t="s">
        <v>229</v>
      </c>
      <c r="AU106" s="152" t="s">
        <v>83</v>
      </c>
      <c r="AV106" s="12" t="s">
        <v>85</v>
      </c>
      <c r="AW106" s="12" t="s">
        <v>37</v>
      </c>
      <c r="AX106" s="12" t="s">
        <v>76</v>
      </c>
      <c r="AY106" s="152" t="s">
        <v>218</v>
      </c>
    </row>
    <row r="107" spans="2:65" s="12" customFormat="1" ht="11.25">
      <c r="B107" s="151"/>
      <c r="D107" s="140" t="s">
        <v>229</v>
      </c>
      <c r="E107" s="152" t="s">
        <v>19</v>
      </c>
      <c r="F107" s="153" t="s">
        <v>3923</v>
      </c>
      <c r="H107" s="154">
        <v>4.68</v>
      </c>
      <c r="I107" s="155"/>
      <c r="L107" s="151"/>
      <c r="M107" s="156"/>
      <c r="T107" s="157"/>
      <c r="AT107" s="152" t="s">
        <v>229</v>
      </c>
      <c r="AU107" s="152" t="s">
        <v>83</v>
      </c>
      <c r="AV107" s="12" t="s">
        <v>85</v>
      </c>
      <c r="AW107" s="12" t="s">
        <v>37</v>
      </c>
      <c r="AX107" s="12" t="s">
        <v>76</v>
      </c>
      <c r="AY107" s="152" t="s">
        <v>218</v>
      </c>
    </row>
    <row r="108" spans="2:65" s="12" customFormat="1" ht="11.25">
      <c r="B108" s="151"/>
      <c r="D108" s="140" t="s">
        <v>229</v>
      </c>
      <c r="E108" s="152" t="s">
        <v>19</v>
      </c>
      <c r="F108" s="153" t="s">
        <v>3924</v>
      </c>
      <c r="H108" s="154">
        <v>6.0860000000000003</v>
      </c>
      <c r="I108" s="155"/>
      <c r="L108" s="151"/>
      <c r="M108" s="156"/>
      <c r="T108" s="157"/>
      <c r="AT108" s="152" t="s">
        <v>229</v>
      </c>
      <c r="AU108" s="152" t="s">
        <v>83</v>
      </c>
      <c r="AV108" s="12" t="s">
        <v>85</v>
      </c>
      <c r="AW108" s="12" t="s">
        <v>37</v>
      </c>
      <c r="AX108" s="12" t="s">
        <v>76</v>
      </c>
      <c r="AY108" s="152" t="s">
        <v>218</v>
      </c>
    </row>
    <row r="109" spans="2:65" s="12" customFormat="1" ht="11.25">
      <c r="B109" s="151"/>
      <c r="D109" s="140" t="s">
        <v>229</v>
      </c>
      <c r="E109" s="152" t="s">
        <v>19</v>
      </c>
      <c r="F109" s="153" t="s">
        <v>3925</v>
      </c>
      <c r="H109" s="154">
        <v>5.8609999999999998</v>
      </c>
      <c r="I109" s="155"/>
      <c r="L109" s="151"/>
      <c r="M109" s="156"/>
      <c r="T109" s="157"/>
      <c r="AT109" s="152" t="s">
        <v>229</v>
      </c>
      <c r="AU109" s="152" t="s">
        <v>83</v>
      </c>
      <c r="AV109" s="12" t="s">
        <v>85</v>
      </c>
      <c r="AW109" s="12" t="s">
        <v>37</v>
      </c>
      <c r="AX109" s="12" t="s">
        <v>76</v>
      </c>
      <c r="AY109" s="152" t="s">
        <v>218</v>
      </c>
    </row>
    <row r="110" spans="2:65" s="12" customFormat="1" ht="11.25">
      <c r="B110" s="151"/>
      <c r="D110" s="140" t="s">
        <v>229</v>
      </c>
      <c r="E110" s="152" t="s">
        <v>19</v>
      </c>
      <c r="F110" s="153" t="s">
        <v>3926</v>
      </c>
      <c r="H110" s="154">
        <v>2.786</v>
      </c>
      <c r="I110" s="155"/>
      <c r="L110" s="151"/>
      <c r="M110" s="156"/>
      <c r="T110" s="157"/>
      <c r="AT110" s="152" t="s">
        <v>229</v>
      </c>
      <c r="AU110" s="152" t="s">
        <v>83</v>
      </c>
      <c r="AV110" s="12" t="s">
        <v>85</v>
      </c>
      <c r="AW110" s="12" t="s">
        <v>37</v>
      </c>
      <c r="AX110" s="12" t="s">
        <v>76</v>
      </c>
      <c r="AY110" s="152" t="s">
        <v>218</v>
      </c>
    </row>
    <row r="111" spans="2:65" s="12" customFormat="1" ht="11.25">
      <c r="B111" s="151"/>
      <c r="D111" s="140" t="s">
        <v>229</v>
      </c>
      <c r="E111" s="152" t="s">
        <v>19</v>
      </c>
      <c r="F111" s="153" t="s">
        <v>3927</v>
      </c>
      <c r="H111" s="154">
        <v>0.52800000000000002</v>
      </c>
      <c r="I111" s="155"/>
      <c r="L111" s="151"/>
      <c r="M111" s="156"/>
      <c r="T111" s="157"/>
      <c r="AT111" s="152" t="s">
        <v>229</v>
      </c>
      <c r="AU111" s="152" t="s">
        <v>83</v>
      </c>
      <c r="AV111" s="12" t="s">
        <v>85</v>
      </c>
      <c r="AW111" s="12" t="s">
        <v>37</v>
      </c>
      <c r="AX111" s="12" t="s">
        <v>76</v>
      </c>
      <c r="AY111" s="152" t="s">
        <v>218</v>
      </c>
    </row>
    <row r="112" spans="2:65" s="12" customFormat="1" ht="11.25">
      <c r="B112" s="151"/>
      <c r="D112" s="140" t="s">
        <v>229</v>
      </c>
      <c r="E112" s="152" t="s">
        <v>19</v>
      </c>
      <c r="F112" s="153" t="s">
        <v>3928</v>
      </c>
      <c r="H112" s="154">
        <v>0.02</v>
      </c>
      <c r="I112" s="155"/>
      <c r="L112" s="151"/>
      <c r="M112" s="156"/>
      <c r="T112" s="157"/>
      <c r="AT112" s="152" t="s">
        <v>229</v>
      </c>
      <c r="AU112" s="152" t="s">
        <v>83</v>
      </c>
      <c r="AV112" s="12" t="s">
        <v>85</v>
      </c>
      <c r="AW112" s="12" t="s">
        <v>37</v>
      </c>
      <c r="AX112" s="12" t="s">
        <v>76</v>
      </c>
      <c r="AY112" s="152" t="s">
        <v>218</v>
      </c>
    </row>
    <row r="113" spans="2:65" s="11" customFormat="1" ht="11.25">
      <c r="B113" s="145"/>
      <c r="D113" s="140" t="s">
        <v>229</v>
      </c>
      <c r="E113" s="146" t="s">
        <v>19</v>
      </c>
      <c r="F113" s="147" t="s">
        <v>3929</v>
      </c>
      <c r="H113" s="146" t="s">
        <v>19</v>
      </c>
      <c r="I113" s="148"/>
      <c r="L113" s="145"/>
      <c r="M113" s="149"/>
      <c r="T113" s="150"/>
      <c r="AT113" s="146" t="s">
        <v>229</v>
      </c>
      <c r="AU113" s="146" t="s">
        <v>83</v>
      </c>
      <c r="AV113" s="11" t="s">
        <v>83</v>
      </c>
      <c r="AW113" s="11" t="s">
        <v>37</v>
      </c>
      <c r="AX113" s="11" t="s">
        <v>76</v>
      </c>
      <c r="AY113" s="146" t="s">
        <v>218</v>
      </c>
    </row>
    <row r="114" spans="2:65" s="12" customFormat="1" ht="11.25">
      <c r="B114" s="151"/>
      <c r="D114" s="140" t="s">
        <v>229</v>
      </c>
      <c r="E114" s="152" t="s">
        <v>19</v>
      </c>
      <c r="F114" s="153" t="s">
        <v>3930</v>
      </c>
      <c r="H114" s="154">
        <v>0.85299999999999998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76</v>
      </c>
      <c r="AY114" s="152" t="s">
        <v>218</v>
      </c>
    </row>
    <row r="115" spans="2:65" s="12" customFormat="1" ht="11.25">
      <c r="B115" s="151"/>
      <c r="D115" s="140" t="s">
        <v>229</v>
      </c>
      <c r="E115" s="152" t="s">
        <v>19</v>
      </c>
      <c r="F115" s="153" t="s">
        <v>3931</v>
      </c>
      <c r="H115" s="154">
        <v>1.528</v>
      </c>
      <c r="I115" s="155"/>
      <c r="L115" s="151"/>
      <c r="M115" s="156"/>
      <c r="T115" s="157"/>
      <c r="AT115" s="152" t="s">
        <v>229</v>
      </c>
      <c r="AU115" s="152" t="s">
        <v>83</v>
      </c>
      <c r="AV115" s="12" t="s">
        <v>85</v>
      </c>
      <c r="AW115" s="12" t="s">
        <v>37</v>
      </c>
      <c r="AX115" s="12" t="s">
        <v>76</v>
      </c>
      <c r="AY115" s="152" t="s">
        <v>218</v>
      </c>
    </row>
    <row r="116" spans="2:65" s="12" customFormat="1" ht="11.25">
      <c r="B116" s="151"/>
      <c r="D116" s="140" t="s">
        <v>229</v>
      </c>
      <c r="E116" s="152" t="s">
        <v>19</v>
      </c>
      <c r="F116" s="153" t="s">
        <v>3932</v>
      </c>
      <c r="H116" s="154">
        <v>1.137</v>
      </c>
      <c r="I116" s="155"/>
      <c r="L116" s="151"/>
      <c r="M116" s="156"/>
      <c r="T116" s="157"/>
      <c r="AT116" s="152" t="s">
        <v>229</v>
      </c>
      <c r="AU116" s="152" t="s">
        <v>83</v>
      </c>
      <c r="AV116" s="12" t="s">
        <v>85</v>
      </c>
      <c r="AW116" s="12" t="s">
        <v>37</v>
      </c>
      <c r="AX116" s="12" t="s">
        <v>76</v>
      </c>
      <c r="AY116" s="152" t="s">
        <v>218</v>
      </c>
    </row>
    <row r="117" spans="2:65" s="11" customFormat="1" ht="11.25">
      <c r="B117" s="145"/>
      <c r="D117" s="140" t="s">
        <v>229</v>
      </c>
      <c r="E117" s="146" t="s">
        <v>19</v>
      </c>
      <c r="F117" s="147" t="s">
        <v>3933</v>
      </c>
      <c r="H117" s="146" t="s">
        <v>19</v>
      </c>
      <c r="I117" s="148"/>
      <c r="L117" s="145"/>
      <c r="M117" s="149"/>
      <c r="T117" s="150"/>
      <c r="AT117" s="146" t="s">
        <v>229</v>
      </c>
      <c r="AU117" s="146" t="s">
        <v>83</v>
      </c>
      <c r="AV117" s="11" t="s">
        <v>83</v>
      </c>
      <c r="AW117" s="11" t="s">
        <v>37</v>
      </c>
      <c r="AX117" s="11" t="s">
        <v>76</v>
      </c>
      <c r="AY117" s="146" t="s">
        <v>218</v>
      </c>
    </row>
    <row r="118" spans="2:65" s="12" customFormat="1" ht="11.25">
      <c r="B118" s="151"/>
      <c r="D118" s="140" t="s">
        <v>229</v>
      </c>
      <c r="E118" s="152" t="s">
        <v>19</v>
      </c>
      <c r="F118" s="153" t="s">
        <v>3934</v>
      </c>
      <c r="H118" s="154">
        <v>2.5049999999999999</v>
      </c>
      <c r="I118" s="155"/>
      <c r="L118" s="151"/>
      <c r="M118" s="156"/>
      <c r="T118" s="157"/>
      <c r="AT118" s="152" t="s">
        <v>229</v>
      </c>
      <c r="AU118" s="152" t="s">
        <v>83</v>
      </c>
      <c r="AV118" s="12" t="s">
        <v>85</v>
      </c>
      <c r="AW118" s="12" t="s">
        <v>37</v>
      </c>
      <c r="AX118" s="12" t="s">
        <v>76</v>
      </c>
      <c r="AY118" s="152" t="s">
        <v>218</v>
      </c>
    </row>
    <row r="119" spans="2:65" s="13" customFormat="1" ht="11.25">
      <c r="B119" s="158"/>
      <c r="D119" s="140" t="s">
        <v>229</v>
      </c>
      <c r="E119" s="159" t="s">
        <v>2344</v>
      </c>
      <c r="F119" s="160" t="s">
        <v>234</v>
      </c>
      <c r="H119" s="161">
        <v>131.791</v>
      </c>
      <c r="I119" s="162"/>
      <c r="L119" s="158"/>
      <c r="M119" s="163"/>
      <c r="T119" s="164"/>
      <c r="AT119" s="159" t="s">
        <v>229</v>
      </c>
      <c r="AU119" s="159" t="s">
        <v>83</v>
      </c>
      <c r="AV119" s="13" t="s">
        <v>223</v>
      </c>
      <c r="AW119" s="13" t="s">
        <v>37</v>
      </c>
      <c r="AX119" s="13" t="s">
        <v>83</v>
      </c>
      <c r="AY119" s="159" t="s">
        <v>218</v>
      </c>
    </row>
    <row r="120" spans="2:65" s="1" customFormat="1" ht="16.5" customHeight="1">
      <c r="B120" s="33"/>
      <c r="C120" s="127" t="s">
        <v>85</v>
      </c>
      <c r="D120" s="127" t="s">
        <v>219</v>
      </c>
      <c r="E120" s="128" t="s">
        <v>3935</v>
      </c>
      <c r="F120" s="129" t="s">
        <v>3936</v>
      </c>
      <c r="G120" s="130" t="s">
        <v>167</v>
      </c>
      <c r="H120" s="131">
        <v>1.0609999999999999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3937</v>
      </c>
    </row>
    <row r="121" spans="2:65" s="1" customFormat="1" ht="19.5">
      <c r="B121" s="33"/>
      <c r="D121" s="140" t="s">
        <v>225</v>
      </c>
      <c r="F121" s="141" t="s">
        <v>3938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29.25">
      <c r="B122" s="33"/>
      <c r="D122" s="140" t="s">
        <v>227</v>
      </c>
      <c r="F122" s="144" t="s">
        <v>3939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1" customFormat="1" ht="11.25">
      <c r="B123" s="145"/>
      <c r="D123" s="140" t="s">
        <v>229</v>
      </c>
      <c r="E123" s="146" t="s">
        <v>19</v>
      </c>
      <c r="F123" s="147" t="s">
        <v>230</v>
      </c>
      <c r="H123" s="146" t="s">
        <v>19</v>
      </c>
      <c r="I123" s="148"/>
      <c r="L123" s="145"/>
      <c r="M123" s="149"/>
      <c r="T123" s="150"/>
      <c r="AT123" s="146" t="s">
        <v>229</v>
      </c>
      <c r="AU123" s="146" t="s">
        <v>83</v>
      </c>
      <c r="AV123" s="11" t="s">
        <v>83</v>
      </c>
      <c r="AW123" s="11" t="s">
        <v>37</v>
      </c>
      <c r="AX123" s="11" t="s">
        <v>76</v>
      </c>
      <c r="AY123" s="146" t="s">
        <v>218</v>
      </c>
    </row>
    <row r="124" spans="2:65" s="12" customFormat="1" ht="11.25">
      <c r="B124" s="151"/>
      <c r="D124" s="140" t="s">
        <v>229</v>
      </c>
      <c r="E124" s="152" t="s">
        <v>19</v>
      </c>
      <c r="F124" s="153" t="s">
        <v>3940</v>
      </c>
      <c r="H124" s="154">
        <v>0.26600000000000001</v>
      </c>
      <c r="I124" s="155"/>
      <c r="L124" s="151"/>
      <c r="M124" s="156"/>
      <c r="T124" s="157"/>
      <c r="AT124" s="152" t="s">
        <v>229</v>
      </c>
      <c r="AU124" s="152" t="s">
        <v>83</v>
      </c>
      <c r="AV124" s="12" t="s">
        <v>85</v>
      </c>
      <c r="AW124" s="12" t="s">
        <v>37</v>
      </c>
      <c r="AX124" s="12" t="s">
        <v>76</v>
      </c>
      <c r="AY124" s="152" t="s">
        <v>218</v>
      </c>
    </row>
    <row r="125" spans="2:65" s="12" customFormat="1" ht="11.25">
      <c r="B125" s="151"/>
      <c r="D125" s="140" t="s">
        <v>229</v>
      </c>
      <c r="E125" s="152" t="s">
        <v>19</v>
      </c>
      <c r="F125" s="153" t="s">
        <v>3941</v>
      </c>
      <c r="H125" s="154">
        <v>0.27100000000000002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76</v>
      </c>
      <c r="AY125" s="152" t="s">
        <v>218</v>
      </c>
    </row>
    <row r="126" spans="2:65" s="12" customFormat="1" ht="11.25">
      <c r="B126" s="151"/>
      <c r="D126" s="140" t="s">
        <v>229</v>
      </c>
      <c r="E126" s="152" t="s">
        <v>19</v>
      </c>
      <c r="F126" s="153" t="s">
        <v>3942</v>
      </c>
      <c r="H126" s="154">
        <v>0.26200000000000001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3943</v>
      </c>
      <c r="H127" s="154">
        <v>0.26200000000000001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3" customFormat="1" ht="11.25">
      <c r="B128" s="158"/>
      <c r="D128" s="140" t="s">
        <v>229</v>
      </c>
      <c r="E128" s="159" t="s">
        <v>19</v>
      </c>
      <c r="F128" s="160" t="s">
        <v>234</v>
      </c>
      <c r="H128" s="161">
        <v>1.0609999999999999</v>
      </c>
      <c r="I128" s="162"/>
      <c r="L128" s="158"/>
      <c r="M128" s="163"/>
      <c r="T128" s="164"/>
      <c r="AT128" s="159" t="s">
        <v>229</v>
      </c>
      <c r="AU128" s="159" t="s">
        <v>83</v>
      </c>
      <c r="AV128" s="13" t="s">
        <v>223</v>
      </c>
      <c r="AW128" s="13" t="s">
        <v>37</v>
      </c>
      <c r="AX128" s="13" t="s">
        <v>83</v>
      </c>
      <c r="AY128" s="159" t="s">
        <v>218</v>
      </c>
    </row>
    <row r="129" spans="2:65" s="1" customFormat="1" ht="16.5" customHeight="1">
      <c r="B129" s="33"/>
      <c r="C129" s="127" t="s">
        <v>99</v>
      </c>
      <c r="D129" s="127" t="s">
        <v>219</v>
      </c>
      <c r="E129" s="128" t="s">
        <v>3944</v>
      </c>
      <c r="F129" s="129" t="s">
        <v>1819</v>
      </c>
      <c r="G129" s="130" t="s">
        <v>167</v>
      </c>
      <c r="H129" s="131">
        <v>0.66900000000000004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223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223</v>
      </c>
      <c r="BM129" s="138" t="s">
        <v>3945</v>
      </c>
    </row>
    <row r="130" spans="2:65" s="1" customFormat="1" ht="19.5">
      <c r="B130" s="33"/>
      <c r="D130" s="140" t="s">
        <v>225</v>
      </c>
      <c r="F130" s="141" t="s">
        <v>1821</v>
      </c>
      <c r="I130" s="142"/>
      <c r="L130" s="33"/>
      <c r="M130" s="143"/>
      <c r="T130" s="54"/>
      <c r="AT130" s="18" t="s">
        <v>225</v>
      </c>
      <c r="AU130" s="18" t="s">
        <v>83</v>
      </c>
    </row>
    <row r="131" spans="2:65" s="1" customFormat="1" ht="29.25">
      <c r="B131" s="33"/>
      <c r="D131" s="140" t="s">
        <v>227</v>
      </c>
      <c r="F131" s="144" t="s">
        <v>991</v>
      </c>
      <c r="I131" s="142"/>
      <c r="L131" s="33"/>
      <c r="M131" s="143"/>
      <c r="T131" s="54"/>
      <c r="AT131" s="18" t="s">
        <v>227</v>
      </c>
      <c r="AU131" s="18" t="s">
        <v>83</v>
      </c>
    </row>
    <row r="132" spans="2:65" s="11" customFormat="1" ht="11.25">
      <c r="B132" s="145"/>
      <c r="D132" s="140" t="s">
        <v>229</v>
      </c>
      <c r="E132" s="146" t="s">
        <v>19</v>
      </c>
      <c r="F132" s="147" t="s">
        <v>230</v>
      </c>
      <c r="H132" s="146" t="s">
        <v>19</v>
      </c>
      <c r="I132" s="148"/>
      <c r="L132" s="145"/>
      <c r="M132" s="149"/>
      <c r="T132" s="150"/>
      <c r="AT132" s="146" t="s">
        <v>229</v>
      </c>
      <c r="AU132" s="146" t="s">
        <v>83</v>
      </c>
      <c r="AV132" s="11" t="s">
        <v>83</v>
      </c>
      <c r="AW132" s="11" t="s">
        <v>37</v>
      </c>
      <c r="AX132" s="11" t="s">
        <v>76</v>
      </c>
      <c r="AY132" s="146" t="s">
        <v>218</v>
      </c>
    </row>
    <row r="133" spans="2:65" s="12" customFormat="1" ht="11.25">
      <c r="B133" s="151"/>
      <c r="D133" s="140" t="s">
        <v>229</v>
      </c>
      <c r="E133" s="152" t="s">
        <v>19</v>
      </c>
      <c r="F133" s="153" t="s">
        <v>3946</v>
      </c>
      <c r="H133" s="154">
        <v>0.66900000000000004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83</v>
      </c>
      <c r="AY133" s="152" t="s">
        <v>218</v>
      </c>
    </row>
    <row r="134" spans="2:65" s="1" customFormat="1" ht="16.5" customHeight="1">
      <c r="B134" s="33"/>
      <c r="C134" s="127" t="s">
        <v>223</v>
      </c>
      <c r="D134" s="127" t="s">
        <v>219</v>
      </c>
      <c r="E134" s="128" t="s">
        <v>3947</v>
      </c>
      <c r="F134" s="129" t="s">
        <v>3948</v>
      </c>
      <c r="G134" s="130" t="s">
        <v>237</v>
      </c>
      <c r="H134" s="131">
        <v>1</v>
      </c>
      <c r="I134" s="132"/>
      <c r="J134" s="133">
        <f>ROUND(I134*H134,2)</f>
        <v>0</v>
      </c>
      <c r="K134" s="129" t="s">
        <v>19</v>
      </c>
      <c r="L134" s="33"/>
      <c r="M134" s="134" t="s">
        <v>19</v>
      </c>
      <c r="N134" s="135" t="s">
        <v>47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223</v>
      </c>
      <c r="AT134" s="138" t="s">
        <v>219</v>
      </c>
      <c r="AU134" s="138" t="s">
        <v>83</v>
      </c>
      <c r="AY134" s="18" t="s">
        <v>218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83</v>
      </c>
      <c r="BK134" s="139">
        <f>ROUND(I134*H134,2)</f>
        <v>0</v>
      </c>
      <c r="BL134" s="18" t="s">
        <v>223</v>
      </c>
      <c r="BM134" s="138" t="s">
        <v>3949</v>
      </c>
    </row>
    <row r="135" spans="2:65" s="1" customFormat="1" ht="11.25">
      <c r="B135" s="33"/>
      <c r="D135" s="140" t="s">
        <v>225</v>
      </c>
      <c r="F135" s="141" t="s">
        <v>3948</v>
      </c>
      <c r="I135" s="142"/>
      <c r="L135" s="33"/>
      <c r="M135" s="143"/>
      <c r="T135" s="54"/>
      <c r="AT135" s="18" t="s">
        <v>225</v>
      </c>
      <c r="AU135" s="18" t="s">
        <v>83</v>
      </c>
    </row>
    <row r="136" spans="2:65" s="1" customFormat="1" ht="19.5">
      <c r="B136" s="33"/>
      <c r="D136" s="140" t="s">
        <v>227</v>
      </c>
      <c r="F136" s="144" t="s">
        <v>2995</v>
      </c>
      <c r="I136" s="142"/>
      <c r="L136" s="33"/>
      <c r="M136" s="143"/>
      <c r="T136" s="54"/>
      <c r="AT136" s="18" t="s">
        <v>227</v>
      </c>
      <c r="AU136" s="18" t="s">
        <v>83</v>
      </c>
    </row>
    <row r="137" spans="2:65" s="11" customFormat="1" ht="11.25">
      <c r="B137" s="145"/>
      <c r="D137" s="140" t="s">
        <v>229</v>
      </c>
      <c r="E137" s="146" t="s">
        <v>19</v>
      </c>
      <c r="F137" s="147" t="s">
        <v>283</v>
      </c>
      <c r="H137" s="146" t="s">
        <v>19</v>
      </c>
      <c r="I137" s="148"/>
      <c r="L137" s="145"/>
      <c r="M137" s="149"/>
      <c r="T137" s="150"/>
      <c r="AT137" s="146" t="s">
        <v>229</v>
      </c>
      <c r="AU137" s="146" t="s">
        <v>83</v>
      </c>
      <c r="AV137" s="11" t="s">
        <v>83</v>
      </c>
      <c r="AW137" s="11" t="s">
        <v>37</v>
      </c>
      <c r="AX137" s="11" t="s">
        <v>76</v>
      </c>
      <c r="AY137" s="146" t="s">
        <v>218</v>
      </c>
    </row>
    <row r="138" spans="2:65" s="12" customFormat="1" ht="11.25">
      <c r="B138" s="151"/>
      <c r="D138" s="140" t="s">
        <v>229</v>
      </c>
      <c r="E138" s="152" t="s">
        <v>19</v>
      </c>
      <c r="F138" s="153" t="s">
        <v>83</v>
      </c>
      <c r="H138" s="154">
        <v>1</v>
      </c>
      <c r="I138" s="155"/>
      <c r="L138" s="151"/>
      <c r="M138" s="156"/>
      <c r="T138" s="157"/>
      <c r="AT138" s="152" t="s">
        <v>229</v>
      </c>
      <c r="AU138" s="152" t="s">
        <v>83</v>
      </c>
      <c r="AV138" s="12" t="s">
        <v>85</v>
      </c>
      <c r="AW138" s="12" t="s">
        <v>37</v>
      </c>
      <c r="AX138" s="12" t="s">
        <v>83</v>
      </c>
      <c r="AY138" s="152" t="s">
        <v>218</v>
      </c>
    </row>
    <row r="139" spans="2:65" s="1" customFormat="1" ht="16.5" customHeight="1">
      <c r="B139" s="33"/>
      <c r="C139" s="127" t="s">
        <v>257</v>
      </c>
      <c r="D139" s="127" t="s">
        <v>219</v>
      </c>
      <c r="E139" s="128" t="s">
        <v>3950</v>
      </c>
      <c r="F139" s="129" t="s">
        <v>3951</v>
      </c>
      <c r="G139" s="130" t="s">
        <v>237</v>
      </c>
      <c r="H139" s="131">
        <v>2</v>
      </c>
      <c r="I139" s="132"/>
      <c r="J139" s="133">
        <f>ROUND(I139*H139,2)</f>
        <v>0</v>
      </c>
      <c r="K139" s="129" t="s">
        <v>19</v>
      </c>
      <c r="L139" s="33"/>
      <c r="M139" s="134" t="s">
        <v>19</v>
      </c>
      <c r="N139" s="135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223</v>
      </c>
      <c r="AT139" s="138" t="s">
        <v>219</v>
      </c>
      <c r="AU139" s="138" t="s">
        <v>83</v>
      </c>
      <c r="AY139" s="18" t="s">
        <v>218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83</v>
      </c>
      <c r="BK139" s="139">
        <f>ROUND(I139*H139,2)</f>
        <v>0</v>
      </c>
      <c r="BL139" s="18" t="s">
        <v>223</v>
      </c>
      <c r="BM139" s="138" t="s">
        <v>3952</v>
      </c>
    </row>
    <row r="140" spans="2:65" s="1" customFormat="1" ht="11.25">
      <c r="B140" s="33"/>
      <c r="D140" s="140" t="s">
        <v>225</v>
      </c>
      <c r="F140" s="141" t="s">
        <v>3953</v>
      </c>
      <c r="I140" s="142"/>
      <c r="L140" s="33"/>
      <c r="M140" s="143"/>
      <c r="T140" s="54"/>
      <c r="AT140" s="18" t="s">
        <v>225</v>
      </c>
      <c r="AU140" s="18" t="s">
        <v>83</v>
      </c>
    </row>
    <row r="141" spans="2:65" s="1" customFormat="1" ht="19.5">
      <c r="B141" s="33"/>
      <c r="D141" s="140" t="s">
        <v>227</v>
      </c>
      <c r="F141" s="144" t="s">
        <v>2995</v>
      </c>
      <c r="I141" s="142"/>
      <c r="L141" s="33"/>
      <c r="M141" s="143"/>
      <c r="T141" s="54"/>
      <c r="AT141" s="18" t="s">
        <v>227</v>
      </c>
      <c r="AU141" s="18" t="s">
        <v>83</v>
      </c>
    </row>
    <row r="142" spans="2:65" s="11" customFormat="1" ht="11.25">
      <c r="B142" s="145"/>
      <c r="D142" s="140" t="s">
        <v>229</v>
      </c>
      <c r="E142" s="146" t="s">
        <v>19</v>
      </c>
      <c r="F142" s="147" t="s">
        <v>283</v>
      </c>
      <c r="H142" s="146" t="s">
        <v>19</v>
      </c>
      <c r="I142" s="148"/>
      <c r="L142" s="145"/>
      <c r="M142" s="149"/>
      <c r="T142" s="150"/>
      <c r="AT142" s="146" t="s">
        <v>229</v>
      </c>
      <c r="AU142" s="146" t="s">
        <v>83</v>
      </c>
      <c r="AV142" s="11" t="s">
        <v>83</v>
      </c>
      <c r="AW142" s="11" t="s">
        <v>37</v>
      </c>
      <c r="AX142" s="11" t="s">
        <v>76</v>
      </c>
      <c r="AY142" s="146" t="s">
        <v>218</v>
      </c>
    </row>
    <row r="143" spans="2:65" s="12" customFormat="1" ht="11.25">
      <c r="B143" s="151"/>
      <c r="D143" s="140" t="s">
        <v>229</v>
      </c>
      <c r="E143" s="152" t="s">
        <v>19</v>
      </c>
      <c r="F143" s="153" t="s">
        <v>85</v>
      </c>
      <c r="H143" s="154">
        <v>2</v>
      </c>
      <c r="I143" s="155"/>
      <c r="L143" s="151"/>
      <c r="M143" s="156"/>
      <c r="T143" s="157"/>
      <c r="AT143" s="152" t="s">
        <v>229</v>
      </c>
      <c r="AU143" s="152" t="s">
        <v>83</v>
      </c>
      <c r="AV143" s="12" t="s">
        <v>85</v>
      </c>
      <c r="AW143" s="12" t="s">
        <v>37</v>
      </c>
      <c r="AX143" s="12" t="s">
        <v>83</v>
      </c>
      <c r="AY143" s="152" t="s">
        <v>218</v>
      </c>
    </row>
    <row r="144" spans="2:65" s="1" customFormat="1" ht="16.5" customHeight="1">
      <c r="B144" s="33"/>
      <c r="C144" s="127" t="s">
        <v>263</v>
      </c>
      <c r="D144" s="127" t="s">
        <v>219</v>
      </c>
      <c r="E144" s="128" t="s">
        <v>3954</v>
      </c>
      <c r="F144" s="129" t="s">
        <v>3955</v>
      </c>
      <c r="G144" s="130" t="s">
        <v>237</v>
      </c>
      <c r="H144" s="131">
        <v>4</v>
      </c>
      <c r="I144" s="132"/>
      <c r="J144" s="133">
        <f>ROUND(I144*H144,2)</f>
        <v>0</v>
      </c>
      <c r="K144" s="129" t="s">
        <v>19</v>
      </c>
      <c r="L144" s="33"/>
      <c r="M144" s="134" t="s">
        <v>19</v>
      </c>
      <c r="N144" s="135" t="s">
        <v>47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223</v>
      </c>
      <c r="AT144" s="138" t="s">
        <v>219</v>
      </c>
      <c r="AU144" s="138" t="s">
        <v>83</v>
      </c>
      <c r="AY144" s="18" t="s">
        <v>218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83</v>
      </c>
      <c r="BK144" s="139">
        <f>ROUND(I144*H144,2)</f>
        <v>0</v>
      </c>
      <c r="BL144" s="18" t="s">
        <v>223</v>
      </c>
      <c r="BM144" s="138" t="s">
        <v>3956</v>
      </c>
    </row>
    <row r="145" spans="2:65" s="1" customFormat="1" ht="11.25">
      <c r="B145" s="33"/>
      <c r="D145" s="140" t="s">
        <v>225</v>
      </c>
      <c r="F145" s="141" t="s">
        <v>3957</v>
      </c>
      <c r="I145" s="142"/>
      <c r="L145" s="33"/>
      <c r="M145" s="143"/>
      <c r="T145" s="54"/>
      <c r="AT145" s="18" t="s">
        <v>225</v>
      </c>
      <c r="AU145" s="18" t="s">
        <v>83</v>
      </c>
    </row>
    <row r="146" spans="2:65" s="1" customFormat="1" ht="19.5">
      <c r="B146" s="33"/>
      <c r="D146" s="140" t="s">
        <v>227</v>
      </c>
      <c r="F146" s="144" t="s">
        <v>2995</v>
      </c>
      <c r="I146" s="142"/>
      <c r="L146" s="33"/>
      <c r="M146" s="143"/>
      <c r="T146" s="54"/>
      <c r="AT146" s="18" t="s">
        <v>227</v>
      </c>
      <c r="AU146" s="18" t="s">
        <v>83</v>
      </c>
    </row>
    <row r="147" spans="2:65" s="11" customFormat="1" ht="11.25">
      <c r="B147" s="145"/>
      <c r="D147" s="140" t="s">
        <v>229</v>
      </c>
      <c r="E147" s="146" t="s">
        <v>19</v>
      </c>
      <c r="F147" s="147" t="s">
        <v>283</v>
      </c>
      <c r="H147" s="146" t="s">
        <v>19</v>
      </c>
      <c r="I147" s="148"/>
      <c r="L147" s="145"/>
      <c r="M147" s="149"/>
      <c r="T147" s="150"/>
      <c r="AT147" s="146" t="s">
        <v>229</v>
      </c>
      <c r="AU147" s="146" t="s">
        <v>83</v>
      </c>
      <c r="AV147" s="11" t="s">
        <v>83</v>
      </c>
      <c r="AW147" s="11" t="s">
        <v>37</v>
      </c>
      <c r="AX147" s="11" t="s">
        <v>76</v>
      </c>
      <c r="AY147" s="146" t="s">
        <v>218</v>
      </c>
    </row>
    <row r="148" spans="2:65" s="12" customFormat="1" ht="11.25">
      <c r="B148" s="151"/>
      <c r="D148" s="140" t="s">
        <v>229</v>
      </c>
      <c r="E148" s="152" t="s">
        <v>19</v>
      </c>
      <c r="F148" s="153" t="s">
        <v>223</v>
      </c>
      <c r="H148" s="154">
        <v>4</v>
      </c>
      <c r="I148" s="155"/>
      <c r="L148" s="151"/>
      <c r="M148" s="156"/>
      <c r="T148" s="157"/>
      <c r="AT148" s="152" t="s">
        <v>229</v>
      </c>
      <c r="AU148" s="152" t="s">
        <v>83</v>
      </c>
      <c r="AV148" s="12" t="s">
        <v>85</v>
      </c>
      <c r="AW148" s="12" t="s">
        <v>37</v>
      </c>
      <c r="AX148" s="12" t="s">
        <v>83</v>
      </c>
      <c r="AY148" s="152" t="s">
        <v>218</v>
      </c>
    </row>
    <row r="149" spans="2:65" s="1" customFormat="1" ht="16.5" customHeight="1">
      <c r="B149" s="33"/>
      <c r="C149" s="127" t="s">
        <v>271</v>
      </c>
      <c r="D149" s="127" t="s">
        <v>219</v>
      </c>
      <c r="E149" s="128" t="s">
        <v>3958</v>
      </c>
      <c r="F149" s="129" t="s">
        <v>1827</v>
      </c>
      <c r="G149" s="130" t="s">
        <v>180</v>
      </c>
      <c r="H149" s="131">
        <v>602.93899999999996</v>
      </c>
      <c r="I149" s="132"/>
      <c r="J149" s="133">
        <f>ROUND(I149*H149,2)</f>
        <v>0</v>
      </c>
      <c r="K149" s="129" t="s">
        <v>19</v>
      </c>
      <c r="L149" s="33"/>
      <c r="M149" s="134" t="s">
        <v>19</v>
      </c>
      <c r="N149" s="13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223</v>
      </c>
      <c r="AT149" s="138" t="s">
        <v>219</v>
      </c>
      <c r="AU149" s="138" t="s">
        <v>83</v>
      </c>
      <c r="AY149" s="18" t="s">
        <v>218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8" t="s">
        <v>83</v>
      </c>
      <c r="BK149" s="139">
        <f>ROUND(I149*H149,2)</f>
        <v>0</v>
      </c>
      <c r="BL149" s="18" t="s">
        <v>223</v>
      </c>
      <c r="BM149" s="138" t="s">
        <v>3959</v>
      </c>
    </row>
    <row r="150" spans="2:65" s="1" customFormat="1" ht="29.25">
      <c r="B150" s="33"/>
      <c r="D150" s="140" t="s">
        <v>225</v>
      </c>
      <c r="F150" s="141" t="s">
        <v>1829</v>
      </c>
      <c r="I150" s="142"/>
      <c r="L150" s="33"/>
      <c r="M150" s="143"/>
      <c r="T150" s="54"/>
      <c r="AT150" s="18" t="s">
        <v>225</v>
      </c>
      <c r="AU150" s="18" t="s">
        <v>83</v>
      </c>
    </row>
    <row r="151" spans="2:65" s="1" customFormat="1" ht="19.5">
      <c r="B151" s="33"/>
      <c r="D151" s="140" t="s">
        <v>227</v>
      </c>
      <c r="F151" s="144" t="s">
        <v>1830</v>
      </c>
      <c r="I151" s="142"/>
      <c r="L151" s="33"/>
      <c r="M151" s="143"/>
      <c r="T151" s="54"/>
      <c r="AT151" s="18" t="s">
        <v>227</v>
      </c>
      <c r="AU151" s="18" t="s">
        <v>83</v>
      </c>
    </row>
    <row r="152" spans="2:65" s="11" customFormat="1" ht="11.25">
      <c r="B152" s="145"/>
      <c r="D152" s="140" t="s">
        <v>229</v>
      </c>
      <c r="E152" s="146" t="s">
        <v>19</v>
      </c>
      <c r="F152" s="147" t="s">
        <v>230</v>
      </c>
      <c r="H152" s="146" t="s">
        <v>19</v>
      </c>
      <c r="I152" s="148"/>
      <c r="L152" s="145"/>
      <c r="M152" s="149"/>
      <c r="T152" s="150"/>
      <c r="AT152" s="146" t="s">
        <v>229</v>
      </c>
      <c r="AU152" s="146" t="s">
        <v>83</v>
      </c>
      <c r="AV152" s="11" t="s">
        <v>83</v>
      </c>
      <c r="AW152" s="11" t="s">
        <v>37</v>
      </c>
      <c r="AX152" s="11" t="s">
        <v>76</v>
      </c>
      <c r="AY152" s="146" t="s">
        <v>218</v>
      </c>
    </row>
    <row r="153" spans="2:65" s="11" customFormat="1" ht="11.25">
      <c r="B153" s="145"/>
      <c r="D153" s="140" t="s">
        <v>229</v>
      </c>
      <c r="E153" s="146" t="s">
        <v>19</v>
      </c>
      <c r="F153" s="147" t="s">
        <v>3960</v>
      </c>
      <c r="H153" s="146" t="s">
        <v>19</v>
      </c>
      <c r="I153" s="148"/>
      <c r="L153" s="145"/>
      <c r="M153" s="149"/>
      <c r="T153" s="150"/>
      <c r="AT153" s="146" t="s">
        <v>229</v>
      </c>
      <c r="AU153" s="146" t="s">
        <v>83</v>
      </c>
      <c r="AV153" s="11" t="s">
        <v>83</v>
      </c>
      <c r="AW153" s="11" t="s">
        <v>37</v>
      </c>
      <c r="AX153" s="11" t="s">
        <v>76</v>
      </c>
      <c r="AY153" s="146" t="s">
        <v>218</v>
      </c>
    </row>
    <row r="154" spans="2:65" s="12" customFormat="1" ht="11.25">
      <c r="B154" s="151"/>
      <c r="D154" s="140" t="s">
        <v>229</v>
      </c>
      <c r="E154" s="152" t="s">
        <v>19</v>
      </c>
      <c r="F154" s="153" t="s">
        <v>3961</v>
      </c>
      <c r="H154" s="154">
        <v>14.08</v>
      </c>
      <c r="I154" s="155"/>
      <c r="L154" s="151"/>
      <c r="M154" s="156"/>
      <c r="T154" s="157"/>
      <c r="AT154" s="152" t="s">
        <v>229</v>
      </c>
      <c r="AU154" s="152" t="s">
        <v>83</v>
      </c>
      <c r="AV154" s="12" t="s">
        <v>85</v>
      </c>
      <c r="AW154" s="12" t="s">
        <v>37</v>
      </c>
      <c r="AX154" s="12" t="s">
        <v>76</v>
      </c>
      <c r="AY154" s="152" t="s">
        <v>218</v>
      </c>
    </row>
    <row r="155" spans="2:65" s="12" customFormat="1" ht="11.25">
      <c r="B155" s="151"/>
      <c r="D155" s="140" t="s">
        <v>229</v>
      </c>
      <c r="E155" s="152" t="s">
        <v>19</v>
      </c>
      <c r="F155" s="153" t="s">
        <v>3962</v>
      </c>
      <c r="H155" s="154">
        <v>19.84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76</v>
      </c>
      <c r="AY155" s="152" t="s">
        <v>218</v>
      </c>
    </row>
    <row r="156" spans="2:65" s="12" customFormat="1" ht="11.25">
      <c r="B156" s="151"/>
      <c r="D156" s="140" t="s">
        <v>229</v>
      </c>
      <c r="E156" s="152" t="s">
        <v>19</v>
      </c>
      <c r="F156" s="153" t="s">
        <v>3963</v>
      </c>
      <c r="H156" s="154">
        <v>10.54</v>
      </c>
      <c r="I156" s="155"/>
      <c r="L156" s="151"/>
      <c r="M156" s="156"/>
      <c r="T156" s="157"/>
      <c r="AT156" s="152" t="s">
        <v>229</v>
      </c>
      <c r="AU156" s="152" t="s">
        <v>83</v>
      </c>
      <c r="AV156" s="12" t="s">
        <v>85</v>
      </c>
      <c r="AW156" s="12" t="s">
        <v>37</v>
      </c>
      <c r="AX156" s="12" t="s">
        <v>76</v>
      </c>
      <c r="AY156" s="152" t="s">
        <v>218</v>
      </c>
    </row>
    <row r="157" spans="2:65" s="12" customFormat="1" ht="11.25">
      <c r="B157" s="151"/>
      <c r="D157" s="140" t="s">
        <v>229</v>
      </c>
      <c r="E157" s="152" t="s">
        <v>19</v>
      </c>
      <c r="F157" s="153" t="s">
        <v>3964</v>
      </c>
      <c r="H157" s="154">
        <v>2.35</v>
      </c>
      <c r="I157" s="155"/>
      <c r="L157" s="151"/>
      <c r="M157" s="156"/>
      <c r="T157" s="157"/>
      <c r="AT157" s="152" t="s">
        <v>229</v>
      </c>
      <c r="AU157" s="152" t="s">
        <v>83</v>
      </c>
      <c r="AV157" s="12" t="s">
        <v>85</v>
      </c>
      <c r="AW157" s="12" t="s">
        <v>37</v>
      </c>
      <c r="AX157" s="12" t="s">
        <v>76</v>
      </c>
      <c r="AY157" s="152" t="s">
        <v>218</v>
      </c>
    </row>
    <row r="158" spans="2:65" s="12" customFormat="1" ht="11.25">
      <c r="B158" s="151"/>
      <c r="D158" s="140" t="s">
        <v>229</v>
      </c>
      <c r="E158" s="152" t="s">
        <v>19</v>
      </c>
      <c r="F158" s="153" t="s">
        <v>3965</v>
      </c>
      <c r="H158" s="154">
        <v>0.5</v>
      </c>
      <c r="I158" s="155"/>
      <c r="L158" s="151"/>
      <c r="M158" s="156"/>
      <c r="T158" s="157"/>
      <c r="AT158" s="152" t="s">
        <v>229</v>
      </c>
      <c r="AU158" s="152" t="s">
        <v>83</v>
      </c>
      <c r="AV158" s="12" t="s">
        <v>85</v>
      </c>
      <c r="AW158" s="12" t="s">
        <v>37</v>
      </c>
      <c r="AX158" s="12" t="s">
        <v>76</v>
      </c>
      <c r="AY158" s="152" t="s">
        <v>218</v>
      </c>
    </row>
    <row r="159" spans="2:65" s="12" customFormat="1" ht="11.25">
      <c r="B159" s="151"/>
      <c r="D159" s="140" t="s">
        <v>229</v>
      </c>
      <c r="E159" s="152" t="s">
        <v>19</v>
      </c>
      <c r="F159" s="153" t="s">
        <v>3966</v>
      </c>
      <c r="H159" s="154">
        <v>23.04</v>
      </c>
      <c r="I159" s="155"/>
      <c r="L159" s="151"/>
      <c r="M159" s="156"/>
      <c r="T159" s="157"/>
      <c r="AT159" s="152" t="s">
        <v>229</v>
      </c>
      <c r="AU159" s="152" t="s">
        <v>83</v>
      </c>
      <c r="AV159" s="12" t="s">
        <v>85</v>
      </c>
      <c r="AW159" s="12" t="s">
        <v>37</v>
      </c>
      <c r="AX159" s="12" t="s">
        <v>76</v>
      </c>
      <c r="AY159" s="152" t="s">
        <v>218</v>
      </c>
    </row>
    <row r="160" spans="2:65" s="12" customFormat="1" ht="11.25">
      <c r="B160" s="151"/>
      <c r="D160" s="140" t="s">
        <v>229</v>
      </c>
      <c r="E160" s="152" t="s">
        <v>19</v>
      </c>
      <c r="F160" s="153" t="s">
        <v>3967</v>
      </c>
      <c r="H160" s="154">
        <v>5.44</v>
      </c>
      <c r="I160" s="155"/>
      <c r="L160" s="151"/>
      <c r="M160" s="156"/>
      <c r="T160" s="157"/>
      <c r="AT160" s="152" t="s">
        <v>229</v>
      </c>
      <c r="AU160" s="152" t="s">
        <v>83</v>
      </c>
      <c r="AV160" s="12" t="s">
        <v>85</v>
      </c>
      <c r="AW160" s="12" t="s">
        <v>37</v>
      </c>
      <c r="AX160" s="12" t="s">
        <v>76</v>
      </c>
      <c r="AY160" s="152" t="s">
        <v>218</v>
      </c>
    </row>
    <row r="161" spans="2:51" s="12" customFormat="1" ht="11.25">
      <c r="B161" s="151"/>
      <c r="D161" s="140" t="s">
        <v>229</v>
      </c>
      <c r="E161" s="152" t="s">
        <v>19</v>
      </c>
      <c r="F161" s="153" t="s">
        <v>3968</v>
      </c>
      <c r="H161" s="154">
        <v>20.48</v>
      </c>
      <c r="I161" s="155"/>
      <c r="L161" s="151"/>
      <c r="M161" s="156"/>
      <c r="T161" s="157"/>
      <c r="AT161" s="152" t="s">
        <v>229</v>
      </c>
      <c r="AU161" s="152" t="s">
        <v>83</v>
      </c>
      <c r="AV161" s="12" t="s">
        <v>85</v>
      </c>
      <c r="AW161" s="12" t="s">
        <v>37</v>
      </c>
      <c r="AX161" s="12" t="s">
        <v>76</v>
      </c>
      <c r="AY161" s="152" t="s">
        <v>218</v>
      </c>
    </row>
    <row r="162" spans="2:51" s="12" customFormat="1" ht="11.25">
      <c r="B162" s="151"/>
      <c r="D162" s="140" t="s">
        <v>229</v>
      </c>
      <c r="E162" s="152" t="s">
        <v>19</v>
      </c>
      <c r="F162" s="153" t="s">
        <v>3969</v>
      </c>
      <c r="H162" s="154">
        <v>39.68</v>
      </c>
      <c r="I162" s="155"/>
      <c r="L162" s="151"/>
      <c r="M162" s="156"/>
      <c r="T162" s="157"/>
      <c r="AT162" s="152" t="s">
        <v>229</v>
      </c>
      <c r="AU162" s="152" t="s">
        <v>83</v>
      </c>
      <c r="AV162" s="12" t="s">
        <v>85</v>
      </c>
      <c r="AW162" s="12" t="s">
        <v>37</v>
      </c>
      <c r="AX162" s="12" t="s">
        <v>76</v>
      </c>
      <c r="AY162" s="152" t="s">
        <v>218</v>
      </c>
    </row>
    <row r="163" spans="2:51" s="12" customFormat="1" ht="11.25">
      <c r="B163" s="151"/>
      <c r="D163" s="140" t="s">
        <v>229</v>
      </c>
      <c r="E163" s="152" t="s">
        <v>19</v>
      </c>
      <c r="F163" s="153" t="s">
        <v>3970</v>
      </c>
      <c r="H163" s="154">
        <v>14.08</v>
      </c>
      <c r="I163" s="155"/>
      <c r="L163" s="151"/>
      <c r="M163" s="156"/>
      <c r="T163" s="157"/>
      <c r="AT163" s="152" t="s">
        <v>229</v>
      </c>
      <c r="AU163" s="152" t="s">
        <v>83</v>
      </c>
      <c r="AV163" s="12" t="s">
        <v>85</v>
      </c>
      <c r="AW163" s="12" t="s">
        <v>37</v>
      </c>
      <c r="AX163" s="12" t="s">
        <v>76</v>
      </c>
      <c r="AY163" s="152" t="s">
        <v>218</v>
      </c>
    </row>
    <row r="164" spans="2:51" s="12" customFormat="1" ht="11.25">
      <c r="B164" s="151"/>
      <c r="D164" s="140" t="s">
        <v>229</v>
      </c>
      <c r="E164" s="152" t="s">
        <v>19</v>
      </c>
      <c r="F164" s="153" t="s">
        <v>3971</v>
      </c>
      <c r="H164" s="154">
        <v>46.08</v>
      </c>
      <c r="I164" s="155"/>
      <c r="L164" s="151"/>
      <c r="M164" s="156"/>
      <c r="T164" s="157"/>
      <c r="AT164" s="152" t="s">
        <v>229</v>
      </c>
      <c r="AU164" s="152" t="s">
        <v>83</v>
      </c>
      <c r="AV164" s="12" t="s">
        <v>85</v>
      </c>
      <c r="AW164" s="12" t="s">
        <v>37</v>
      </c>
      <c r="AX164" s="12" t="s">
        <v>76</v>
      </c>
      <c r="AY164" s="152" t="s">
        <v>218</v>
      </c>
    </row>
    <row r="165" spans="2:51" s="12" customFormat="1" ht="11.25">
      <c r="B165" s="151"/>
      <c r="D165" s="140" t="s">
        <v>229</v>
      </c>
      <c r="E165" s="152" t="s">
        <v>19</v>
      </c>
      <c r="F165" s="153" t="s">
        <v>3972</v>
      </c>
      <c r="H165" s="154">
        <v>20.48</v>
      </c>
      <c r="I165" s="155"/>
      <c r="L165" s="151"/>
      <c r="M165" s="156"/>
      <c r="T165" s="157"/>
      <c r="AT165" s="152" t="s">
        <v>229</v>
      </c>
      <c r="AU165" s="152" t="s">
        <v>83</v>
      </c>
      <c r="AV165" s="12" t="s">
        <v>85</v>
      </c>
      <c r="AW165" s="12" t="s">
        <v>37</v>
      </c>
      <c r="AX165" s="12" t="s">
        <v>76</v>
      </c>
      <c r="AY165" s="152" t="s">
        <v>218</v>
      </c>
    </row>
    <row r="166" spans="2:51" s="12" customFormat="1" ht="11.25">
      <c r="B166" s="151"/>
      <c r="D166" s="140" t="s">
        <v>229</v>
      </c>
      <c r="E166" s="152" t="s">
        <v>19</v>
      </c>
      <c r="F166" s="153" t="s">
        <v>3973</v>
      </c>
      <c r="H166" s="154">
        <v>0.5</v>
      </c>
      <c r="I166" s="155"/>
      <c r="L166" s="151"/>
      <c r="M166" s="156"/>
      <c r="T166" s="157"/>
      <c r="AT166" s="152" t="s">
        <v>229</v>
      </c>
      <c r="AU166" s="152" t="s">
        <v>83</v>
      </c>
      <c r="AV166" s="12" t="s">
        <v>85</v>
      </c>
      <c r="AW166" s="12" t="s">
        <v>37</v>
      </c>
      <c r="AX166" s="12" t="s">
        <v>76</v>
      </c>
      <c r="AY166" s="152" t="s">
        <v>218</v>
      </c>
    </row>
    <row r="167" spans="2:51" s="12" customFormat="1" ht="11.25">
      <c r="B167" s="151"/>
      <c r="D167" s="140" t="s">
        <v>229</v>
      </c>
      <c r="E167" s="152" t="s">
        <v>19</v>
      </c>
      <c r="F167" s="153" t="s">
        <v>3974</v>
      </c>
      <c r="H167" s="154">
        <v>1.92</v>
      </c>
      <c r="I167" s="155"/>
      <c r="L167" s="151"/>
      <c r="M167" s="156"/>
      <c r="T167" s="157"/>
      <c r="AT167" s="152" t="s">
        <v>229</v>
      </c>
      <c r="AU167" s="152" t="s">
        <v>83</v>
      </c>
      <c r="AV167" s="12" t="s">
        <v>85</v>
      </c>
      <c r="AW167" s="12" t="s">
        <v>37</v>
      </c>
      <c r="AX167" s="12" t="s">
        <v>76</v>
      </c>
      <c r="AY167" s="152" t="s">
        <v>218</v>
      </c>
    </row>
    <row r="168" spans="2:51" s="12" customFormat="1" ht="11.25">
      <c r="B168" s="151"/>
      <c r="D168" s="140" t="s">
        <v>229</v>
      </c>
      <c r="E168" s="152" t="s">
        <v>19</v>
      </c>
      <c r="F168" s="153" t="s">
        <v>3975</v>
      </c>
      <c r="H168" s="154">
        <v>1.6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76</v>
      </c>
      <c r="AY168" s="152" t="s">
        <v>218</v>
      </c>
    </row>
    <row r="169" spans="2:51" s="12" customFormat="1" ht="11.25">
      <c r="B169" s="151"/>
      <c r="D169" s="140" t="s">
        <v>229</v>
      </c>
      <c r="E169" s="152" t="s">
        <v>19</v>
      </c>
      <c r="F169" s="153" t="s">
        <v>3976</v>
      </c>
      <c r="H169" s="154">
        <v>42.16</v>
      </c>
      <c r="I169" s="155"/>
      <c r="L169" s="151"/>
      <c r="M169" s="156"/>
      <c r="T169" s="157"/>
      <c r="AT169" s="152" t="s">
        <v>229</v>
      </c>
      <c r="AU169" s="152" t="s">
        <v>83</v>
      </c>
      <c r="AV169" s="12" t="s">
        <v>85</v>
      </c>
      <c r="AW169" s="12" t="s">
        <v>37</v>
      </c>
      <c r="AX169" s="12" t="s">
        <v>76</v>
      </c>
      <c r="AY169" s="152" t="s">
        <v>218</v>
      </c>
    </row>
    <row r="170" spans="2:51" s="12" customFormat="1" ht="11.25">
      <c r="B170" s="151"/>
      <c r="D170" s="140" t="s">
        <v>229</v>
      </c>
      <c r="E170" s="152" t="s">
        <v>19</v>
      </c>
      <c r="F170" s="153" t="s">
        <v>3977</v>
      </c>
      <c r="H170" s="154">
        <v>14.96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76</v>
      </c>
      <c r="AY170" s="152" t="s">
        <v>218</v>
      </c>
    </row>
    <row r="171" spans="2:51" s="12" customFormat="1" ht="11.25">
      <c r="B171" s="151"/>
      <c r="D171" s="140" t="s">
        <v>229</v>
      </c>
      <c r="E171" s="152" t="s">
        <v>19</v>
      </c>
      <c r="F171" s="153" t="s">
        <v>3978</v>
      </c>
      <c r="H171" s="154">
        <v>2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76</v>
      </c>
      <c r="AY171" s="152" t="s">
        <v>218</v>
      </c>
    </row>
    <row r="172" spans="2:51" s="12" customFormat="1" ht="11.25">
      <c r="B172" s="151"/>
      <c r="D172" s="140" t="s">
        <v>229</v>
      </c>
      <c r="E172" s="152" t="s">
        <v>19</v>
      </c>
      <c r="F172" s="153" t="s">
        <v>3979</v>
      </c>
      <c r="H172" s="154">
        <v>0.5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76</v>
      </c>
      <c r="AY172" s="152" t="s">
        <v>218</v>
      </c>
    </row>
    <row r="173" spans="2:51" s="12" customFormat="1" ht="11.25">
      <c r="B173" s="151"/>
      <c r="D173" s="140" t="s">
        <v>229</v>
      </c>
      <c r="E173" s="152" t="s">
        <v>19</v>
      </c>
      <c r="F173" s="153" t="s">
        <v>3980</v>
      </c>
      <c r="H173" s="154">
        <v>3.6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76</v>
      </c>
      <c r="AY173" s="152" t="s">
        <v>218</v>
      </c>
    </row>
    <row r="174" spans="2:51" s="12" customFormat="1" ht="11.25">
      <c r="B174" s="151"/>
      <c r="D174" s="140" t="s">
        <v>229</v>
      </c>
      <c r="E174" s="152" t="s">
        <v>19</v>
      </c>
      <c r="F174" s="153" t="s">
        <v>3981</v>
      </c>
      <c r="H174" s="154">
        <v>2.5</v>
      </c>
      <c r="I174" s="155"/>
      <c r="L174" s="151"/>
      <c r="M174" s="156"/>
      <c r="T174" s="157"/>
      <c r="AT174" s="152" t="s">
        <v>229</v>
      </c>
      <c r="AU174" s="152" t="s">
        <v>83</v>
      </c>
      <c r="AV174" s="12" t="s">
        <v>85</v>
      </c>
      <c r="AW174" s="12" t="s">
        <v>37</v>
      </c>
      <c r="AX174" s="12" t="s">
        <v>76</v>
      </c>
      <c r="AY174" s="152" t="s">
        <v>218</v>
      </c>
    </row>
    <row r="175" spans="2:51" s="12" customFormat="1" ht="11.25">
      <c r="B175" s="151"/>
      <c r="D175" s="140" t="s">
        <v>229</v>
      </c>
      <c r="E175" s="152" t="s">
        <v>19</v>
      </c>
      <c r="F175" s="153" t="s">
        <v>3982</v>
      </c>
      <c r="H175" s="154">
        <v>48.96</v>
      </c>
      <c r="I175" s="155"/>
      <c r="L175" s="151"/>
      <c r="M175" s="156"/>
      <c r="T175" s="157"/>
      <c r="AT175" s="152" t="s">
        <v>229</v>
      </c>
      <c r="AU175" s="152" t="s">
        <v>83</v>
      </c>
      <c r="AV175" s="12" t="s">
        <v>85</v>
      </c>
      <c r="AW175" s="12" t="s">
        <v>37</v>
      </c>
      <c r="AX175" s="12" t="s">
        <v>76</v>
      </c>
      <c r="AY175" s="152" t="s">
        <v>218</v>
      </c>
    </row>
    <row r="176" spans="2:51" s="12" customFormat="1" ht="11.25">
      <c r="B176" s="151"/>
      <c r="D176" s="140" t="s">
        <v>229</v>
      </c>
      <c r="E176" s="152" t="s">
        <v>19</v>
      </c>
      <c r="F176" s="153" t="s">
        <v>3983</v>
      </c>
      <c r="H176" s="154">
        <v>21.76</v>
      </c>
      <c r="I176" s="155"/>
      <c r="L176" s="151"/>
      <c r="M176" s="156"/>
      <c r="T176" s="157"/>
      <c r="AT176" s="152" t="s">
        <v>229</v>
      </c>
      <c r="AU176" s="152" t="s">
        <v>83</v>
      </c>
      <c r="AV176" s="12" t="s">
        <v>85</v>
      </c>
      <c r="AW176" s="12" t="s">
        <v>37</v>
      </c>
      <c r="AX176" s="12" t="s">
        <v>76</v>
      </c>
      <c r="AY176" s="152" t="s">
        <v>218</v>
      </c>
    </row>
    <row r="177" spans="2:51" s="12" customFormat="1" ht="11.25">
      <c r="B177" s="151"/>
      <c r="D177" s="140" t="s">
        <v>229</v>
      </c>
      <c r="E177" s="152" t="s">
        <v>19</v>
      </c>
      <c r="F177" s="153" t="s">
        <v>3984</v>
      </c>
      <c r="H177" s="154">
        <v>73.45</v>
      </c>
      <c r="I177" s="155"/>
      <c r="L177" s="151"/>
      <c r="M177" s="156"/>
      <c r="T177" s="157"/>
      <c r="AT177" s="152" t="s">
        <v>229</v>
      </c>
      <c r="AU177" s="152" t="s">
        <v>83</v>
      </c>
      <c r="AV177" s="12" t="s">
        <v>85</v>
      </c>
      <c r="AW177" s="12" t="s">
        <v>37</v>
      </c>
      <c r="AX177" s="12" t="s">
        <v>76</v>
      </c>
      <c r="AY177" s="152" t="s">
        <v>218</v>
      </c>
    </row>
    <row r="178" spans="2:51" s="12" customFormat="1" ht="11.25">
      <c r="B178" s="151"/>
      <c r="D178" s="140" t="s">
        <v>229</v>
      </c>
      <c r="E178" s="152" t="s">
        <v>19</v>
      </c>
      <c r="F178" s="153" t="s">
        <v>3985</v>
      </c>
      <c r="H178" s="154">
        <v>1.548</v>
      </c>
      <c r="I178" s="155"/>
      <c r="L178" s="151"/>
      <c r="M178" s="156"/>
      <c r="T178" s="157"/>
      <c r="AT178" s="152" t="s">
        <v>229</v>
      </c>
      <c r="AU178" s="152" t="s">
        <v>83</v>
      </c>
      <c r="AV178" s="12" t="s">
        <v>85</v>
      </c>
      <c r="AW178" s="12" t="s">
        <v>37</v>
      </c>
      <c r="AX178" s="12" t="s">
        <v>76</v>
      </c>
      <c r="AY178" s="152" t="s">
        <v>218</v>
      </c>
    </row>
    <row r="179" spans="2:51" s="12" customFormat="1" ht="11.25">
      <c r="B179" s="151"/>
      <c r="D179" s="140" t="s">
        <v>229</v>
      </c>
      <c r="E179" s="152" t="s">
        <v>19</v>
      </c>
      <c r="F179" s="153" t="s">
        <v>3986</v>
      </c>
      <c r="H179" s="154">
        <v>4.2380000000000004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51" s="12" customFormat="1" ht="11.25">
      <c r="B180" s="151"/>
      <c r="D180" s="140" t="s">
        <v>229</v>
      </c>
      <c r="E180" s="152" t="s">
        <v>19</v>
      </c>
      <c r="F180" s="153" t="s">
        <v>3987</v>
      </c>
      <c r="H180" s="154">
        <v>1.56</v>
      </c>
      <c r="I180" s="155"/>
      <c r="L180" s="151"/>
      <c r="M180" s="156"/>
      <c r="T180" s="157"/>
      <c r="AT180" s="152" t="s">
        <v>229</v>
      </c>
      <c r="AU180" s="152" t="s">
        <v>83</v>
      </c>
      <c r="AV180" s="12" t="s">
        <v>85</v>
      </c>
      <c r="AW180" s="12" t="s">
        <v>37</v>
      </c>
      <c r="AX180" s="12" t="s">
        <v>76</v>
      </c>
      <c r="AY180" s="152" t="s">
        <v>218</v>
      </c>
    </row>
    <row r="181" spans="2:51" s="12" customFormat="1" ht="11.25">
      <c r="B181" s="151"/>
      <c r="D181" s="140" t="s">
        <v>229</v>
      </c>
      <c r="E181" s="152" t="s">
        <v>19</v>
      </c>
      <c r="F181" s="153" t="s">
        <v>3988</v>
      </c>
      <c r="H181" s="154">
        <v>3.8780000000000001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76</v>
      </c>
      <c r="AY181" s="152" t="s">
        <v>218</v>
      </c>
    </row>
    <row r="182" spans="2:51" s="12" customFormat="1" ht="11.25">
      <c r="B182" s="151"/>
      <c r="D182" s="140" t="s">
        <v>229</v>
      </c>
      <c r="E182" s="152" t="s">
        <v>19</v>
      </c>
      <c r="F182" s="153" t="s">
        <v>3989</v>
      </c>
      <c r="H182" s="154">
        <v>0.38700000000000001</v>
      </c>
      <c r="I182" s="155"/>
      <c r="L182" s="151"/>
      <c r="M182" s="156"/>
      <c r="T182" s="157"/>
      <c r="AT182" s="152" t="s">
        <v>229</v>
      </c>
      <c r="AU182" s="152" t="s">
        <v>83</v>
      </c>
      <c r="AV182" s="12" t="s">
        <v>85</v>
      </c>
      <c r="AW182" s="12" t="s">
        <v>37</v>
      </c>
      <c r="AX182" s="12" t="s">
        <v>76</v>
      </c>
      <c r="AY182" s="152" t="s">
        <v>218</v>
      </c>
    </row>
    <row r="183" spans="2:51" s="12" customFormat="1" ht="11.25">
      <c r="B183" s="151"/>
      <c r="D183" s="140" t="s">
        <v>229</v>
      </c>
      <c r="E183" s="152" t="s">
        <v>19</v>
      </c>
      <c r="F183" s="153" t="s">
        <v>3990</v>
      </c>
      <c r="H183" s="154">
        <v>0.36</v>
      </c>
      <c r="I183" s="155"/>
      <c r="L183" s="151"/>
      <c r="M183" s="156"/>
      <c r="T183" s="157"/>
      <c r="AT183" s="152" t="s">
        <v>229</v>
      </c>
      <c r="AU183" s="152" t="s">
        <v>83</v>
      </c>
      <c r="AV183" s="12" t="s">
        <v>85</v>
      </c>
      <c r="AW183" s="12" t="s">
        <v>37</v>
      </c>
      <c r="AX183" s="12" t="s">
        <v>76</v>
      </c>
      <c r="AY183" s="152" t="s">
        <v>218</v>
      </c>
    </row>
    <row r="184" spans="2:51" s="12" customFormat="1" ht="11.25">
      <c r="B184" s="151"/>
      <c r="D184" s="140" t="s">
        <v>229</v>
      </c>
      <c r="E184" s="152" t="s">
        <v>19</v>
      </c>
      <c r="F184" s="153" t="s">
        <v>3991</v>
      </c>
      <c r="H184" s="154">
        <v>1.9770000000000001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76</v>
      </c>
      <c r="AY184" s="152" t="s">
        <v>218</v>
      </c>
    </row>
    <row r="185" spans="2:51" s="12" customFormat="1" ht="11.25">
      <c r="B185" s="151"/>
      <c r="D185" s="140" t="s">
        <v>229</v>
      </c>
      <c r="E185" s="152" t="s">
        <v>19</v>
      </c>
      <c r="F185" s="153" t="s">
        <v>3992</v>
      </c>
      <c r="H185" s="154">
        <v>2.88</v>
      </c>
      <c r="I185" s="155"/>
      <c r="L185" s="151"/>
      <c r="M185" s="156"/>
      <c r="T185" s="157"/>
      <c r="AT185" s="152" t="s">
        <v>229</v>
      </c>
      <c r="AU185" s="152" t="s">
        <v>83</v>
      </c>
      <c r="AV185" s="12" t="s">
        <v>85</v>
      </c>
      <c r="AW185" s="12" t="s">
        <v>37</v>
      </c>
      <c r="AX185" s="12" t="s">
        <v>76</v>
      </c>
      <c r="AY185" s="152" t="s">
        <v>218</v>
      </c>
    </row>
    <row r="186" spans="2:51" s="12" customFormat="1" ht="11.25">
      <c r="B186" s="151"/>
      <c r="D186" s="140" t="s">
        <v>229</v>
      </c>
      <c r="E186" s="152" t="s">
        <v>19</v>
      </c>
      <c r="F186" s="153" t="s">
        <v>3993</v>
      </c>
      <c r="H186" s="154">
        <v>1.28</v>
      </c>
      <c r="I186" s="155"/>
      <c r="L186" s="151"/>
      <c r="M186" s="156"/>
      <c r="T186" s="157"/>
      <c r="AT186" s="152" t="s">
        <v>229</v>
      </c>
      <c r="AU186" s="152" t="s">
        <v>83</v>
      </c>
      <c r="AV186" s="12" t="s">
        <v>85</v>
      </c>
      <c r="AW186" s="12" t="s">
        <v>37</v>
      </c>
      <c r="AX186" s="12" t="s">
        <v>76</v>
      </c>
      <c r="AY186" s="152" t="s">
        <v>218</v>
      </c>
    </row>
    <row r="187" spans="2:51" s="12" customFormat="1" ht="11.25">
      <c r="B187" s="151"/>
      <c r="D187" s="140" t="s">
        <v>229</v>
      </c>
      <c r="E187" s="152" t="s">
        <v>19</v>
      </c>
      <c r="F187" s="153" t="s">
        <v>3994</v>
      </c>
      <c r="H187" s="154">
        <v>13.8</v>
      </c>
      <c r="I187" s="155"/>
      <c r="L187" s="151"/>
      <c r="M187" s="156"/>
      <c r="T187" s="157"/>
      <c r="AT187" s="152" t="s">
        <v>229</v>
      </c>
      <c r="AU187" s="152" t="s">
        <v>83</v>
      </c>
      <c r="AV187" s="12" t="s">
        <v>85</v>
      </c>
      <c r="AW187" s="12" t="s">
        <v>37</v>
      </c>
      <c r="AX187" s="12" t="s">
        <v>76</v>
      </c>
      <c r="AY187" s="152" t="s">
        <v>218</v>
      </c>
    </row>
    <row r="188" spans="2:51" s="12" customFormat="1" ht="11.25">
      <c r="B188" s="151"/>
      <c r="D188" s="140" t="s">
        <v>229</v>
      </c>
      <c r="E188" s="152" t="s">
        <v>19</v>
      </c>
      <c r="F188" s="153" t="s">
        <v>3995</v>
      </c>
      <c r="H188" s="154">
        <v>39.674999999999997</v>
      </c>
      <c r="I188" s="155"/>
      <c r="L188" s="151"/>
      <c r="M188" s="156"/>
      <c r="T188" s="157"/>
      <c r="AT188" s="152" t="s">
        <v>229</v>
      </c>
      <c r="AU188" s="152" t="s">
        <v>83</v>
      </c>
      <c r="AV188" s="12" t="s">
        <v>85</v>
      </c>
      <c r="AW188" s="12" t="s">
        <v>37</v>
      </c>
      <c r="AX188" s="12" t="s">
        <v>76</v>
      </c>
      <c r="AY188" s="152" t="s">
        <v>218</v>
      </c>
    </row>
    <row r="189" spans="2:51" s="12" customFormat="1" ht="11.25">
      <c r="B189" s="151"/>
      <c r="D189" s="140" t="s">
        <v>229</v>
      </c>
      <c r="E189" s="152" t="s">
        <v>19</v>
      </c>
      <c r="F189" s="153" t="s">
        <v>3996</v>
      </c>
      <c r="H189" s="154">
        <v>21.187999999999999</v>
      </c>
      <c r="I189" s="155"/>
      <c r="L189" s="151"/>
      <c r="M189" s="156"/>
      <c r="T189" s="157"/>
      <c r="AT189" s="152" t="s">
        <v>229</v>
      </c>
      <c r="AU189" s="152" t="s">
        <v>83</v>
      </c>
      <c r="AV189" s="12" t="s">
        <v>85</v>
      </c>
      <c r="AW189" s="12" t="s">
        <v>37</v>
      </c>
      <c r="AX189" s="12" t="s">
        <v>76</v>
      </c>
      <c r="AY189" s="152" t="s">
        <v>218</v>
      </c>
    </row>
    <row r="190" spans="2:51" s="12" customFormat="1" ht="11.25">
      <c r="B190" s="151"/>
      <c r="D190" s="140" t="s">
        <v>229</v>
      </c>
      <c r="E190" s="152" t="s">
        <v>19</v>
      </c>
      <c r="F190" s="153" t="s">
        <v>3997</v>
      </c>
      <c r="H190" s="154">
        <v>7.8</v>
      </c>
      <c r="I190" s="155"/>
      <c r="L190" s="151"/>
      <c r="M190" s="156"/>
      <c r="T190" s="157"/>
      <c r="AT190" s="152" t="s">
        <v>229</v>
      </c>
      <c r="AU190" s="152" t="s">
        <v>83</v>
      </c>
      <c r="AV190" s="12" t="s">
        <v>85</v>
      </c>
      <c r="AW190" s="12" t="s">
        <v>37</v>
      </c>
      <c r="AX190" s="12" t="s">
        <v>76</v>
      </c>
      <c r="AY190" s="152" t="s">
        <v>218</v>
      </c>
    </row>
    <row r="191" spans="2:51" s="12" customFormat="1" ht="11.25">
      <c r="B191" s="151"/>
      <c r="D191" s="140" t="s">
        <v>229</v>
      </c>
      <c r="E191" s="152" t="s">
        <v>19</v>
      </c>
      <c r="F191" s="153" t="s">
        <v>3998</v>
      </c>
      <c r="H191" s="154">
        <v>9.7349999999999994</v>
      </c>
      <c r="I191" s="155"/>
      <c r="L191" s="151"/>
      <c r="M191" s="156"/>
      <c r="T191" s="157"/>
      <c r="AT191" s="152" t="s">
        <v>229</v>
      </c>
      <c r="AU191" s="152" t="s">
        <v>83</v>
      </c>
      <c r="AV191" s="12" t="s">
        <v>85</v>
      </c>
      <c r="AW191" s="12" t="s">
        <v>37</v>
      </c>
      <c r="AX191" s="12" t="s">
        <v>76</v>
      </c>
      <c r="AY191" s="152" t="s">
        <v>218</v>
      </c>
    </row>
    <row r="192" spans="2:51" s="12" customFormat="1" ht="11.25">
      <c r="B192" s="151"/>
      <c r="D192" s="140" t="s">
        <v>229</v>
      </c>
      <c r="E192" s="152" t="s">
        <v>19</v>
      </c>
      <c r="F192" s="153" t="s">
        <v>3999</v>
      </c>
      <c r="H192" s="154">
        <v>19.388000000000002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76</v>
      </c>
      <c r="AY192" s="152" t="s">
        <v>218</v>
      </c>
    </row>
    <row r="193" spans="2:51" s="12" customFormat="1" ht="11.25">
      <c r="B193" s="151"/>
      <c r="D193" s="140" t="s">
        <v>229</v>
      </c>
      <c r="E193" s="152" t="s">
        <v>19</v>
      </c>
      <c r="F193" s="153" t="s">
        <v>4000</v>
      </c>
      <c r="H193" s="154">
        <v>1.9350000000000001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51" s="12" customFormat="1" ht="11.25">
      <c r="B194" s="151"/>
      <c r="D194" s="140" t="s">
        <v>229</v>
      </c>
      <c r="E194" s="152" t="s">
        <v>19</v>
      </c>
      <c r="F194" s="153" t="s">
        <v>4001</v>
      </c>
      <c r="H194" s="154">
        <v>0.9</v>
      </c>
      <c r="I194" s="155"/>
      <c r="L194" s="151"/>
      <c r="M194" s="156"/>
      <c r="T194" s="157"/>
      <c r="AT194" s="152" t="s">
        <v>229</v>
      </c>
      <c r="AU194" s="152" t="s">
        <v>83</v>
      </c>
      <c r="AV194" s="12" t="s">
        <v>85</v>
      </c>
      <c r="AW194" s="12" t="s">
        <v>37</v>
      </c>
      <c r="AX194" s="12" t="s">
        <v>76</v>
      </c>
      <c r="AY194" s="152" t="s">
        <v>218</v>
      </c>
    </row>
    <row r="195" spans="2:51" s="12" customFormat="1" ht="11.25">
      <c r="B195" s="151"/>
      <c r="D195" s="140" t="s">
        <v>229</v>
      </c>
      <c r="E195" s="152" t="s">
        <v>19</v>
      </c>
      <c r="F195" s="153" t="s">
        <v>4002</v>
      </c>
      <c r="H195" s="154">
        <v>0.3</v>
      </c>
      <c r="I195" s="155"/>
      <c r="L195" s="151"/>
      <c r="M195" s="156"/>
      <c r="T195" s="157"/>
      <c r="AT195" s="152" t="s">
        <v>229</v>
      </c>
      <c r="AU195" s="152" t="s">
        <v>83</v>
      </c>
      <c r="AV195" s="12" t="s">
        <v>85</v>
      </c>
      <c r="AW195" s="12" t="s">
        <v>37</v>
      </c>
      <c r="AX195" s="12" t="s">
        <v>76</v>
      </c>
      <c r="AY195" s="152" t="s">
        <v>218</v>
      </c>
    </row>
    <row r="196" spans="2:51" s="12" customFormat="1" ht="11.25">
      <c r="B196" s="151"/>
      <c r="D196" s="140" t="s">
        <v>229</v>
      </c>
      <c r="E196" s="152" t="s">
        <v>19</v>
      </c>
      <c r="F196" s="153" t="s">
        <v>4002</v>
      </c>
      <c r="H196" s="154">
        <v>0.3</v>
      </c>
      <c r="I196" s="155"/>
      <c r="L196" s="151"/>
      <c r="M196" s="156"/>
      <c r="T196" s="157"/>
      <c r="AT196" s="152" t="s">
        <v>229</v>
      </c>
      <c r="AU196" s="152" t="s">
        <v>83</v>
      </c>
      <c r="AV196" s="12" t="s">
        <v>85</v>
      </c>
      <c r="AW196" s="12" t="s">
        <v>37</v>
      </c>
      <c r="AX196" s="12" t="s">
        <v>76</v>
      </c>
      <c r="AY196" s="152" t="s">
        <v>218</v>
      </c>
    </row>
    <row r="197" spans="2:51" s="12" customFormat="1" ht="11.25">
      <c r="B197" s="151"/>
      <c r="D197" s="140" t="s">
        <v>229</v>
      </c>
      <c r="E197" s="152" t="s">
        <v>19</v>
      </c>
      <c r="F197" s="153" t="s">
        <v>4003</v>
      </c>
      <c r="H197" s="154">
        <v>3.87</v>
      </c>
      <c r="I197" s="155"/>
      <c r="L197" s="151"/>
      <c r="M197" s="156"/>
      <c r="T197" s="157"/>
      <c r="AT197" s="152" t="s">
        <v>229</v>
      </c>
      <c r="AU197" s="152" t="s">
        <v>83</v>
      </c>
      <c r="AV197" s="12" t="s">
        <v>85</v>
      </c>
      <c r="AW197" s="12" t="s">
        <v>37</v>
      </c>
      <c r="AX197" s="12" t="s">
        <v>76</v>
      </c>
      <c r="AY197" s="152" t="s">
        <v>218</v>
      </c>
    </row>
    <row r="198" spans="2:51" s="12" customFormat="1" ht="11.25">
      <c r="B198" s="151"/>
      <c r="D198" s="140" t="s">
        <v>229</v>
      </c>
      <c r="E198" s="152" t="s">
        <v>19</v>
      </c>
      <c r="F198" s="153" t="s">
        <v>4001</v>
      </c>
      <c r="H198" s="154">
        <v>0.9</v>
      </c>
      <c r="I198" s="155"/>
      <c r="L198" s="151"/>
      <c r="M198" s="156"/>
      <c r="T198" s="157"/>
      <c r="AT198" s="152" t="s">
        <v>229</v>
      </c>
      <c r="AU198" s="152" t="s">
        <v>83</v>
      </c>
      <c r="AV198" s="12" t="s">
        <v>85</v>
      </c>
      <c r="AW198" s="12" t="s">
        <v>37</v>
      </c>
      <c r="AX198" s="12" t="s">
        <v>76</v>
      </c>
      <c r="AY198" s="152" t="s">
        <v>218</v>
      </c>
    </row>
    <row r="199" spans="2:51" s="12" customFormat="1" ht="11.25">
      <c r="B199" s="151"/>
      <c r="D199" s="140" t="s">
        <v>229</v>
      </c>
      <c r="E199" s="152" t="s">
        <v>19</v>
      </c>
      <c r="F199" s="153" t="s">
        <v>4004</v>
      </c>
      <c r="H199" s="154">
        <v>1.837</v>
      </c>
      <c r="I199" s="155"/>
      <c r="L199" s="151"/>
      <c r="M199" s="156"/>
      <c r="T199" s="157"/>
      <c r="AT199" s="152" t="s">
        <v>229</v>
      </c>
      <c r="AU199" s="152" t="s">
        <v>83</v>
      </c>
      <c r="AV199" s="12" t="s">
        <v>85</v>
      </c>
      <c r="AW199" s="12" t="s">
        <v>37</v>
      </c>
      <c r="AX199" s="12" t="s">
        <v>76</v>
      </c>
      <c r="AY199" s="152" t="s">
        <v>218</v>
      </c>
    </row>
    <row r="200" spans="2:51" s="12" customFormat="1" ht="11.25">
      <c r="B200" s="151"/>
      <c r="D200" s="140" t="s">
        <v>229</v>
      </c>
      <c r="E200" s="152" t="s">
        <v>19</v>
      </c>
      <c r="F200" s="153" t="s">
        <v>4005</v>
      </c>
      <c r="H200" s="154">
        <v>1.181</v>
      </c>
      <c r="I200" s="155"/>
      <c r="L200" s="151"/>
      <c r="M200" s="156"/>
      <c r="T200" s="157"/>
      <c r="AT200" s="152" t="s">
        <v>229</v>
      </c>
      <c r="AU200" s="152" t="s">
        <v>83</v>
      </c>
      <c r="AV200" s="12" t="s">
        <v>85</v>
      </c>
      <c r="AW200" s="12" t="s">
        <v>37</v>
      </c>
      <c r="AX200" s="12" t="s">
        <v>76</v>
      </c>
      <c r="AY200" s="152" t="s">
        <v>218</v>
      </c>
    </row>
    <row r="201" spans="2:51" s="12" customFormat="1" ht="11.25">
      <c r="B201" s="151"/>
      <c r="D201" s="140" t="s">
        <v>229</v>
      </c>
      <c r="E201" s="152" t="s">
        <v>19</v>
      </c>
      <c r="F201" s="153" t="s">
        <v>4006</v>
      </c>
      <c r="H201" s="154">
        <v>0.65600000000000003</v>
      </c>
      <c r="I201" s="155"/>
      <c r="L201" s="151"/>
      <c r="M201" s="156"/>
      <c r="T201" s="157"/>
      <c r="AT201" s="152" t="s">
        <v>229</v>
      </c>
      <c r="AU201" s="152" t="s">
        <v>83</v>
      </c>
      <c r="AV201" s="12" t="s">
        <v>85</v>
      </c>
      <c r="AW201" s="12" t="s">
        <v>37</v>
      </c>
      <c r="AX201" s="12" t="s">
        <v>76</v>
      </c>
      <c r="AY201" s="152" t="s">
        <v>218</v>
      </c>
    </row>
    <row r="202" spans="2:51" s="12" customFormat="1" ht="11.25">
      <c r="B202" s="151"/>
      <c r="D202" s="140" t="s">
        <v>229</v>
      </c>
      <c r="E202" s="152" t="s">
        <v>19</v>
      </c>
      <c r="F202" s="153" t="s">
        <v>4007</v>
      </c>
      <c r="H202" s="154">
        <v>0.82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76</v>
      </c>
      <c r="AY202" s="152" t="s">
        <v>218</v>
      </c>
    </row>
    <row r="203" spans="2:51" s="12" customFormat="1" ht="11.25">
      <c r="B203" s="151"/>
      <c r="D203" s="140" t="s">
        <v>229</v>
      </c>
      <c r="E203" s="152" t="s">
        <v>19</v>
      </c>
      <c r="F203" s="153" t="s">
        <v>4008</v>
      </c>
      <c r="H203" s="154">
        <v>1.8360000000000001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76</v>
      </c>
      <c r="AY203" s="152" t="s">
        <v>218</v>
      </c>
    </row>
    <row r="204" spans="2:51" s="12" customFormat="1" ht="11.25">
      <c r="B204" s="151"/>
      <c r="D204" s="140" t="s">
        <v>229</v>
      </c>
      <c r="E204" s="152" t="s">
        <v>19</v>
      </c>
      <c r="F204" s="153" t="s">
        <v>4009</v>
      </c>
      <c r="H204" s="154">
        <v>0.70399999999999996</v>
      </c>
      <c r="I204" s="155"/>
      <c r="L204" s="151"/>
      <c r="M204" s="156"/>
      <c r="T204" s="157"/>
      <c r="AT204" s="152" t="s">
        <v>229</v>
      </c>
      <c r="AU204" s="152" t="s">
        <v>83</v>
      </c>
      <c r="AV204" s="12" t="s">
        <v>85</v>
      </c>
      <c r="AW204" s="12" t="s">
        <v>37</v>
      </c>
      <c r="AX204" s="12" t="s">
        <v>76</v>
      </c>
      <c r="AY204" s="152" t="s">
        <v>218</v>
      </c>
    </row>
    <row r="205" spans="2:51" s="12" customFormat="1" ht="11.25">
      <c r="B205" s="151"/>
      <c r="D205" s="140" t="s">
        <v>229</v>
      </c>
      <c r="E205" s="152" t="s">
        <v>19</v>
      </c>
      <c r="F205" s="153" t="s">
        <v>4010</v>
      </c>
      <c r="H205" s="154">
        <v>0.40799999999999997</v>
      </c>
      <c r="I205" s="155"/>
      <c r="L205" s="151"/>
      <c r="M205" s="156"/>
      <c r="T205" s="157"/>
      <c r="AT205" s="152" t="s">
        <v>229</v>
      </c>
      <c r="AU205" s="152" t="s">
        <v>83</v>
      </c>
      <c r="AV205" s="12" t="s">
        <v>85</v>
      </c>
      <c r="AW205" s="12" t="s">
        <v>37</v>
      </c>
      <c r="AX205" s="12" t="s">
        <v>76</v>
      </c>
      <c r="AY205" s="152" t="s">
        <v>218</v>
      </c>
    </row>
    <row r="206" spans="2:51" s="12" customFormat="1" ht="11.25">
      <c r="B206" s="151"/>
      <c r="D206" s="140" t="s">
        <v>229</v>
      </c>
      <c r="E206" s="152" t="s">
        <v>19</v>
      </c>
      <c r="F206" s="153" t="s">
        <v>4011</v>
      </c>
      <c r="H206" s="154">
        <v>1.008</v>
      </c>
      <c r="I206" s="155"/>
      <c r="L206" s="151"/>
      <c r="M206" s="156"/>
      <c r="T206" s="157"/>
      <c r="AT206" s="152" t="s">
        <v>229</v>
      </c>
      <c r="AU206" s="152" t="s">
        <v>83</v>
      </c>
      <c r="AV206" s="12" t="s">
        <v>85</v>
      </c>
      <c r="AW206" s="12" t="s">
        <v>37</v>
      </c>
      <c r="AX206" s="12" t="s">
        <v>76</v>
      </c>
      <c r="AY206" s="152" t="s">
        <v>218</v>
      </c>
    </row>
    <row r="207" spans="2:51" s="12" customFormat="1" ht="11.25">
      <c r="B207" s="151"/>
      <c r="D207" s="140" t="s">
        <v>229</v>
      </c>
      <c r="E207" s="152" t="s">
        <v>19</v>
      </c>
      <c r="F207" s="153" t="s">
        <v>4012</v>
      </c>
      <c r="H207" s="154">
        <v>2.218</v>
      </c>
      <c r="I207" s="155"/>
      <c r="L207" s="151"/>
      <c r="M207" s="156"/>
      <c r="T207" s="157"/>
      <c r="AT207" s="152" t="s">
        <v>229</v>
      </c>
      <c r="AU207" s="152" t="s">
        <v>83</v>
      </c>
      <c r="AV207" s="12" t="s">
        <v>85</v>
      </c>
      <c r="AW207" s="12" t="s">
        <v>37</v>
      </c>
      <c r="AX207" s="12" t="s">
        <v>76</v>
      </c>
      <c r="AY207" s="152" t="s">
        <v>218</v>
      </c>
    </row>
    <row r="208" spans="2:51" s="15" customFormat="1" ht="11.25">
      <c r="B208" s="191"/>
      <c r="D208" s="140" t="s">
        <v>229</v>
      </c>
      <c r="E208" s="192" t="s">
        <v>19</v>
      </c>
      <c r="F208" s="193" t="s">
        <v>1878</v>
      </c>
      <c r="H208" s="194">
        <v>579.06700000000001</v>
      </c>
      <c r="I208" s="195"/>
      <c r="L208" s="191"/>
      <c r="M208" s="196"/>
      <c r="T208" s="197"/>
      <c r="AT208" s="192" t="s">
        <v>229</v>
      </c>
      <c r="AU208" s="192" t="s">
        <v>83</v>
      </c>
      <c r="AV208" s="15" t="s">
        <v>99</v>
      </c>
      <c r="AW208" s="15" t="s">
        <v>37</v>
      </c>
      <c r="AX208" s="15" t="s">
        <v>76</v>
      </c>
      <c r="AY208" s="192" t="s">
        <v>218</v>
      </c>
    </row>
    <row r="209" spans="2:51" s="11" customFormat="1" ht="11.25">
      <c r="B209" s="145"/>
      <c r="D209" s="140" t="s">
        <v>229</v>
      </c>
      <c r="E209" s="146" t="s">
        <v>19</v>
      </c>
      <c r="F209" s="147" t="s">
        <v>4013</v>
      </c>
      <c r="H209" s="146" t="s">
        <v>19</v>
      </c>
      <c r="I209" s="148"/>
      <c r="L209" s="145"/>
      <c r="M209" s="149"/>
      <c r="T209" s="150"/>
      <c r="AT209" s="146" t="s">
        <v>229</v>
      </c>
      <c r="AU209" s="146" t="s">
        <v>83</v>
      </c>
      <c r="AV209" s="11" t="s">
        <v>83</v>
      </c>
      <c r="AW209" s="11" t="s">
        <v>37</v>
      </c>
      <c r="AX209" s="11" t="s">
        <v>76</v>
      </c>
      <c r="AY209" s="146" t="s">
        <v>218</v>
      </c>
    </row>
    <row r="210" spans="2:51" s="12" customFormat="1" ht="11.25">
      <c r="B210" s="151"/>
      <c r="D210" s="140" t="s">
        <v>229</v>
      </c>
      <c r="E210" s="152" t="s">
        <v>19</v>
      </c>
      <c r="F210" s="153" t="s">
        <v>4014</v>
      </c>
      <c r="H210" s="154">
        <v>3.0249999999999999</v>
      </c>
      <c r="I210" s="155"/>
      <c r="L210" s="151"/>
      <c r="M210" s="156"/>
      <c r="T210" s="157"/>
      <c r="AT210" s="152" t="s">
        <v>229</v>
      </c>
      <c r="AU210" s="152" t="s">
        <v>83</v>
      </c>
      <c r="AV210" s="12" t="s">
        <v>85</v>
      </c>
      <c r="AW210" s="12" t="s">
        <v>37</v>
      </c>
      <c r="AX210" s="12" t="s">
        <v>76</v>
      </c>
      <c r="AY210" s="152" t="s">
        <v>218</v>
      </c>
    </row>
    <row r="211" spans="2:51" s="12" customFormat="1" ht="11.25">
      <c r="B211" s="151"/>
      <c r="D211" s="140" t="s">
        <v>229</v>
      </c>
      <c r="E211" s="152" t="s">
        <v>19</v>
      </c>
      <c r="F211" s="153" t="s">
        <v>4015</v>
      </c>
      <c r="H211" s="154">
        <v>0.55000000000000004</v>
      </c>
      <c r="I211" s="155"/>
      <c r="L211" s="151"/>
      <c r="M211" s="156"/>
      <c r="T211" s="157"/>
      <c r="AT211" s="152" t="s">
        <v>229</v>
      </c>
      <c r="AU211" s="152" t="s">
        <v>83</v>
      </c>
      <c r="AV211" s="12" t="s">
        <v>85</v>
      </c>
      <c r="AW211" s="12" t="s">
        <v>37</v>
      </c>
      <c r="AX211" s="12" t="s">
        <v>76</v>
      </c>
      <c r="AY211" s="152" t="s">
        <v>218</v>
      </c>
    </row>
    <row r="212" spans="2:51" s="12" customFormat="1" ht="11.25">
      <c r="B212" s="151"/>
      <c r="D212" s="140" t="s">
        <v>229</v>
      </c>
      <c r="E212" s="152" t="s">
        <v>19</v>
      </c>
      <c r="F212" s="153" t="s">
        <v>4016</v>
      </c>
      <c r="H212" s="154">
        <v>2.7719999999999998</v>
      </c>
      <c r="I212" s="155"/>
      <c r="L212" s="151"/>
      <c r="M212" s="156"/>
      <c r="T212" s="157"/>
      <c r="AT212" s="152" t="s">
        <v>229</v>
      </c>
      <c r="AU212" s="152" t="s">
        <v>83</v>
      </c>
      <c r="AV212" s="12" t="s">
        <v>85</v>
      </c>
      <c r="AW212" s="12" t="s">
        <v>37</v>
      </c>
      <c r="AX212" s="12" t="s">
        <v>76</v>
      </c>
      <c r="AY212" s="152" t="s">
        <v>218</v>
      </c>
    </row>
    <row r="213" spans="2:51" s="12" customFormat="1" ht="11.25">
      <c r="B213" s="151"/>
      <c r="D213" s="140" t="s">
        <v>229</v>
      </c>
      <c r="E213" s="152" t="s">
        <v>19</v>
      </c>
      <c r="F213" s="153" t="s">
        <v>4015</v>
      </c>
      <c r="H213" s="154">
        <v>0.55000000000000004</v>
      </c>
      <c r="I213" s="155"/>
      <c r="L213" s="151"/>
      <c r="M213" s="156"/>
      <c r="T213" s="157"/>
      <c r="AT213" s="152" t="s">
        <v>229</v>
      </c>
      <c r="AU213" s="152" t="s">
        <v>83</v>
      </c>
      <c r="AV213" s="12" t="s">
        <v>85</v>
      </c>
      <c r="AW213" s="12" t="s">
        <v>37</v>
      </c>
      <c r="AX213" s="12" t="s">
        <v>76</v>
      </c>
      <c r="AY213" s="152" t="s">
        <v>218</v>
      </c>
    </row>
    <row r="214" spans="2:51" s="12" customFormat="1" ht="11.25">
      <c r="B214" s="151"/>
      <c r="D214" s="140" t="s">
        <v>229</v>
      </c>
      <c r="E214" s="152" t="s">
        <v>19</v>
      </c>
      <c r="F214" s="153" t="s">
        <v>4015</v>
      </c>
      <c r="H214" s="154">
        <v>0.55000000000000004</v>
      </c>
      <c r="I214" s="155"/>
      <c r="L214" s="151"/>
      <c r="M214" s="156"/>
      <c r="T214" s="157"/>
      <c r="AT214" s="152" t="s">
        <v>229</v>
      </c>
      <c r="AU214" s="152" t="s">
        <v>83</v>
      </c>
      <c r="AV214" s="12" t="s">
        <v>85</v>
      </c>
      <c r="AW214" s="12" t="s">
        <v>37</v>
      </c>
      <c r="AX214" s="12" t="s">
        <v>76</v>
      </c>
      <c r="AY214" s="152" t="s">
        <v>218</v>
      </c>
    </row>
    <row r="215" spans="2:51" s="12" customFormat="1" ht="11.25">
      <c r="B215" s="151"/>
      <c r="D215" s="140" t="s">
        <v>229</v>
      </c>
      <c r="E215" s="152" t="s">
        <v>19</v>
      </c>
      <c r="F215" s="153" t="s">
        <v>4017</v>
      </c>
      <c r="H215" s="154">
        <v>2.42</v>
      </c>
      <c r="I215" s="155"/>
      <c r="L215" s="151"/>
      <c r="M215" s="156"/>
      <c r="T215" s="157"/>
      <c r="AT215" s="152" t="s">
        <v>229</v>
      </c>
      <c r="AU215" s="152" t="s">
        <v>83</v>
      </c>
      <c r="AV215" s="12" t="s">
        <v>85</v>
      </c>
      <c r="AW215" s="12" t="s">
        <v>37</v>
      </c>
      <c r="AX215" s="12" t="s">
        <v>76</v>
      </c>
      <c r="AY215" s="152" t="s">
        <v>218</v>
      </c>
    </row>
    <row r="216" spans="2:51" s="12" customFormat="1" ht="11.25">
      <c r="B216" s="151"/>
      <c r="D216" s="140" t="s">
        <v>229</v>
      </c>
      <c r="E216" s="152" t="s">
        <v>19</v>
      </c>
      <c r="F216" s="153" t="s">
        <v>4018</v>
      </c>
      <c r="H216" s="154">
        <v>0.55000000000000004</v>
      </c>
      <c r="I216" s="155"/>
      <c r="L216" s="151"/>
      <c r="M216" s="156"/>
      <c r="T216" s="157"/>
      <c r="AT216" s="152" t="s">
        <v>229</v>
      </c>
      <c r="AU216" s="152" t="s">
        <v>83</v>
      </c>
      <c r="AV216" s="12" t="s">
        <v>85</v>
      </c>
      <c r="AW216" s="12" t="s">
        <v>37</v>
      </c>
      <c r="AX216" s="12" t="s">
        <v>76</v>
      </c>
      <c r="AY216" s="152" t="s">
        <v>218</v>
      </c>
    </row>
    <row r="217" spans="2:51" s="12" customFormat="1" ht="11.25">
      <c r="B217" s="151"/>
      <c r="D217" s="140" t="s">
        <v>229</v>
      </c>
      <c r="E217" s="152" t="s">
        <v>19</v>
      </c>
      <c r="F217" s="153" t="s">
        <v>4019</v>
      </c>
      <c r="H217" s="154">
        <v>2.7719999999999998</v>
      </c>
      <c r="I217" s="155"/>
      <c r="L217" s="151"/>
      <c r="M217" s="156"/>
      <c r="T217" s="157"/>
      <c r="AT217" s="152" t="s">
        <v>229</v>
      </c>
      <c r="AU217" s="152" t="s">
        <v>83</v>
      </c>
      <c r="AV217" s="12" t="s">
        <v>85</v>
      </c>
      <c r="AW217" s="12" t="s">
        <v>37</v>
      </c>
      <c r="AX217" s="12" t="s">
        <v>76</v>
      </c>
      <c r="AY217" s="152" t="s">
        <v>218</v>
      </c>
    </row>
    <row r="218" spans="2:51" s="12" customFormat="1" ht="11.25">
      <c r="B218" s="151"/>
      <c r="D218" s="140" t="s">
        <v>229</v>
      </c>
      <c r="E218" s="152" t="s">
        <v>19</v>
      </c>
      <c r="F218" s="153" t="s">
        <v>4020</v>
      </c>
      <c r="H218" s="154">
        <v>0.55000000000000004</v>
      </c>
      <c r="I218" s="155"/>
      <c r="L218" s="151"/>
      <c r="M218" s="156"/>
      <c r="T218" s="157"/>
      <c r="AT218" s="152" t="s">
        <v>229</v>
      </c>
      <c r="AU218" s="152" t="s">
        <v>83</v>
      </c>
      <c r="AV218" s="12" t="s">
        <v>85</v>
      </c>
      <c r="AW218" s="12" t="s">
        <v>37</v>
      </c>
      <c r="AX218" s="12" t="s">
        <v>76</v>
      </c>
      <c r="AY218" s="152" t="s">
        <v>218</v>
      </c>
    </row>
    <row r="219" spans="2:51" s="12" customFormat="1" ht="11.25">
      <c r="B219" s="151"/>
      <c r="D219" s="140" t="s">
        <v>229</v>
      </c>
      <c r="E219" s="152" t="s">
        <v>19</v>
      </c>
      <c r="F219" s="153" t="s">
        <v>4020</v>
      </c>
      <c r="H219" s="154">
        <v>0.55000000000000004</v>
      </c>
      <c r="I219" s="155"/>
      <c r="L219" s="151"/>
      <c r="M219" s="156"/>
      <c r="T219" s="157"/>
      <c r="AT219" s="152" t="s">
        <v>229</v>
      </c>
      <c r="AU219" s="152" t="s">
        <v>83</v>
      </c>
      <c r="AV219" s="12" t="s">
        <v>85</v>
      </c>
      <c r="AW219" s="12" t="s">
        <v>37</v>
      </c>
      <c r="AX219" s="12" t="s">
        <v>76</v>
      </c>
      <c r="AY219" s="152" t="s">
        <v>218</v>
      </c>
    </row>
    <row r="220" spans="2:51" s="12" customFormat="1" ht="11.25">
      <c r="B220" s="151"/>
      <c r="D220" s="140" t="s">
        <v>229</v>
      </c>
      <c r="E220" s="152" t="s">
        <v>19</v>
      </c>
      <c r="F220" s="153" t="s">
        <v>4021</v>
      </c>
      <c r="H220" s="154">
        <v>2.42</v>
      </c>
      <c r="I220" s="155"/>
      <c r="L220" s="151"/>
      <c r="M220" s="156"/>
      <c r="T220" s="157"/>
      <c r="AT220" s="152" t="s">
        <v>229</v>
      </c>
      <c r="AU220" s="152" t="s">
        <v>83</v>
      </c>
      <c r="AV220" s="12" t="s">
        <v>85</v>
      </c>
      <c r="AW220" s="12" t="s">
        <v>37</v>
      </c>
      <c r="AX220" s="12" t="s">
        <v>76</v>
      </c>
      <c r="AY220" s="152" t="s">
        <v>218</v>
      </c>
    </row>
    <row r="221" spans="2:51" s="12" customFormat="1" ht="11.25">
      <c r="B221" s="151"/>
      <c r="D221" s="140" t="s">
        <v>229</v>
      </c>
      <c r="E221" s="152" t="s">
        <v>19</v>
      </c>
      <c r="F221" s="153" t="s">
        <v>4020</v>
      </c>
      <c r="H221" s="154">
        <v>0.55000000000000004</v>
      </c>
      <c r="I221" s="155"/>
      <c r="L221" s="151"/>
      <c r="M221" s="156"/>
      <c r="T221" s="157"/>
      <c r="AT221" s="152" t="s">
        <v>229</v>
      </c>
      <c r="AU221" s="152" t="s">
        <v>83</v>
      </c>
      <c r="AV221" s="12" t="s">
        <v>85</v>
      </c>
      <c r="AW221" s="12" t="s">
        <v>37</v>
      </c>
      <c r="AX221" s="12" t="s">
        <v>76</v>
      </c>
      <c r="AY221" s="152" t="s">
        <v>218</v>
      </c>
    </row>
    <row r="222" spans="2:51" s="12" customFormat="1" ht="11.25">
      <c r="B222" s="151"/>
      <c r="D222" s="140" t="s">
        <v>229</v>
      </c>
      <c r="E222" s="152" t="s">
        <v>19</v>
      </c>
      <c r="F222" s="153" t="s">
        <v>4019</v>
      </c>
      <c r="H222" s="154">
        <v>2.7719999999999998</v>
      </c>
      <c r="I222" s="155"/>
      <c r="L222" s="151"/>
      <c r="M222" s="156"/>
      <c r="T222" s="157"/>
      <c r="AT222" s="152" t="s">
        <v>229</v>
      </c>
      <c r="AU222" s="152" t="s">
        <v>83</v>
      </c>
      <c r="AV222" s="12" t="s">
        <v>85</v>
      </c>
      <c r="AW222" s="12" t="s">
        <v>37</v>
      </c>
      <c r="AX222" s="12" t="s">
        <v>76</v>
      </c>
      <c r="AY222" s="152" t="s">
        <v>218</v>
      </c>
    </row>
    <row r="223" spans="2:51" s="12" customFormat="1" ht="11.25">
      <c r="B223" s="151"/>
      <c r="D223" s="140" t="s">
        <v>229</v>
      </c>
      <c r="E223" s="152" t="s">
        <v>19</v>
      </c>
      <c r="F223" s="153" t="s">
        <v>4020</v>
      </c>
      <c r="H223" s="154">
        <v>0.55000000000000004</v>
      </c>
      <c r="I223" s="155"/>
      <c r="L223" s="151"/>
      <c r="M223" s="156"/>
      <c r="T223" s="157"/>
      <c r="AT223" s="152" t="s">
        <v>229</v>
      </c>
      <c r="AU223" s="152" t="s">
        <v>83</v>
      </c>
      <c r="AV223" s="12" t="s">
        <v>85</v>
      </c>
      <c r="AW223" s="12" t="s">
        <v>37</v>
      </c>
      <c r="AX223" s="12" t="s">
        <v>76</v>
      </c>
      <c r="AY223" s="152" t="s">
        <v>218</v>
      </c>
    </row>
    <row r="224" spans="2:51" s="12" customFormat="1" ht="11.25">
      <c r="B224" s="151"/>
      <c r="D224" s="140" t="s">
        <v>229</v>
      </c>
      <c r="E224" s="152" t="s">
        <v>19</v>
      </c>
      <c r="F224" s="153" t="s">
        <v>4020</v>
      </c>
      <c r="H224" s="154">
        <v>0.55000000000000004</v>
      </c>
      <c r="I224" s="155"/>
      <c r="L224" s="151"/>
      <c r="M224" s="156"/>
      <c r="T224" s="157"/>
      <c r="AT224" s="152" t="s">
        <v>229</v>
      </c>
      <c r="AU224" s="152" t="s">
        <v>83</v>
      </c>
      <c r="AV224" s="12" t="s">
        <v>85</v>
      </c>
      <c r="AW224" s="12" t="s">
        <v>37</v>
      </c>
      <c r="AX224" s="12" t="s">
        <v>76</v>
      </c>
      <c r="AY224" s="152" t="s">
        <v>218</v>
      </c>
    </row>
    <row r="225" spans="2:65" s="12" customFormat="1" ht="11.25">
      <c r="B225" s="151"/>
      <c r="D225" s="140" t="s">
        <v>229</v>
      </c>
      <c r="E225" s="152" t="s">
        <v>19</v>
      </c>
      <c r="F225" s="153" t="s">
        <v>4022</v>
      </c>
      <c r="H225" s="154">
        <v>1.8149999999999999</v>
      </c>
      <c r="I225" s="155"/>
      <c r="L225" s="151"/>
      <c r="M225" s="156"/>
      <c r="T225" s="157"/>
      <c r="AT225" s="152" t="s">
        <v>229</v>
      </c>
      <c r="AU225" s="152" t="s">
        <v>83</v>
      </c>
      <c r="AV225" s="12" t="s">
        <v>85</v>
      </c>
      <c r="AW225" s="12" t="s">
        <v>37</v>
      </c>
      <c r="AX225" s="12" t="s">
        <v>76</v>
      </c>
      <c r="AY225" s="152" t="s">
        <v>218</v>
      </c>
    </row>
    <row r="226" spans="2:65" s="12" customFormat="1" ht="11.25">
      <c r="B226" s="151"/>
      <c r="D226" s="140" t="s">
        <v>229</v>
      </c>
      <c r="E226" s="152" t="s">
        <v>19</v>
      </c>
      <c r="F226" s="153" t="s">
        <v>4020</v>
      </c>
      <c r="H226" s="154">
        <v>0.55000000000000004</v>
      </c>
      <c r="I226" s="155"/>
      <c r="L226" s="151"/>
      <c r="M226" s="156"/>
      <c r="T226" s="157"/>
      <c r="AT226" s="152" t="s">
        <v>229</v>
      </c>
      <c r="AU226" s="152" t="s">
        <v>83</v>
      </c>
      <c r="AV226" s="12" t="s">
        <v>85</v>
      </c>
      <c r="AW226" s="12" t="s">
        <v>37</v>
      </c>
      <c r="AX226" s="12" t="s">
        <v>76</v>
      </c>
      <c r="AY226" s="152" t="s">
        <v>218</v>
      </c>
    </row>
    <row r="227" spans="2:65" s="12" customFormat="1" ht="11.25">
      <c r="B227" s="151"/>
      <c r="D227" s="140" t="s">
        <v>229</v>
      </c>
      <c r="E227" s="152" t="s">
        <v>19</v>
      </c>
      <c r="F227" s="153" t="s">
        <v>4023</v>
      </c>
      <c r="H227" s="154">
        <v>0.376</v>
      </c>
      <c r="I227" s="155"/>
      <c r="L227" s="151"/>
      <c r="M227" s="156"/>
      <c r="T227" s="157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76</v>
      </c>
      <c r="AY227" s="152" t="s">
        <v>218</v>
      </c>
    </row>
    <row r="228" spans="2:65" s="15" customFormat="1" ht="11.25">
      <c r="B228" s="191"/>
      <c r="D228" s="140" t="s">
        <v>229</v>
      </c>
      <c r="E228" s="192" t="s">
        <v>19</v>
      </c>
      <c r="F228" s="193" t="s">
        <v>1878</v>
      </c>
      <c r="H228" s="194">
        <v>23.872</v>
      </c>
      <c r="I228" s="195"/>
      <c r="L228" s="191"/>
      <c r="M228" s="196"/>
      <c r="T228" s="197"/>
      <c r="AT228" s="192" t="s">
        <v>229</v>
      </c>
      <c r="AU228" s="192" t="s">
        <v>83</v>
      </c>
      <c r="AV228" s="15" t="s">
        <v>99</v>
      </c>
      <c r="AW228" s="15" t="s">
        <v>37</v>
      </c>
      <c r="AX228" s="15" t="s">
        <v>76</v>
      </c>
      <c r="AY228" s="192" t="s">
        <v>218</v>
      </c>
    </row>
    <row r="229" spans="2:65" s="13" customFormat="1" ht="11.25">
      <c r="B229" s="158"/>
      <c r="D229" s="140" t="s">
        <v>229</v>
      </c>
      <c r="E229" s="159" t="s">
        <v>3905</v>
      </c>
      <c r="F229" s="160" t="s">
        <v>234</v>
      </c>
      <c r="H229" s="161">
        <v>602.93899999999906</v>
      </c>
      <c r="I229" s="162"/>
      <c r="L229" s="158"/>
      <c r="M229" s="163"/>
      <c r="T229" s="164"/>
      <c r="AT229" s="159" t="s">
        <v>229</v>
      </c>
      <c r="AU229" s="159" t="s">
        <v>83</v>
      </c>
      <c r="AV229" s="13" t="s">
        <v>223</v>
      </c>
      <c r="AW229" s="13" t="s">
        <v>37</v>
      </c>
      <c r="AX229" s="13" t="s">
        <v>83</v>
      </c>
      <c r="AY229" s="159" t="s">
        <v>218</v>
      </c>
    </row>
    <row r="230" spans="2:65" s="1" customFormat="1" ht="16.5" customHeight="1">
      <c r="B230" s="33"/>
      <c r="C230" s="127" t="s">
        <v>278</v>
      </c>
      <c r="D230" s="127" t="s">
        <v>219</v>
      </c>
      <c r="E230" s="128" t="s">
        <v>4024</v>
      </c>
      <c r="F230" s="129" t="s">
        <v>1947</v>
      </c>
      <c r="G230" s="130" t="s">
        <v>180</v>
      </c>
      <c r="H230" s="131">
        <v>602.93899999999996</v>
      </c>
      <c r="I230" s="132"/>
      <c r="J230" s="133">
        <f>ROUND(I230*H230,2)</f>
        <v>0</v>
      </c>
      <c r="K230" s="129" t="s">
        <v>19</v>
      </c>
      <c r="L230" s="33"/>
      <c r="M230" s="134" t="s">
        <v>19</v>
      </c>
      <c r="N230" s="135" t="s">
        <v>47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223</v>
      </c>
      <c r="AT230" s="138" t="s">
        <v>219</v>
      </c>
      <c r="AU230" s="138" t="s">
        <v>83</v>
      </c>
      <c r="AY230" s="18" t="s">
        <v>218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8" t="s">
        <v>83</v>
      </c>
      <c r="BK230" s="139">
        <f>ROUND(I230*H230,2)</f>
        <v>0</v>
      </c>
      <c r="BL230" s="18" t="s">
        <v>223</v>
      </c>
      <c r="BM230" s="138" t="s">
        <v>4025</v>
      </c>
    </row>
    <row r="231" spans="2:65" s="1" customFormat="1" ht="11.25">
      <c r="B231" s="33"/>
      <c r="D231" s="140" t="s">
        <v>225</v>
      </c>
      <c r="F231" s="141" t="s">
        <v>1947</v>
      </c>
      <c r="I231" s="142"/>
      <c r="L231" s="33"/>
      <c r="M231" s="143"/>
      <c r="T231" s="54"/>
      <c r="AT231" s="18" t="s">
        <v>225</v>
      </c>
      <c r="AU231" s="18" t="s">
        <v>83</v>
      </c>
    </row>
    <row r="232" spans="2:65" s="1" customFormat="1" ht="19.5">
      <c r="B232" s="33"/>
      <c r="D232" s="140" t="s">
        <v>227</v>
      </c>
      <c r="F232" s="144" t="s">
        <v>1830</v>
      </c>
      <c r="I232" s="142"/>
      <c r="L232" s="33"/>
      <c r="M232" s="143"/>
      <c r="T232" s="54"/>
      <c r="AT232" s="18" t="s">
        <v>227</v>
      </c>
      <c r="AU232" s="18" t="s">
        <v>83</v>
      </c>
    </row>
    <row r="233" spans="2:65" s="12" customFormat="1" ht="11.25">
      <c r="B233" s="151"/>
      <c r="D233" s="140" t="s">
        <v>229</v>
      </c>
      <c r="E233" s="152" t="s">
        <v>19</v>
      </c>
      <c r="F233" s="153" t="s">
        <v>3905</v>
      </c>
      <c r="H233" s="154">
        <v>602.93899999999996</v>
      </c>
      <c r="I233" s="155"/>
      <c r="L233" s="151"/>
      <c r="M233" s="156"/>
      <c r="T233" s="157"/>
      <c r="AT233" s="152" t="s">
        <v>229</v>
      </c>
      <c r="AU233" s="152" t="s">
        <v>83</v>
      </c>
      <c r="AV233" s="12" t="s">
        <v>85</v>
      </c>
      <c r="AW233" s="12" t="s">
        <v>37</v>
      </c>
      <c r="AX233" s="12" t="s">
        <v>83</v>
      </c>
      <c r="AY233" s="152" t="s">
        <v>218</v>
      </c>
    </row>
    <row r="234" spans="2:65" s="1" customFormat="1" ht="16.5" customHeight="1">
      <c r="B234" s="33"/>
      <c r="C234" s="127" t="s">
        <v>286</v>
      </c>
      <c r="D234" s="127" t="s">
        <v>219</v>
      </c>
      <c r="E234" s="128" t="s">
        <v>4026</v>
      </c>
      <c r="F234" s="129" t="s">
        <v>1950</v>
      </c>
      <c r="G234" s="130" t="s">
        <v>180</v>
      </c>
      <c r="H234" s="131">
        <v>24.573</v>
      </c>
      <c r="I234" s="132"/>
      <c r="J234" s="133">
        <f>ROUND(I234*H234,2)</f>
        <v>0</v>
      </c>
      <c r="K234" s="129" t="s">
        <v>19</v>
      </c>
      <c r="L234" s="33"/>
      <c r="M234" s="134" t="s">
        <v>19</v>
      </c>
      <c r="N234" s="135" t="s">
        <v>47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223</v>
      </c>
      <c r="AT234" s="138" t="s">
        <v>219</v>
      </c>
      <c r="AU234" s="138" t="s">
        <v>83</v>
      </c>
      <c r="AY234" s="18" t="s">
        <v>218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83</v>
      </c>
      <c r="BK234" s="139">
        <f>ROUND(I234*H234,2)</f>
        <v>0</v>
      </c>
      <c r="BL234" s="18" t="s">
        <v>223</v>
      </c>
      <c r="BM234" s="138" t="s">
        <v>4027</v>
      </c>
    </row>
    <row r="235" spans="2:65" s="1" customFormat="1" ht="29.25">
      <c r="B235" s="33"/>
      <c r="D235" s="140" t="s">
        <v>225</v>
      </c>
      <c r="F235" s="141" t="s">
        <v>1829</v>
      </c>
      <c r="I235" s="142"/>
      <c r="L235" s="33"/>
      <c r="M235" s="143"/>
      <c r="T235" s="54"/>
      <c r="AT235" s="18" t="s">
        <v>225</v>
      </c>
      <c r="AU235" s="18" t="s">
        <v>83</v>
      </c>
    </row>
    <row r="236" spans="2:65" s="1" customFormat="1" ht="19.5">
      <c r="B236" s="33"/>
      <c r="D236" s="140" t="s">
        <v>227</v>
      </c>
      <c r="F236" s="144" t="s">
        <v>1830</v>
      </c>
      <c r="I236" s="142"/>
      <c r="L236" s="33"/>
      <c r="M236" s="143"/>
      <c r="T236" s="54"/>
      <c r="AT236" s="18" t="s">
        <v>227</v>
      </c>
      <c r="AU236" s="18" t="s">
        <v>83</v>
      </c>
    </row>
    <row r="237" spans="2:65" s="11" customFormat="1" ht="11.25">
      <c r="B237" s="145"/>
      <c r="D237" s="140" t="s">
        <v>229</v>
      </c>
      <c r="E237" s="146" t="s">
        <v>19</v>
      </c>
      <c r="F237" s="147" t="s">
        <v>230</v>
      </c>
      <c r="H237" s="146" t="s">
        <v>19</v>
      </c>
      <c r="I237" s="148"/>
      <c r="L237" s="145"/>
      <c r="M237" s="149"/>
      <c r="T237" s="150"/>
      <c r="AT237" s="146" t="s">
        <v>229</v>
      </c>
      <c r="AU237" s="146" t="s">
        <v>83</v>
      </c>
      <c r="AV237" s="11" t="s">
        <v>83</v>
      </c>
      <c r="AW237" s="11" t="s">
        <v>37</v>
      </c>
      <c r="AX237" s="11" t="s">
        <v>76</v>
      </c>
      <c r="AY237" s="146" t="s">
        <v>218</v>
      </c>
    </row>
    <row r="238" spans="2:65" s="12" customFormat="1" ht="11.25">
      <c r="B238" s="151"/>
      <c r="D238" s="140" t="s">
        <v>229</v>
      </c>
      <c r="E238" s="152" t="s">
        <v>19</v>
      </c>
      <c r="F238" s="153" t="s">
        <v>4028</v>
      </c>
      <c r="H238" s="154">
        <v>1.7</v>
      </c>
      <c r="I238" s="155"/>
      <c r="L238" s="151"/>
      <c r="M238" s="156"/>
      <c r="T238" s="157"/>
      <c r="AT238" s="152" t="s">
        <v>229</v>
      </c>
      <c r="AU238" s="152" t="s">
        <v>83</v>
      </c>
      <c r="AV238" s="12" t="s">
        <v>85</v>
      </c>
      <c r="AW238" s="12" t="s">
        <v>37</v>
      </c>
      <c r="AX238" s="12" t="s">
        <v>76</v>
      </c>
      <c r="AY238" s="152" t="s">
        <v>218</v>
      </c>
    </row>
    <row r="239" spans="2:65" s="12" customFormat="1" ht="11.25">
      <c r="B239" s="151"/>
      <c r="D239" s="140" t="s">
        <v>229</v>
      </c>
      <c r="E239" s="152" t="s">
        <v>19</v>
      </c>
      <c r="F239" s="153" t="s">
        <v>4029</v>
      </c>
      <c r="H239" s="154">
        <v>3.2</v>
      </c>
      <c r="I239" s="155"/>
      <c r="L239" s="151"/>
      <c r="M239" s="156"/>
      <c r="T239" s="157"/>
      <c r="AT239" s="152" t="s">
        <v>229</v>
      </c>
      <c r="AU239" s="152" t="s">
        <v>83</v>
      </c>
      <c r="AV239" s="12" t="s">
        <v>85</v>
      </c>
      <c r="AW239" s="12" t="s">
        <v>37</v>
      </c>
      <c r="AX239" s="12" t="s">
        <v>76</v>
      </c>
      <c r="AY239" s="152" t="s">
        <v>218</v>
      </c>
    </row>
    <row r="240" spans="2:65" s="12" customFormat="1" ht="11.25">
      <c r="B240" s="151"/>
      <c r="D240" s="140" t="s">
        <v>229</v>
      </c>
      <c r="E240" s="152" t="s">
        <v>19</v>
      </c>
      <c r="F240" s="153" t="s">
        <v>4030</v>
      </c>
      <c r="H240" s="154">
        <v>6.4</v>
      </c>
      <c r="I240" s="155"/>
      <c r="L240" s="151"/>
      <c r="M240" s="156"/>
      <c r="T240" s="157"/>
      <c r="AT240" s="152" t="s">
        <v>229</v>
      </c>
      <c r="AU240" s="152" t="s">
        <v>83</v>
      </c>
      <c r="AV240" s="12" t="s">
        <v>85</v>
      </c>
      <c r="AW240" s="12" t="s">
        <v>37</v>
      </c>
      <c r="AX240" s="12" t="s">
        <v>76</v>
      </c>
      <c r="AY240" s="152" t="s">
        <v>218</v>
      </c>
    </row>
    <row r="241" spans="2:65" s="12" customFormat="1" ht="11.25">
      <c r="B241" s="151"/>
      <c r="D241" s="140" t="s">
        <v>229</v>
      </c>
      <c r="E241" s="152" t="s">
        <v>19</v>
      </c>
      <c r="F241" s="153" t="s">
        <v>4031</v>
      </c>
      <c r="H241" s="154">
        <v>6.8</v>
      </c>
      <c r="I241" s="155"/>
      <c r="L241" s="151"/>
      <c r="M241" s="156"/>
      <c r="T241" s="157"/>
      <c r="AT241" s="152" t="s">
        <v>229</v>
      </c>
      <c r="AU241" s="152" t="s">
        <v>83</v>
      </c>
      <c r="AV241" s="12" t="s">
        <v>85</v>
      </c>
      <c r="AW241" s="12" t="s">
        <v>37</v>
      </c>
      <c r="AX241" s="12" t="s">
        <v>76</v>
      </c>
      <c r="AY241" s="152" t="s">
        <v>218</v>
      </c>
    </row>
    <row r="242" spans="2:65" s="12" customFormat="1" ht="11.25">
      <c r="B242" s="151"/>
      <c r="D242" s="140" t="s">
        <v>229</v>
      </c>
      <c r="E242" s="152" t="s">
        <v>19</v>
      </c>
      <c r="F242" s="153" t="s">
        <v>4032</v>
      </c>
      <c r="H242" s="154">
        <v>5.65</v>
      </c>
      <c r="I242" s="155"/>
      <c r="L242" s="151"/>
      <c r="M242" s="156"/>
      <c r="T242" s="157"/>
      <c r="AT242" s="152" t="s">
        <v>229</v>
      </c>
      <c r="AU242" s="152" t="s">
        <v>83</v>
      </c>
      <c r="AV242" s="12" t="s">
        <v>85</v>
      </c>
      <c r="AW242" s="12" t="s">
        <v>37</v>
      </c>
      <c r="AX242" s="12" t="s">
        <v>76</v>
      </c>
      <c r="AY242" s="152" t="s">
        <v>218</v>
      </c>
    </row>
    <row r="243" spans="2:65" s="12" customFormat="1" ht="11.25">
      <c r="B243" s="151"/>
      <c r="D243" s="140" t="s">
        <v>229</v>
      </c>
      <c r="E243" s="152" t="s">
        <v>19</v>
      </c>
      <c r="F243" s="153" t="s">
        <v>4033</v>
      </c>
      <c r="H243" s="154">
        <v>0.4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76</v>
      </c>
      <c r="AY243" s="152" t="s">
        <v>218</v>
      </c>
    </row>
    <row r="244" spans="2:65" s="12" customFormat="1" ht="11.25">
      <c r="B244" s="151"/>
      <c r="D244" s="140" t="s">
        <v>229</v>
      </c>
      <c r="E244" s="152" t="s">
        <v>19</v>
      </c>
      <c r="F244" s="153" t="s">
        <v>4034</v>
      </c>
      <c r="H244" s="154">
        <v>0.42299999999999999</v>
      </c>
      <c r="I244" s="155"/>
      <c r="L244" s="151"/>
      <c r="M244" s="156"/>
      <c r="T244" s="157"/>
      <c r="AT244" s="152" t="s">
        <v>229</v>
      </c>
      <c r="AU244" s="152" t="s">
        <v>83</v>
      </c>
      <c r="AV244" s="12" t="s">
        <v>85</v>
      </c>
      <c r="AW244" s="12" t="s">
        <v>37</v>
      </c>
      <c r="AX244" s="12" t="s">
        <v>76</v>
      </c>
      <c r="AY244" s="152" t="s">
        <v>218</v>
      </c>
    </row>
    <row r="245" spans="2:65" s="13" customFormat="1" ht="11.25">
      <c r="B245" s="158"/>
      <c r="D245" s="140" t="s">
        <v>229</v>
      </c>
      <c r="E245" s="159" t="s">
        <v>3908</v>
      </c>
      <c r="F245" s="160" t="s">
        <v>234</v>
      </c>
      <c r="H245" s="161">
        <v>24.573</v>
      </c>
      <c r="I245" s="162"/>
      <c r="L245" s="158"/>
      <c r="M245" s="163"/>
      <c r="T245" s="164"/>
      <c r="AT245" s="159" t="s">
        <v>229</v>
      </c>
      <c r="AU245" s="159" t="s">
        <v>83</v>
      </c>
      <c r="AV245" s="13" t="s">
        <v>223</v>
      </c>
      <c r="AW245" s="13" t="s">
        <v>37</v>
      </c>
      <c r="AX245" s="13" t="s">
        <v>83</v>
      </c>
      <c r="AY245" s="159" t="s">
        <v>218</v>
      </c>
    </row>
    <row r="246" spans="2:65" s="1" customFormat="1" ht="16.5" customHeight="1">
      <c r="B246" s="33"/>
      <c r="C246" s="127" t="s">
        <v>292</v>
      </c>
      <c r="D246" s="127" t="s">
        <v>219</v>
      </c>
      <c r="E246" s="128" t="s">
        <v>4035</v>
      </c>
      <c r="F246" s="129" t="s">
        <v>1967</v>
      </c>
      <c r="G246" s="130" t="s">
        <v>180</v>
      </c>
      <c r="H246" s="131">
        <v>24.573</v>
      </c>
      <c r="I246" s="132"/>
      <c r="J246" s="133">
        <f>ROUND(I246*H246,2)</f>
        <v>0</v>
      </c>
      <c r="K246" s="129" t="s">
        <v>19</v>
      </c>
      <c r="L246" s="33"/>
      <c r="M246" s="134" t="s">
        <v>19</v>
      </c>
      <c r="N246" s="135" t="s">
        <v>47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223</v>
      </c>
      <c r="AT246" s="138" t="s">
        <v>219</v>
      </c>
      <c r="AU246" s="138" t="s">
        <v>83</v>
      </c>
      <c r="AY246" s="18" t="s">
        <v>218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8" t="s">
        <v>83</v>
      </c>
      <c r="BK246" s="139">
        <f>ROUND(I246*H246,2)</f>
        <v>0</v>
      </c>
      <c r="BL246" s="18" t="s">
        <v>223</v>
      </c>
      <c r="BM246" s="138" t="s">
        <v>4036</v>
      </c>
    </row>
    <row r="247" spans="2:65" s="1" customFormat="1" ht="11.25">
      <c r="B247" s="33"/>
      <c r="D247" s="140" t="s">
        <v>225</v>
      </c>
      <c r="F247" s="141" t="s">
        <v>1947</v>
      </c>
      <c r="I247" s="142"/>
      <c r="L247" s="33"/>
      <c r="M247" s="143"/>
      <c r="T247" s="54"/>
      <c r="AT247" s="18" t="s">
        <v>225</v>
      </c>
      <c r="AU247" s="18" t="s">
        <v>83</v>
      </c>
    </row>
    <row r="248" spans="2:65" s="1" customFormat="1" ht="19.5">
      <c r="B248" s="33"/>
      <c r="D248" s="140" t="s">
        <v>227</v>
      </c>
      <c r="F248" s="144" t="s">
        <v>1830</v>
      </c>
      <c r="I248" s="142"/>
      <c r="L248" s="33"/>
      <c r="M248" s="143"/>
      <c r="T248" s="54"/>
      <c r="AT248" s="18" t="s">
        <v>227</v>
      </c>
      <c r="AU248" s="18" t="s">
        <v>83</v>
      </c>
    </row>
    <row r="249" spans="2:65" s="12" customFormat="1" ht="11.25">
      <c r="B249" s="151"/>
      <c r="D249" s="140" t="s">
        <v>229</v>
      </c>
      <c r="E249" s="152" t="s">
        <v>19</v>
      </c>
      <c r="F249" s="153" t="s">
        <v>3908</v>
      </c>
      <c r="H249" s="154">
        <v>24.573</v>
      </c>
      <c r="I249" s="155"/>
      <c r="L249" s="151"/>
      <c r="M249" s="156"/>
      <c r="T249" s="157"/>
      <c r="AT249" s="152" t="s">
        <v>229</v>
      </c>
      <c r="AU249" s="152" t="s">
        <v>83</v>
      </c>
      <c r="AV249" s="12" t="s">
        <v>85</v>
      </c>
      <c r="AW249" s="12" t="s">
        <v>37</v>
      </c>
      <c r="AX249" s="12" t="s">
        <v>83</v>
      </c>
      <c r="AY249" s="152" t="s">
        <v>218</v>
      </c>
    </row>
    <row r="250" spans="2:65" s="1" customFormat="1" ht="16.5" customHeight="1">
      <c r="B250" s="33"/>
      <c r="C250" s="127" t="s">
        <v>299</v>
      </c>
      <c r="D250" s="127" t="s">
        <v>219</v>
      </c>
      <c r="E250" s="128" t="s">
        <v>4037</v>
      </c>
      <c r="F250" s="129" t="s">
        <v>1993</v>
      </c>
      <c r="G250" s="130" t="s">
        <v>323</v>
      </c>
      <c r="H250" s="131">
        <v>27.675999999999998</v>
      </c>
      <c r="I250" s="132"/>
      <c r="J250" s="133">
        <f>ROUND(I250*H250,2)</f>
        <v>0</v>
      </c>
      <c r="K250" s="129" t="s">
        <v>19</v>
      </c>
      <c r="L250" s="33"/>
      <c r="M250" s="134" t="s">
        <v>19</v>
      </c>
      <c r="N250" s="135" t="s">
        <v>47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223</v>
      </c>
      <c r="AT250" s="138" t="s">
        <v>219</v>
      </c>
      <c r="AU250" s="138" t="s">
        <v>83</v>
      </c>
      <c r="AY250" s="18" t="s">
        <v>218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8" t="s">
        <v>83</v>
      </c>
      <c r="BK250" s="139">
        <f>ROUND(I250*H250,2)</f>
        <v>0</v>
      </c>
      <c r="BL250" s="18" t="s">
        <v>223</v>
      </c>
      <c r="BM250" s="138" t="s">
        <v>4038</v>
      </c>
    </row>
    <row r="251" spans="2:65" s="1" customFormat="1" ht="19.5">
      <c r="B251" s="33"/>
      <c r="D251" s="140" t="s">
        <v>225</v>
      </c>
      <c r="F251" s="141" t="s">
        <v>1995</v>
      </c>
      <c r="I251" s="142"/>
      <c r="L251" s="33"/>
      <c r="M251" s="143"/>
      <c r="T251" s="54"/>
      <c r="AT251" s="18" t="s">
        <v>225</v>
      </c>
      <c r="AU251" s="18" t="s">
        <v>83</v>
      </c>
    </row>
    <row r="252" spans="2:65" s="1" customFormat="1" ht="19.5">
      <c r="B252" s="33"/>
      <c r="D252" s="140" t="s">
        <v>227</v>
      </c>
      <c r="F252" s="144" t="s">
        <v>1996</v>
      </c>
      <c r="I252" s="142"/>
      <c r="L252" s="33"/>
      <c r="M252" s="143"/>
      <c r="T252" s="54"/>
      <c r="AT252" s="18" t="s">
        <v>227</v>
      </c>
      <c r="AU252" s="18" t="s">
        <v>83</v>
      </c>
    </row>
    <row r="253" spans="2:65" s="12" customFormat="1" ht="11.25">
      <c r="B253" s="151"/>
      <c r="D253" s="140" t="s">
        <v>229</v>
      </c>
      <c r="E253" s="152" t="s">
        <v>19</v>
      </c>
      <c r="F253" s="153" t="s">
        <v>4039</v>
      </c>
      <c r="H253" s="154">
        <v>27.675999999999998</v>
      </c>
      <c r="I253" s="155"/>
      <c r="L253" s="151"/>
      <c r="M253" s="156"/>
      <c r="T253" s="157"/>
      <c r="AT253" s="152" t="s">
        <v>229</v>
      </c>
      <c r="AU253" s="152" t="s">
        <v>83</v>
      </c>
      <c r="AV253" s="12" t="s">
        <v>85</v>
      </c>
      <c r="AW253" s="12" t="s">
        <v>37</v>
      </c>
      <c r="AX253" s="12" t="s">
        <v>83</v>
      </c>
      <c r="AY253" s="152" t="s">
        <v>218</v>
      </c>
    </row>
    <row r="254" spans="2:65" s="1" customFormat="1" ht="16.5" customHeight="1">
      <c r="B254" s="33"/>
      <c r="C254" s="127" t="s">
        <v>306</v>
      </c>
      <c r="D254" s="127" t="s">
        <v>219</v>
      </c>
      <c r="E254" s="128" t="s">
        <v>4040</v>
      </c>
      <c r="F254" s="129" t="s">
        <v>2914</v>
      </c>
      <c r="G254" s="130" t="s">
        <v>222</v>
      </c>
      <c r="H254" s="131">
        <v>25.2</v>
      </c>
      <c r="I254" s="132"/>
      <c r="J254" s="133">
        <f>ROUND(I254*H254,2)</f>
        <v>0</v>
      </c>
      <c r="K254" s="129" t="s">
        <v>19</v>
      </c>
      <c r="L254" s="33"/>
      <c r="M254" s="134" t="s">
        <v>19</v>
      </c>
      <c r="N254" s="135" t="s">
        <v>47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223</v>
      </c>
      <c r="AT254" s="138" t="s">
        <v>219</v>
      </c>
      <c r="AU254" s="138" t="s">
        <v>83</v>
      </c>
      <c r="AY254" s="18" t="s">
        <v>218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8" t="s">
        <v>83</v>
      </c>
      <c r="BK254" s="139">
        <f>ROUND(I254*H254,2)</f>
        <v>0</v>
      </c>
      <c r="BL254" s="18" t="s">
        <v>223</v>
      </c>
      <c r="BM254" s="138" t="s">
        <v>4041</v>
      </c>
    </row>
    <row r="255" spans="2:65" s="1" customFormat="1" ht="11.25">
      <c r="B255" s="33"/>
      <c r="D255" s="140" t="s">
        <v>225</v>
      </c>
      <c r="F255" s="141" t="s">
        <v>2001</v>
      </c>
      <c r="I255" s="142"/>
      <c r="L255" s="33"/>
      <c r="M255" s="143"/>
      <c r="T255" s="54"/>
      <c r="AT255" s="18" t="s">
        <v>225</v>
      </c>
      <c r="AU255" s="18" t="s">
        <v>83</v>
      </c>
    </row>
    <row r="256" spans="2:65" s="1" customFormat="1" ht="19.5">
      <c r="B256" s="33"/>
      <c r="D256" s="140" t="s">
        <v>227</v>
      </c>
      <c r="F256" s="144" t="s">
        <v>2002</v>
      </c>
      <c r="I256" s="142"/>
      <c r="L256" s="33"/>
      <c r="M256" s="143"/>
      <c r="T256" s="54"/>
      <c r="AT256" s="18" t="s">
        <v>227</v>
      </c>
      <c r="AU256" s="18" t="s">
        <v>83</v>
      </c>
    </row>
    <row r="257" spans="2:65" s="11" customFormat="1" ht="11.25">
      <c r="B257" s="145"/>
      <c r="D257" s="140" t="s">
        <v>229</v>
      </c>
      <c r="E257" s="146" t="s">
        <v>19</v>
      </c>
      <c r="F257" s="147" t="s">
        <v>230</v>
      </c>
      <c r="H257" s="146" t="s">
        <v>19</v>
      </c>
      <c r="I257" s="148"/>
      <c r="L257" s="145"/>
      <c r="M257" s="149"/>
      <c r="T257" s="150"/>
      <c r="AT257" s="146" t="s">
        <v>229</v>
      </c>
      <c r="AU257" s="146" t="s">
        <v>83</v>
      </c>
      <c r="AV257" s="11" t="s">
        <v>83</v>
      </c>
      <c r="AW257" s="11" t="s">
        <v>37</v>
      </c>
      <c r="AX257" s="11" t="s">
        <v>76</v>
      </c>
      <c r="AY257" s="146" t="s">
        <v>218</v>
      </c>
    </row>
    <row r="258" spans="2:65" s="12" customFormat="1" ht="11.25">
      <c r="B258" s="151"/>
      <c r="D258" s="140" t="s">
        <v>229</v>
      </c>
      <c r="E258" s="152" t="s">
        <v>19</v>
      </c>
      <c r="F258" s="153" t="s">
        <v>4042</v>
      </c>
      <c r="H258" s="154">
        <v>25.2</v>
      </c>
      <c r="I258" s="155"/>
      <c r="L258" s="151"/>
      <c r="M258" s="156"/>
      <c r="T258" s="157"/>
      <c r="AT258" s="152" t="s">
        <v>229</v>
      </c>
      <c r="AU258" s="152" t="s">
        <v>83</v>
      </c>
      <c r="AV258" s="12" t="s">
        <v>85</v>
      </c>
      <c r="AW258" s="12" t="s">
        <v>37</v>
      </c>
      <c r="AX258" s="12" t="s">
        <v>83</v>
      </c>
      <c r="AY258" s="152" t="s">
        <v>218</v>
      </c>
    </row>
    <row r="259" spans="2:65" s="1" customFormat="1" ht="16.5" customHeight="1">
      <c r="B259" s="33"/>
      <c r="C259" s="127" t="s">
        <v>313</v>
      </c>
      <c r="D259" s="127" t="s">
        <v>219</v>
      </c>
      <c r="E259" s="128" t="s">
        <v>4043</v>
      </c>
      <c r="F259" s="129" t="s">
        <v>2011</v>
      </c>
      <c r="G259" s="130" t="s">
        <v>222</v>
      </c>
      <c r="H259" s="131">
        <v>18.77</v>
      </c>
      <c r="I259" s="132"/>
      <c r="J259" s="133">
        <f>ROUND(I259*H259,2)</f>
        <v>0</v>
      </c>
      <c r="K259" s="129" t="s">
        <v>19</v>
      </c>
      <c r="L259" s="33"/>
      <c r="M259" s="134" t="s">
        <v>19</v>
      </c>
      <c r="N259" s="135" t="s">
        <v>47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223</v>
      </c>
      <c r="AT259" s="138" t="s">
        <v>219</v>
      </c>
      <c r="AU259" s="138" t="s">
        <v>83</v>
      </c>
      <c r="AY259" s="18" t="s">
        <v>218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8" t="s">
        <v>83</v>
      </c>
      <c r="BK259" s="139">
        <f>ROUND(I259*H259,2)</f>
        <v>0</v>
      </c>
      <c r="BL259" s="18" t="s">
        <v>223</v>
      </c>
      <c r="BM259" s="138" t="s">
        <v>4044</v>
      </c>
    </row>
    <row r="260" spans="2:65" s="1" customFormat="1" ht="11.25">
      <c r="B260" s="33"/>
      <c r="D260" s="140" t="s">
        <v>225</v>
      </c>
      <c r="F260" s="141" t="s">
        <v>2011</v>
      </c>
      <c r="I260" s="142"/>
      <c r="L260" s="33"/>
      <c r="M260" s="143"/>
      <c r="T260" s="54"/>
      <c r="AT260" s="18" t="s">
        <v>225</v>
      </c>
      <c r="AU260" s="18" t="s">
        <v>83</v>
      </c>
    </row>
    <row r="261" spans="2:65" s="1" customFormat="1" ht="29.25">
      <c r="B261" s="33"/>
      <c r="D261" s="140" t="s">
        <v>227</v>
      </c>
      <c r="F261" s="144" t="s">
        <v>2008</v>
      </c>
      <c r="I261" s="142"/>
      <c r="L261" s="33"/>
      <c r="M261" s="143"/>
      <c r="T261" s="54"/>
      <c r="AT261" s="18" t="s">
        <v>227</v>
      </c>
      <c r="AU261" s="18" t="s">
        <v>83</v>
      </c>
    </row>
    <row r="262" spans="2:65" s="11" customFormat="1" ht="11.25">
      <c r="B262" s="145"/>
      <c r="D262" s="140" t="s">
        <v>229</v>
      </c>
      <c r="E262" s="146" t="s">
        <v>19</v>
      </c>
      <c r="F262" s="147" t="s">
        <v>4045</v>
      </c>
      <c r="H262" s="146" t="s">
        <v>19</v>
      </c>
      <c r="I262" s="148"/>
      <c r="L262" s="145"/>
      <c r="M262" s="149"/>
      <c r="T262" s="150"/>
      <c r="AT262" s="146" t="s">
        <v>229</v>
      </c>
      <c r="AU262" s="146" t="s">
        <v>83</v>
      </c>
      <c r="AV262" s="11" t="s">
        <v>83</v>
      </c>
      <c r="AW262" s="11" t="s">
        <v>37</v>
      </c>
      <c r="AX262" s="11" t="s">
        <v>76</v>
      </c>
      <c r="AY262" s="146" t="s">
        <v>218</v>
      </c>
    </row>
    <row r="263" spans="2:65" s="12" customFormat="1" ht="11.25">
      <c r="B263" s="151"/>
      <c r="D263" s="140" t="s">
        <v>229</v>
      </c>
      <c r="E263" s="152" t="s">
        <v>19</v>
      </c>
      <c r="F263" s="153" t="s">
        <v>4046</v>
      </c>
      <c r="H263" s="154">
        <v>18.77</v>
      </c>
      <c r="I263" s="155"/>
      <c r="L263" s="151"/>
      <c r="M263" s="156"/>
      <c r="T263" s="157"/>
      <c r="AT263" s="152" t="s">
        <v>229</v>
      </c>
      <c r="AU263" s="152" t="s">
        <v>83</v>
      </c>
      <c r="AV263" s="12" t="s">
        <v>85</v>
      </c>
      <c r="AW263" s="12" t="s">
        <v>37</v>
      </c>
      <c r="AX263" s="12" t="s">
        <v>83</v>
      </c>
      <c r="AY263" s="152" t="s">
        <v>218</v>
      </c>
    </row>
    <row r="264" spans="2:65" s="1" customFormat="1" ht="16.5" customHeight="1">
      <c r="B264" s="33"/>
      <c r="C264" s="127" t="s">
        <v>320</v>
      </c>
      <c r="D264" s="127" t="s">
        <v>219</v>
      </c>
      <c r="E264" s="128" t="s">
        <v>4047</v>
      </c>
      <c r="F264" s="129" t="s">
        <v>4048</v>
      </c>
      <c r="G264" s="130" t="s">
        <v>180</v>
      </c>
      <c r="H264" s="131">
        <v>4.91</v>
      </c>
      <c r="I264" s="132"/>
      <c r="J264" s="133">
        <f>ROUND(I264*H264,2)</f>
        <v>0</v>
      </c>
      <c r="K264" s="129" t="s">
        <v>19</v>
      </c>
      <c r="L264" s="33"/>
      <c r="M264" s="134" t="s">
        <v>19</v>
      </c>
      <c r="N264" s="135" t="s">
        <v>47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223</v>
      </c>
      <c r="AT264" s="138" t="s">
        <v>219</v>
      </c>
      <c r="AU264" s="138" t="s">
        <v>83</v>
      </c>
      <c r="AY264" s="18" t="s">
        <v>218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8" t="s">
        <v>83</v>
      </c>
      <c r="BK264" s="139">
        <f>ROUND(I264*H264,2)</f>
        <v>0</v>
      </c>
      <c r="BL264" s="18" t="s">
        <v>223</v>
      </c>
      <c r="BM264" s="138" t="s">
        <v>4049</v>
      </c>
    </row>
    <row r="265" spans="2:65" s="1" customFormat="1" ht="11.25">
      <c r="B265" s="33"/>
      <c r="D265" s="140" t="s">
        <v>225</v>
      </c>
      <c r="F265" s="141" t="s">
        <v>4048</v>
      </c>
      <c r="I265" s="142"/>
      <c r="L265" s="33"/>
      <c r="M265" s="143"/>
      <c r="T265" s="54"/>
      <c r="AT265" s="18" t="s">
        <v>225</v>
      </c>
      <c r="AU265" s="18" t="s">
        <v>83</v>
      </c>
    </row>
    <row r="266" spans="2:65" s="1" customFormat="1" ht="19.5">
      <c r="B266" s="33"/>
      <c r="D266" s="140" t="s">
        <v>227</v>
      </c>
      <c r="F266" s="144" t="s">
        <v>4050</v>
      </c>
      <c r="I266" s="142"/>
      <c r="L266" s="33"/>
      <c r="M266" s="143"/>
      <c r="T266" s="54"/>
      <c r="AT266" s="18" t="s">
        <v>227</v>
      </c>
      <c r="AU266" s="18" t="s">
        <v>83</v>
      </c>
    </row>
    <row r="267" spans="2:65" s="11" customFormat="1" ht="11.25">
      <c r="B267" s="145"/>
      <c r="D267" s="140" t="s">
        <v>229</v>
      </c>
      <c r="E267" s="146" t="s">
        <v>19</v>
      </c>
      <c r="F267" s="147" t="s">
        <v>283</v>
      </c>
      <c r="H267" s="146" t="s">
        <v>19</v>
      </c>
      <c r="I267" s="148"/>
      <c r="L267" s="145"/>
      <c r="M267" s="149"/>
      <c r="T267" s="150"/>
      <c r="AT267" s="146" t="s">
        <v>229</v>
      </c>
      <c r="AU267" s="146" t="s">
        <v>83</v>
      </c>
      <c r="AV267" s="11" t="s">
        <v>83</v>
      </c>
      <c r="AW267" s="11" t="s">
        <v>37</v>
      </c>
      <c r="AX267" s="11" t="s">
        <v>76</v>
      </c>
      <c r="AY267" s="146" t="s">
        <v>218</v>
      </c>
    </row>
    <row r="268" spans="2:65" s="12" customFormat="1" ht="11.25">
      <c r="B268" s="151"/>
      <c r="D268" s="140" t="s">
        <v>229</v>
      </c>
      <c r="E268" s="152" t="s">
        <v>19</v>
      </c>
      <c r="F268" s="153" t="s">
        <v>4051</v>
      </c>
      <c r="H268" s="154">
        <v>4.91</v>
      </c>
      <c r="I268" s="155"/>
      <c r="L268" s="151"/>
      <c r="M268" s="156"/>
      <c r="T268" s="157"/>
      <c r="AT268" s="152" t="s">
        <v>229</v>
      </c>
      <c r="AU268" s="152" t="s">
        <v>83</v>
      </c>
      <c r="AV268" s="12" t="s">
        <v>85</v>
      </c>
      <c r="AW268" s="12" t="s">
        <v>37</v>
      </c>
      <c r="AX268" s="12" t="s">
        <v>83</v>
      </c>
      <c r="AY268" s="152" t="s">
        <v>218</v>
      </c>
    </row>
    <row r="269" spans="2:65" s="1" customFormat="1" ht="16.5" customHeight="1">
      <c r="B269" s="33"/>
      <c r="C269" s="127" t="s">
        <v>8</v>
      </c>
      <c r="D269" s="127" t="s">
        <v>219</v>
      </c>
      <c r="E269" s="128" t="s">
        <v>4052</v>
      </c>
      <c r="F269" s="129" t="s">
        <v>4053</v>
      </c>
      <c r="G269" s="130" t="s">
        <v>180</v>
      </c>
      <c r="H269" s="131">
        <v>0.82</v>
      </c>
      <c r="I269" s="132"/>
      <c r="J269" s="133">
        <f>ROUND(I269*H269,2)</f>
        <v>0</v>
      </c>
      <c r="K269" s="129" t="s">
        <v>19</v>
      </c>
      <c r="L269" s="33"/>
      <c r="M269" s="134" t="s">
        <v>19</v>
      </c>
      <c r="N269" s="135" t="s">
        <v>47</v>
      </c>
      <c r="P269" s="136">
        <f>O269*H269</f>
        <v>0</v>
      </c>
      <c r="Q269" s="136">
        <v>0</v>
      </c>
      <c r="R269" s="136">
        <f>Q269*H269</f>
        <v>0</v>
      </c>
      <c r="S269" s="136">
        <v>0</v>
      </c>
      <c r="T269" s="137">
        <f>S269*H269</f>
        <v>0</v>
      </c>
      <c r="AR269" s="138" t="s">
        <v>223</v>
      </c>
      <c r="AT269" s="138" t="s">
        <v>219</v>
      </c>
      <c r="AU269" s="138" t="s">
        <v>83</v>
      </c>
      <c r="AY269" s="18" t="s">
        <v>218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8" t="s">
        <v>83</v>
      </c>
      <c r="BK269" s="139">
        <f>ROUND(I269*H269,2)</f>
        <v>0</v>
      </c>
      <c r="BL269" s="18" t="s">
        <v>223</v>
      </c>
      <c r="BM269" s="138" t="s">
        <v>4054</v>
      </c>
    </row>
    <row r="270" spans="2:65" s="1" customFormat="1" ht="11.25">
      <c r="B270" s="33"/>
      <c r="D270" s="140" t="s">
        <v>225</v>
      </c>
      <c r="F270" s="141" t="s">
        <v>4053</v>
      </c>
      <c r="I270" s="142"/>
      <c r="L270" s="33"/>
      <c r="M270" s="143"/>
      <c r="T270" s="54"/>
      <c r="AT270" s="18" t="s">
        <v>225</v>
      </c>
      <c r="AU270" s="18" t="s">
        <v>83</v>
      </c>
    </row>
    <row r="271" spans="2:65" s="1" customFormat="1" ht="19.5">
      <c r="B271" s="33"/>
      <c r="D271" s="140" t="s">
        <v>227</v>
      </c>
      <c r="F271" s="144" t="s">
        <v>4050</v>
      </c>
      <c r="I271" s="142"/>
      <c r="L271" s="33"/>
      <c r="M271" s="143"/>
      <c r="T271" s="54"/>
      <c r="AT271" s="18" t="s">
        <v>227</v>
      </c>
      <c r="AU271" s="18" t="s">
        <v>83</v>
      </c>
    </row>
    <row r="272" spans="2:65" s="11" customFormat="1" ht="11.25">
      <c r="B272" s="145"/>
      <c r="D272" s="140" t="s">
        <v>229</v>
      </c>
      <c r="E272" s="146" t="s">
        <v>19</v>
      </c>
      <c r="F272" s="147" t="s">
        <v>283</v>
      </c>
      <c r="H272" s="146" t="s">
        <v>19</v>
      </c>
      <c r="I272" s="148"/>
      <c r="L272" s="145"/>
      <c r="M272" s="149"/>
      <c r="T272" s="150"/>
      <c r="AT272" s="146" t="s">
        <v>229</v>
      </c>
      <c r="AU272" s="146" t="s">
        <v>83</v>
      </c>
      <c r="AV272" s="11" t="s">
        <v>83</v>
      </c>
      <c r="AW272" s="11" t="s">
        <v>37</v>
      </c>
      <c r="AX272" s="11" t="s">
        <v>76</v>
      </c>
      <c r="AY272" s="146" t="s">
        <v>218</v>
      </c>
    </row>
    <row r="273" spans="2:65" s="12" customFormat="1" ht="11.25">
      <c r="B273" s="151"/>
      <c r="D273" s="140" t="s">
        <v>229</v>
      </c>
      <c r="E273" s="152" t="s">
        <v>19</v>
      </c>
      <c r="F273" s="153" t="s">
        <v>4055</v>
      </c>
      <c r="H273" s="154">
        <v>0.41</v>
      </c>
      <c r="I273" s="155"/>
      <c r="L273" s="151"/>
      <c r="M273" s="156"/>
      <c r="T273" s="157"/>
      <c r="AT273" s="152" t="s">
        <v>229</v>
      </c>
      <c r="AU273" s="152" t="s">
        <v>83</v>
      </c>
      <c r="AV273" s="12" t="s">
        <v>85</v>
      </c>
      <c r="AW273" s="12" t="s">
        <v>37</v>
      </c>
      <c r="AX273" s="12" t="s">
        <v>76</v>
      </c>
      <c r="AY273" s="152" t="s">
        <v>218</v>
      </c>
    </row>
    <row r="274" spans="2:65" s="12" customFormat="1" ht="11.25">
      <c r="B274" s="151"/>
      <c r="D274" s="140" t="s">
        <v>229</v>
      </c>
      <c r="E274" s="152" t="s">
        <v>19</v>
      </c>
      <c r="F274" s="153" t="s">
        <v>4056</v>
      </c>
      <c r="H274" s="154">
        <v>0.41</v>
      </c>
      <c r="I274" s="155"/>
      <c r="L274" s="151"/>
      <c r="M274" s="156"/>
      <c r="T274" s="157"/>
      <c r="AT274" s="152" t="s">
        <v>229</v>
      </c>
      <c r="AU274" s="152" t="s">
        <v>83</v>
      </c>
      <c r="AV274" s="12" t="s">
        <v>85</v>
      </c>
      <c r="AW274" s="12" t="s">
        <v>37</v>
      </c>
      <c r="AX274" s="12" t="s">
        <v>76</v>
      </c>
      <c r="AY274" s="152" t="s">
        <v>218</v>
      </c>
    </row>
    <row r="275" spans="2:65" s="13" customFormat="1" ht="11.25">
      <c r="B275" s="158"/>
      <c r="D275" s="140" t="s">
        <v>229</v>
      </c>
      <c r="E275" s="159" t="s">
        <v>19</v>
      </c>
      <c r="F275" s="160" t="s">
        <v>234</v>
      </c>
      <c r="H275" s="161">
        <v>0.82</v>
      </c>
      <c r="I275" s="162"/>
      <c r="L275" s="158"/>
      <c r="M275" s="163"/>
      <c r="T275" s="164"/>
      <c r="AT275" s="159" t="s">
        <v>229</v>
      </c>
      <c r="AU275" s="159" t="s">
        <v>83</v>
      </c>
      <c r="AV275" s="13" t="s">
        <v>223</v>
      </c>
      <c r="AW275" s="13" t="s">
        <v>37</v>
      </c>
      <c r="AX275" s="13" t="s">
        <v>83</v>
      </c>
      <c r="AY275" s="159" t="s">
        <v>218</v>
      </c>
    </row>
    <row r="276" spans="2:65" s="1" customFormat="1" ht="16.5" customHeight="1">
      <c r="B276" s="33"/>
      <c r="C276" s="127" t="s">
        <v>336</v>
      </c>
      <c r="D276" s="127" t="s">
        <v>219</v>
      </c>
      <c r="E276" s="128" t="s">
        <v>4057</v>
      </c>
      <c r="F276" s="129" t="s">
        <v>4058</v>
      </c>
      <c r="G276" s="130" t="s">
        <v>180</v>
      </c>
      <c r="H276" s="131">
        <v>1.05</v>
      </c>
      <c r="I276" s="132"/>
      <c r="J276" s="133">
        <f>ROUND(I276*H276,2)</f>
        <v>0</v>
      </c>
      <c r="K276" s="129" t="s">
        <v>19</v>
      </c>
      <c r="L276" s="33"/>
      <c r="M276" s="134" t="s">
        <v>19</v>
      </c>
      <c r="N276" s="135" t="s">
        <v>47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223</v>
      </c>
      <c r="AT276" s="138" t="s">
        <v>219</v>
      </c>
      <c r="AU276" s="138" t="s">
        <v>83</v>
      </c>
      <c r="AY276" s="18" t="s">
        <v>218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8" t="s">
        <v>83</v>
      </c>
      <c r="BK276" s="139">
        <f>ROUND(I276*H276,2)</f>
        <v>0</v>
      </c>
      <c r="BL276" s="18" t="s">
        <v>223</v>
      </c>
      <c r="BM276" s="138" t="s">
        <v>4059</v>
      </c>
    </row>
    <row r="277" spans="2:65" s="1" customFormat="1" ht="11.25">
      <c r="B277" s="33"/>
      <c r="D277" s="140" t="s">
        <v>225</v>
      </c>
      <c r="F277" s="141" t="s">
        <v>4058</v>
      </c>
      <c r="I277" s="142"/>
      <c r="L277" s="33"/>
      <c r="M277" s="143"/>
      <c r="T277" s="54"/>
      <c r="AT277" s="18" t="s">
        <v>225</v>
      </c>
      <c r="AU277" s="18" t="s">
        <v>83</v>
      </c>
    </row>
    <row r="278" spans="2:65" s="1" customFormat="1" ht="19.5">
      <c r="B278" s="33"/>
      <c r="D278" s="140" t="s">
        <v>227</v>
      </c>
      <c r="F278" s="144" t="s">
        <v>4050</v>
      </c>
      <c r="I278" s="142"/>
      <c r="L278" s="33"/>
      <c r="M278" s="143"/>
      <c r="T278" s="54"/>
      <c r="AT278" s="18" t="s">
        <v>227</v>
      </c>
      <c r="AU278" s="18" t="s">
        <v>83</v>
      </c>
    </row>
    <row r="279" spans="2:65" s="11" customFormat="1" ht="11.25">
      <c r="B279" s="145"/>
      <c r="D279" s="140" t="s">
        <v>229</v>
      </c>
      <c r="E279" s="146" t="s">
        <v>19</v>
      </c>
      <c r="F279" s="147" t="s">
        <v>283</v>
      </c>
      <c r="H279" s="146" t="s">
        <v>19</v>
      </c>
      <c r="I279" s="148"/>
      <c r="L279" s="145"/>
      <c r="M279" s="149"/>
      <c r="T279" s="150"/>
      <c r="AT279" s="146" t="s">
        <v>229</v>
      </c>
      <c r="AU279" s="146" t="s">
        <v>83</v>
      </c>
      <c r="AV279" s="11" t="s">
        <v>83</v>
      </c>
      <c r="AW279" s="11" t="s">
        <v>37</v>
      </c>
      <c r="AX279" s="11" t="s">
        <v>76</v>
      </c>
      <c r="AY279" s="146" t="s">
        <v>218</v>
      </c>
    </row>
    <row r="280" spans="2:65" s="12" customFormat="1" ht="11.25">
      <c r="B280" s="151"/>
      <c r="D280" s="140" t="s">
        <v>229</v>
      </c>
      <c r="E280" s="152" t="s">
        <v>19</v>
      </c>
      <c r="F280" s="153" t="s">
        <v>4060</v>
      </c>
      <c r="H280" s="154">
        <v>1.05</v>
      </c>
      <c r="I280" s="155"/>
      <c r="L280" s="151"/>
      <c r="M280" s="156"/>
      <c r="T280" s="157"/>
      <c r="AT280" s="152" t="s">
        <v>229</v>
      </c>
      <c r="AU280" s="152" t="s">
        <v>83</v>
      </c>
      <c r="AV280" s="12" t="s">
        <v>85</v>
      </c>
      <c r="AW280" s="12" t="s">
        <v>37</v>
      </c>
      <c r="AX280" s="12" t="s">
        <v>83</v>
      </c>
      <c r="AY280" s="152" t="s">
        <v>218</v>
      </c>
    </row>
    <row r="281" spans="2:65" s="10" customFormat="1" ht="25.9" customHeight="1">
      <c r="B281" s="117"/>
      <c r="D281" s="118" t="s">
        <v>75</v>
      </c>
      <c r="E281" s="119" t="s">
        <v>4061</v>
      </c>
      <c r="F281" s="119" t="s">
        <v>3001</v>
      </c>
      <c r="I281" s="120"/>
      <c r="J281" s="121">
        <f>BK281</f>
        <v>0</v>
      </c>
      <c r="L281" s="117"/>
      <c r="M281" s="122"/>
      <c r="P281" s="123">
        <f>SUM(P282:P301)</f>
        <v>0</v>
      </c>
      <c r="R281" s="123">
        <f>SUM(R282:R301)</f>
        <v>0</v>
      </c>
      <c r="T281" s="124">
        <f>SUM(T282:T301)</f>
        <v>0</v>
      </c>
      <c r="AR281" s="118" t="s">
        <v>83</v>
      </c>
      <c r="AT281" s="125" t="s">
        <v>75</v>
      </c>
      <c r="AU281" s="125" t="s">
        <v>76</v>
      </c>
      <c r="AY281" s="118" t="s">
        <v>218</v>
      </c>
      <c r="BK281" s="126">
        <f>SUM(BK282:BK301)</f>
        <v>0</v>
      </c>
    </row>
    <row r="282" spans="2:65" s="1" customFormat="1" ht="16.5" customHeight="1">
      <c r="B282" s="33"/>
      <c r="C282" s="127" t="s">
        <v>351</v>
      </c>
      <c r="D282" s="127" t="s">
        <v>219</v>
      </c>
      <c r="E282" s="128" t="s">
        <v>4062</v>
      </c>
      <c r="F282" s="129" t="s">
        <v>4063</v>
      </c>
      <c r="G282" s="130" t="s">
        <v>237</v>
      </c>
      <c r="H282" s="131">
        <v>1</v>
      </c>
      <c r="I282" s="132"/>
      <c r="J282" s="133">
        <f>ROUND(I282*H282,2)</f>
        <v>0</v>
      </c>
      <c r="K282" s="129" t="s">
        <v>19</v>
      </c>
      <c r="L282" s="33"/>
      <c r="M282" s="134" t="s">
        <v>19</v>
      </c>
      <c r="N282" s="135" t="s">
        <v>47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223</v>
      </c>
      <c r="AT282" s="138" t="s">
        <v>219</v>
      </c>
      <c r="AU282" s="138" t="s">
        <v>83</v>
      </c>
      <c r="AY282" s="18" t="s">
        <v>218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8" t="s">
        <v>83</v>
      </c>
      <c r="BK282" s="139">
        <f>ROUND(I282*H282,2)</f>
        <v>0</v>
      </c>
      <c r="BL282" s="18" t="s">
        <v>223</v>
      </c>
      <c r="BM282" s="138" t="s">
        <v>4064</v>
      </c>
    </row>
    <row r="283" spans="2:65" s="1" customFormat="1" ht="11.25">
      <c r="B283" s="33"/>
      <c r="D283" s="140" t="s">
        <v>225</v>
      </c>
      <c r="F283" s="141" t="s">
        <v>4063</v>
      </c>
      <c r="I283" s="142"/>
      <c r="L283" s="33"/>
      <c r="M283" s="143"/>
      <c r="T283" s="54"/>
      <c r="AT283" s="18" t="s">
        <v>225</v>
      </c>
      <c r="AU283" s="18" t="s">
        <v>83</v>
      </c>
    </row>
    <row r="284" spans="2:65" s="1" customFormat="1" ht="19.5">
      <c r="B284" s="33"/>
      <c r="D284" s="140" t="s">
        <v>227</v>
      </c>
      <c r="F284" s="144" t="s">
        <v>4065</v>
      </c>
      <c r="I284" s="142"/>
      <c r="L284" s="33"/>
      <c r="M284" s="143"/>
      <c r="T284" s="54"/>
      <c r="AT284" s="18" t="s">
        <v>227</v>
      </c>
      <c r="AU284" s="18" t="s">
        <v>83</v>
      </c>
    </row>
    <row r="285" spans="2:65" s="11" customFormat="1" ht="11.25">
      <c r="B285" s="145"/>
      <c r="D285" s="140" t="s">
        <v>229</v>
      </c>
      <c r="E285" s="146" t="s">
        <v>19</v>
      </c>
      <c r="F285" s="147" t="s">
        <v>230</v>
      </c>
      <c r="H285" s="146" t="s">
        <v>19</v>
      </c>
      <c r="I285" s="148"/>
      <c r="L285" s="145"/>
      <c r="M285" s="149"/>
      <c r="T285" s="150"/>
      <c r="AT285" s="146" t="s">
        <v>229</v>
      </c>
      <c r="AU285" s="146" t="s">
        <v>83</v>
      </c>
      <c r="AV285" s="11" t="s">
        <v>83</v>
      </c>
      <c r="AW285" s="11" t="s">
        <v>37</v>
      </c>
      <c r="AX285" s="11" t="s">
        <v>76</v>
      </c>
      <c r="AY285" s="146" t="s">
        <v>218</v>
      </c>
    </row>
    <row r="286" spans="2:65" s="12" customFormat="1" ht="11.25">
      <c r="B286" s="151"/>
      <c r="D286" s="140" t="s">
        <v>229</v>
      </c>
      <c r="E286" s="152" t="s">
        <v>19</v>
      </c>
      <c r="F286" s="153" t="s">
        <v>83</v>
      </c>
      <c r="H286" s="154">
        <v>1</v>
      </c>
      <c r="I286" s="155"/>
      <c r="L286" s="151"/>
      <c r="M286" s="156"/>
      <c r="T286" s="157"/>
      <c r="AT286" s="152" t="s">
        <v>229</v>
      </c>
      <c r="AU286" s="152" t="s">
        <v>83</v>
      </c>
      <c r="AV286" s="12" t="s">
        <v>85</v>
      </c>
      <c r="AW286" s="12" t="s">
        <v>37</v>
      </c>
      <c r="AX286" s="12" t="s">
        <v>83</v>
      </c>
      <c r="AY286" s="152" t="s">
        <v>218</v>
      </c>
    </row>
    <row r="287" spans="2:65" s="1" customFormat="1" ht="16.5" customHeight="1">
      <c r="B287" s="33"/>
      <c r="C287" s="127" t="s">
        <v>373</v>
      </c>
      <c r="D287" s="127" t="s">
        <v>219</v>
      </c>
      <c r="E287" s="128" t="s">
        <v>4066</v>
      </c>
      <c r="F287" s="129" t="s">
        <v>4067</v>
      </c>
      <c r="G287" s="130" t="s">
        <v>237</v>
      </c>
      <c r="H287" s="131">
        <v>2</v>
      </c>
      <c r="I287" s="132"/>
      <c r="J287" s="133">
        <f>ROUND(I287*H287,2)</f>
        <v>0</v>
      </c>
      <c r="K287" s="129" t="s">
        <v>19</v>
      </c>
      <c r="L287" s="33"/>
      <c r="M287" s="134" t="s">
        <v>19</v>
      </c>
      <c r="N287" s="135" t="s">
        <v>47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223</v>
      </c>
      <c r="AT287" s="138" t="s">
        <v>219</v>
      </c>
      <c r="AU287" s="138" t="s">
        <v>83</v>
      </c>
      <c r="AY287" s="18" t="s">
        <v>218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8" t="s">
        <v>83</v>
      </c>
      <c r="BK287" s="139">
        <f>ROUND(I287*H287,2)</f>
        <v>0</v>
      </c>
      <c r="BL287" s="18" t="s">
        <v>223</v>
      </c>
      <c r="BM287" s="138" t="s">
        <v>4068</v>
      </c>
    </row>
    <row r="288" spans="2:65" s="1" customFormat="1" ht="11.25">
      <c r="B288" s="33"/>
      <c r="D288" s="140" t="s">
        <v>225</v>
      </c>
      <c r="F288" s="141" t="s">
        <v>4069</v>
      </c>
      <c r="I288" s="142"/>
      <c r="L288" s="33"/>
      <c r="M288" s="143"/>
      <c r="T288" s="54"/>
      <c r="AT288" s="18" t="s">
        <v>225</v>
      </c>
      <c r="AU288" s="18" t="s">
        <v>83</v>
      </c>
    </row>
    <row r="289" spans="2:65" s="1" customFormat="1" ht="19.5">
      <c r="B289" s="33"/>
      <c r="D289" s="140" t="s">
        <v>227</v>
      </c>
      <c r="F289" s="144" t="s">
        <v>4070</v>
      </c>
      <c r="I289" s="142"/>
      <c r="L289" s="33"/>
      <c r="M289" s="143"/>
      <c r="T289" s="54"/>
      <c r="AT289" s="18" t="s">
        <v>227</v>
      </c>
      <c r="AU289" s="18" t="s">
        <v>83</v>
      </c>
    </row>
    <row r="290" spans="2:65" s="11" customFormat="1" ht="11.25">
      <c r="B290" s="145"/>
      <c r="D290" s="140" t="s">
        <v>229</v>
      </c>
      <c r="E290" s="146" t="s">
        <v>19</v>
      </c>
      <c r="F290" s="147" t="s">
        <v>230</v>
      </c>
      <c r="H290" s="146" t="s">
        <v>19</v>
      </c>
      <c r="I290" s="148"/>
      <c r="L290" s="145"/>
      <c r="M290" s="149"/>
      <c r="T290" s="150"/>
      <c r="AT290" s="146" t="s">
        <v>229</v>
      </c>
      <c r="AU290" s="146" t="s">
        <v>83</v>
      </c>
      <c r="AV290" s="11" t="s">
        <v>83</v>
      </c>
      <c r="AW290" s="11" t="s">
        <v>37</v>
      </c>
      <c r="AX290" s="11" t="s">
        <v>76</v>
      </c>
      <c r="AY290" s="146" t="s">
        <v>218</v>
      </c>
    </row>
    <row r="291" spans="2:65" s="12" customFormat="1" ht="11.25">
      <c r="B291" s="151"/>
      <c r="D291" s="140" t="s">
        <v>229</v>
      </c>
      <c r="E291" s="152" t="s">
        <v>19</v>
      </c>
      <c r="F291" s="153" t="s">
        <v>85</v>
      </c>
      <c r="H291" s="154">
        <v>2</v>
      </c>
      <c r="I291" s="155"/>
      <c r="L291" s="151"/>
      <c r="M291" s="156"/>
      <c r="T291" s="157"/>
      <c r="AT291" s="152" t="s">
        <v>229</v>
      </c>
      <c r="AU291" s="152" t="s">
        <v>83</v>
      </c>
      <c r="AV291" s="12" t="s">
        <v>85</v>
      </c>
      <c r="AW291" s="12" t="s">
        <v>37</v>
      </c>
      <c r="AX291" s="12" t="s">
        <v>83</v>
      </c>
      <c r="AY291" s="152" t="s">
        <v>218</v>
      </c>
    </row>
    <row r="292" spans="2:65" s="1" customFormat="1" ht="24.2" customHeight="1">
      <c r="B292" s="33"/>
      <c r="C292" s="127" t="s">
        <v>380</v>
      </c>
      <c r="D292" s="127" t="s">
        <v>219</v>
      </c>
      <c r="E292" s="128" t="s">
        <v>4071</v>
      </c>
      <c r="F292" s="129" t="s">
        <v>4072</v>
      </c>
      <c r="G292" s="130" t="s">
        <v>237</v>
      </c>
      <c r="H292" s="131">
        <v>1</v>
      </c>
      <c r="I292" s="132"/>
      <c r="J292" s="133">
        <f>ROUND(I292*H292,2)</f>
        <v>0</v>
      </c>
      <c r="K292" s="129" t="s">
        <v>19</v>
      </c>
      <c r="L292" s="33"/>
      <c r="M292" s="134" t="s">
        <v>19</v>
      </c>
      <c r="N292" s="135" t="s">
        <v>47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223</v>
      </c>
      <c r="AT292" s="138" t="s">
        <v>219</v>
      </c>
      <c r="AU292" s="138" t="s">
        <v>83</v>
      </c>
      <c r="AY292" s="18" t="s">
        <v>218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8" t="s">
        <v>83</v>
      </c>
      <c r="BK292" s="139">
        <f>ROUND(I292*H292,2)</f>
        <v>0</v>
      </c>
      <c r="BL292" s="18" t="s">
        <v>223</v>
      </c>
      <c r="BM292" s="138" t="s">
        <v>4073</v>
      </c>
    </row>
    <row r="293" spans="2:65" s="1" customFormat="1" ht="11.25">
      <c r="B293" s="33"/>
      <c r="D293" s="140" t="s">
        <v>225</v>
      </c>
      <c r="F293" s="141" t="s">
        <v>4072</v>
      </c>
      <c r="I293" s="142"/>
      <c r="L293" s="33"/>
      <c r="M293" s="143"/>
      <c r="T293" s="54"/>
      <c r="AT293" s="18" t="s">
        <v>225</v>
      </c>
      <c r="AU293" s="18" t="s">
        <v>83</v>
      </c>
    </row>
    <row r="294" spans="2:65" s="1" customFormat="1" ht="19.5">
      <c r="B294" s="33"/>
      <c r="D294" s="140" t="s">
        <v>227</v>
      </c>
      <c r="F294" s="144" t="s">
        <v>4065</v>
      </c>
      <c r="I294" s="142"/>
      <c r="L294" s="33"/>
      <c r="M294" s="143"/>
      <c r="T294" s="54"/>
      <c r="AT294" s="18" t="s">
        <v>227</v>
      </c>
      <c r="AU294" s="18" t="s">
        <v>83</v>
      </c>
    </row>
    <row r="295" spans="2:65" s="11" customFormat="1" ht="11.25">
      <c r="B295" s="145"/>
      <c r="D295" s="140" t="s">
        <v>229</v>
      </c>
      <c r="E295" s="146" t="s">
        <v>19</v>
      </c>
      <c r="F295" s="147" t="s">
        <v>230</v>
      </c>
      <c r="H295" s="146" t="s">
        <v>19</v>
      </c>
      <c r="I295" s="148"/>
      <c r="L295" s="145"/>
      <c r="M295" s="149"/>
      <c r="T295" s="150"/>
      <c r="AT295" s="146" t="s">
        <v>229</v>
      </c>
      <c r="AU295" s="146" t="s">
        <v>83</v>
      </c>
      <c r="AV295" s="11" t="s">
        <v>83</v>
      </c>
      <c r="AW295" s="11" t="s">
        <v>37</v>
      </c>
      <c r="AX295" s="11" t="s">
        <v>76</v>
      </c>
      <c r="AY295" s="146" t="s">
        <v>218</v>
      </c>
    </row>
    <row r="296" spans="2:65" s="12" customFormat="1" ht="11.25">
      <c r="B296" s="151"/>
      <c r="D296" s="140" t="s">
        <v>229</v>
      </c>
      <c r="E296" s="152" t="s">
        <v>19</v>
      </c>
      <c r="F296" s="153" t="s">
        <v>83</v>
      </c>
      <c r="H296" s="154">
        <v>1</v>
      </c>
      <c r="I296" s="155"/>
      <c r="L296" s="151"/>
      <c r="M296" s="156"/>
      <c r="T296" s="157"/>
      <c r="AT296" s="152" t="s">
        <v>229</v>
      </c>
      <c r="AU296" s="152" t="s">
        <v>83</v>
      </c>
      <c r="AV296" s="12" t="s">
        <v>85</v>
      </c>
      <c r="AW296" s="12" t="s">
        <v>37</v>
      </c>
      <c r="AX296" s="12" t="s">
        <v>83</v>
      </c>
      <c r="AY296" s="152" t="s">
        <v>218</v>
      </c>
    </row>
    <row r="297" spans="2:65" s="1" customFormat="1" ht="16.5" customHeight="1">
      <c r="B297" s="33"/>
      <c r="C297" s="127" t="s">
        <v>387</v>
      </c>
      <c r="D297" s="127" t="s">
        <v>219</v>
      </c>
      <c r="E297" s="128" t="s">
        <v>4074</v>
      </c>
      <c r="F297" s="129" t="s">
        <v>4075</v>
      </c>
      <c r="G297" s="130" t="s">
        <v>237</v>
      </c>
      <c r="H297" s="131">
        <v>1</v>
      </c>
      <c r="I297" s="132"/>
      <c r="J297" s="133">
        <f>ROUND(I297*H297,2)</f>
        <v>0</v>
      </c>
      <c r="K297" s="129" t="s">
        <v>19</v>
      </c>
      <c r="L297" s="33"/>
      <c r="M297" s="134" t="s">
        <v>19</v>
      </c>
      <c r="N297" s="135" t="s">
        <v>47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223</v>
      </c>
      <c r="AT297" s="138" t="s">
        <v>219</v>
      </c>
      <c r="AU297" s="138" t="s">
        <v>83</v>
      </c>
      <c r="AY297" s="18" t="s">
        <v>218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8" t="s">
        <v>83</v>
      </c>
      <c r="BK297" s="139">
        <f>ROUND(I297*H297,2)</f>
        <v>0</v>
      </c>
      <c r="BL297" s="18" t="s">
        <v>223</v>
      </c>
      <c r="BM297" s="138" t="s">
        <v>4076</v>
      </c>
    </row>
    <row r="298" spans="2:65" s="1" customFormat="1" ht="11.25">
      <c r="B298" s="33"/>
      <c r="D298" s="140" t="s">
        <v>225</v>
      </c>
      <c r="F298" s="141" t="s">
        <v>4075</v>
      </c>
      <c r="I298" s="142"/>
      <c r="L298" s="33"/>
      <c r="M298" s="143"/>
      <c r="T298" s="54"/>
      <c r="AT298" s="18" t="s">
        <v>225</v>
      </c>
      <c r="AU298" s="18" t="s">
        <v>83</v>
      </c>
    </row>
    <row r="299" spans="2:65" s="1" customFormat="1" ht="19.5">
      <c r="B299" s="33"/>
      <c r="D299" s="140" t="s">
        <v>227</v>
      </c>
      <c r="F299" s="144" t="s">
        <v>4065</v>
      </c>
      <c r="I299" s="142"/>
      <c r="L299" s="33"/>
      <c r="M299" s="143"/>
      <c r="T299" s="54"/>
      <c r="AT299" s="18" t="s">
        <v>227</v>
      </c>
      <c r="AU299" s="18" t="s">
        <v>83</v>
      </c>
    </row>
    <row r="300" spans="2:65" s="11" customFormat="1" ht="11.25">
      <c r="B300" s="145"/>
      <c r="D300" s="140" t="s">
        <v>229</v>
      </c>
      <c r="E300" s="146" t="s">
        <v>19</v>
      </c>
      <c r="F300" s="147" t="s">
        <v>283</v>
      </c>
      <c r="H300" s="146" t="s">
        <v>19</v>
      </c>
      <c r="I300" s="148"/>
      <c r="L300" s="145"/>
      <c r="M300" s="149"/>
      <c r="T300" s="150"/>
      <c r="AT300" s="146" t="s">
        <v>229</v>
      </c>
      <c r="AU300" s="146" t="s">
        <v>83</v>
      </c>
      <c r="AV300" s="11" t="s">
        <v>83</v>
      </c>
      <c r="AW300" s="11" t="s">
        <v>37</v>
      </c>
      <c r="AX300" s="11" t="s">
        <v>76</v>
      </c>
      <c r="AY300" s="146" t="s">
        <v>218</v>
      </c>
    </row>
    <row r="301" spans="2:65" s="12" customFormat="1" ht="11.25">
      <c r="B301" s="151"/>
      <c r="D301" s="140" t="s">
        <v>229</v>
      </c>
      <c r="E301" s="152" t="s">
        <v>19</v>
      </c>
      <c r="F301" s="153" t="s">
        <v>83</v>
      </c>
      <c r="H301" s="154">
        <v>1</v>
      </c>
      <c r="I301" s="155"/>
      <c r="L301" s="151"/>
      <c r="M301" s="156"/>
      <c r="T301" s="157"/>
      <c r="AT301" s="152" t="s">
        <v>229</v>
      </c>
      <c r="AU301" s="152" t="s">
        <v>83</v>
      </c>
      <c r="AV301" s="12" t="s">
        <v>85</v>
      </c>
      <c r="AW301" s="12" t="s">
        <v>37</v>
      </c>
      <c r="AX301" s="12" t="s">
        <v>83</v>
      </c>
      <c r="AY301" s="152" t="s">
        <v>218</v>
      </c>
    </row>
    <row r="302" spans="2:65" s="10" customFormat="1" ht="25.9" customHeight="1">
      <c r="B302" s="117"/>
      <c r="D302" s="118" t="s">
        <v>75</v>
      </c>
      <c r="E302" s="119" t="s">
        <v>4077</v>
      </c>
      <c r="F302" s="119" t="s">
        <v>4078</v>
      </c>
      <c r="I302" s="120"/>
      <c r="J302" s="121">
        <f>BK302</f>
        <v>0</v>
      </c>
      <c r="L302" s="117"/>
      <c r="M302" s="122"/>
      <c r="P302" s="123">
        <f>SUM(P303:P324)</f>
        <v>0</v>
      </c>
      <c r="R302" s="123">
        <f>SUM(R303:R324)</f>
        <v>0</v>
      </c>
      <c r="T302" s="124">
        <f>SUM(T303:T324)</f>
        <v>0</v>
      </c>
      <c r="AR302" s="118" t="s">
        <v>83</v>
      </c>
      <c r="AT302" s="125" t="s">
        <v>75</v>
      </c>
      <c r="AU302" s="125" t="s">
        <v>76</v>
      </c>
      <c r="AY302" s="118" t="s">
        <v>218</v>
      </c>
      <c r="BK302" s="126">
        <f>SUM(BK303:BK324)</f>
        <v>0</v>
      </c>
    </row>
    <row r="303" spans="2:65" s="1" customFormat="1" ht="16.5" customHeight="1">
      <c r="B303" s="33"/>
      <c r="C303" s="127" t="s">
        <v>7</v>
      </c>
      <c r="D303" s="127" t="s">
        <v>219</v>
      </c>
      <c r="E303" s="128" t="s">
        <v>4079</v>
      </c>
      <c r="F303" s="129" t="s">
        <v>2976</v>
      </c>
      <c r="G303" s="130" t="s">
        <v>180</v>
      </c>
      <c r="H303" s="131">
        <v>18.8</v>
      </c>
      <c r="I303" s="132"/>
      <c r="J303" s="133">
        <f>ROUND(I303*H303,2)</f>
        <v>0</v>
      </c>
      <c r="K303" s="129" t="s">
        <v>19</v>
      </c>
      <c r="L303" s="33"/>
      <c r="M303" s="134" t="s">
        <v>19</v>
      </c>
      <c r="N303" s="135" t="s">
        <v>47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223</v>
      </c>
      <c r="AT303" s="138" t="s">
        <v>219</v>
      </c>
      <c r="AU303" s="138" t="s">
        <v>83</v>
      </c>
      <c r="AY303" s="18" t="s">
        <v>218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8" t="s">
        <v>83</v>
      </c>
      <c r="BK303" s="139">
        <f>ROUND(I303*H303,2)</f>
        <v>0</v>
      </c>
      <c r="BL303" s="18" t="s">
        <v>223</v>
      </c>
      <c r="BM303" s="138" t="s">
        <v>4080</v>
      </c>
    </row>
    <row r="304" spans="2:65" s="1" customFormat="1" ht="39">
      <c r="B304" s="33"/>
      <c r="D304" s="140" t="s">
        <v>225</v>
      </c>
      <c r="F304" s="141" t="s">
        <v>2978</v>
      </c>
      <c r="I304" s="142"/>
      <c r="L304" s="33"/>
      <c r="M304" s="143"/>
      <c r="T304" s="54"/>
      <c r="AT304" s="18" t="s">
        <v>225</v>
      </c>
      <c r="AU304" s="18" t="s">
        <v>83</v>
      </c>
    </row>
    <row r="305" spans="2:65" s="11" customFormat="1" ht="11.25">
      <c r="B305" s="145"/>
      <c r="D305" s="140" t="s">
        <v>229</v>
      </c>
      <c r="E305" s="146" t="s">
        <v>19</v>
      </c>
      <c r="F305" s="147" t="s">
        <v>230</v>
      </c>
      <c r="H305" s="146" t="s">
        <v>19</v>
      </c>
      <c r="I305" s="148"/>
      <c r="L305" s="145"/>
      <c r="M305" s="149"/>
      <c r="T305" s="150"/>
      <c r="AT305" s="146" t="s">
        <v>229</v>
      </c>
      <c r="AU305" s="146" t="s">
        <v>83</v>
      </c>
      <c r="AV305" s="11" t="s">
        <v>83</v>
      </c>
      <c r="AW305" s="11" t="s">
        <v>37</v>
      </c>
      <c r="AX305" s="11" t="s">
        <v>76</v>
      </c>
      <c r="AY305" s="146" t="s">
        <v>218</v>
      </c>
    </row>
    <row r="306" spans="2:65" s="12" customFormat="1" ht="11.25">
      <c r="B306" s="151"/>
      <c r="D306" s="140" t="s">
        <v>229</v>
      </c>
      <c r="E306" s="152" t="s">
        <v>19</v>
      </c>
      <c r="F306" s="153" t="s">
        <v>2980</v>
      </c>
      <c r="H306" s="154">
        <v>18.8</v>
      </c>
      <c r="I306" s="155"/>
      <c r="L306" s="151"/>
      <c r="M306" s="156"/>
      <c r="T306" s="157"/>
      <c r="AT306" s="152" t="s">
        <v>229</v>
      </c>
      <c r="AU306" s="152" t="s">
        <v>83</v>
      </c>
      <c r="AV306" s="12" t="s">
        <v>85</v>
      </c>
      <c r="AW306" s="12" t="s">
        <v>37</v>
      </c>
      <c r="AX306" s="12" t="s">
        <v>83</v>
      </c>
      <c r="AY306" s="152" t="s">
        <v>218</v>
      </c>
    </row>
    <row r="307" spans="2:65" s="1" customFormat="1" ht="16.5" customHeight="1">
      <c r="B307" s="33"/>
      <c r="C307" s="127" t="s">
        <v>401</v>
      </c>
      <c r="D307" s="127" t="s">
        <v>219</v>
      </c>
      <c r="E307" s="128" t="s">
        <v>4081</v>
      </c>
      <c r="F307" s="129" t="s">
        <v>2982</v>
      </c>
      <c r="G307" s="130" t="s">
        <v>180</v>
      </c>
      <c r="H307" s="131">
        <v>6.01</v>
      </c>
      <c r="I307" s="132"/>
      <c r="J307" s="133">
        <f>ROUND(I307*H307,2)</f>
        <v>0</v>
      </c>
      <c r="K307" s="129" t="s">
        <v>19</v>
      </c>
      <c r="L307" s="33"/>
      <c r="M307" s="134" t="s">
        <v>19</v>
      </c>
      <c r="N307" s="135" t="s">
        <v>47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223</v>
      </c>
      <c r="AT307" s="138" t="s">
        <v>219</v>
      </c>
      <c r="AU307" s="138" t="s">
        <v>83</v>
      </c>
      <c r="AY307" s="18" t="s">
        <v>218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8" t="s">
        <v>83</v>
      </c>
      <c r="BK307" s="139">
        <f>ROUND(I307*H307,2)</f>
        <v>0</v>
      </c>
      <c r="BL307" s="18" t="s">
        <v>223</v>
      </c>
      <c r="BM307" s="138" t="s">
        <v>4082</v>
      </c>
    </row>
    <row r="308" spans="2:65" s="1" customFormat="1" ht="39">
      <c r="B308" s="33"/>
      <c r="D308" s="140" t="s">
        <v>225</v>
      </c>
      <c r="F308" s="141" t="s">
        <v>2984</v>
      </c>
      <c r="I308" s="142"/>
      <c r="L308" s="33"/>
      <c r="M308" s="143"/>
      <c r="T308" s="54"/>
      <c r="AT308" s="18" t="s">
        <v>225</v>
      </c>
      <c r="AU308" s="18" t="s">
        <v>83</v>
      </c>
    </row>
    <row r="309" spans="2:65" s="11" customFormat="1" ht="11.25">
      <c r="B309" s="145"/>
      <c r="D309" s="140" t="s">
        <v>229</v>
      </c>
      <c r="E309" s="146" t="s">
        <v>19</v>
      </c>
      <c r="F309" s="147" t="s">
        <v>230</v>
      </c>
      <c r="H309" s="146" t="s">
        <v>19</v>
      </c>
      <c r="I309" s="148"/>
      <c r="L309" s="145"/>
      <c r="M309" s="149"/>
      <c r="T309" s="150"/>
      <c r="AT309" s="146" t="s">
        <v>229</v>
      </c>
      <c r="AU309" s="146" t="s">
        <v>83</v>
      </c>
      <c r="AV309" s="11" t="s">
        <v>83</v>
      </c>
      <c r="AW309" s="11" t="s">
        <v>37</v>
      </c>
      <c r="AX309" s="11" t="s">
        <v>76</v>
      </c>
      <c r="AY309" s="146" t="s">
        <v>218</v>
      </c>
    </row>
    <row r="310" spans="2:65" s="12" customFormat="1" ht="11.25">
      <c r="B310" s="151"/>
      <c r="D310" s="140" t="s">
        <v>229</v>
      </c>
      <c r="E310" s="152" t="s">
        <v>19</v>
      </c>
      <c r="F310" s="153" t="s">
        <v>4083</v>
      </c>
      <c r="H310" s="154">
        <v>6.01</v>
      </c>
      <c r="I310" s="155"/>
      <c r="L310" s="151"/>
      <c r="M310" s="156"/>
      <c r="T310" s="157"/>
      <c r="AT310" s="152" t="s">
        <v>229</v>
      </c>
      <c r="AU310" s="152" t="s">
        <v>83</v>
      </c>
      <c r="AV310" s="12" t="s">
        <v>85</v>
      </c>
      <c r="AW310" s="12" t="s">
        <v>37</v>
      </c>
      <c r="AX310" s="12" t="s">
        <v>83</v>
      </c>
      <c r="AY310" s="152" t="s">
        <v>218</v>
      </c>
    </row>
    <row r="311" spans="2:65" s="1" customFormat="1" ht="16.5" customHeight="1">
      <c r="B311" s="33"/>
      <c r="C311" s="127" t="s">
        <v>406</v>
      </c>
      <c r="D311" s="127" t="s">
        <v>219</v>
      </c>
      <c r="E311" s="128" t="s">
        <v>4084</v>
      </c>
      <c r="F311" s="129" t="s">
        <v>2987</v>
      </c>
      <c r="G311" s="130" t="s">
        <v>180</v>
      </c>
      <c r="H311" s="131">
        <v>182.85</v>
      </c>
      <c r="I311" s="132"/>
      <c r="J311" s="133">
        <f>ROUND(I311*H311,2)</f>
        <v>0</v>
      </c>
      <c r="K311" s="129" t="s">
        <v>19</v>
      </c>
      <c r="L311" s="33"/>
      <c r="M311" s="134" t="s">
        <v>19</v>
      </c>
      <c r="N311" s="135" t="s">
        <v>47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336</v>
      </c>
      <c r="AT311" s="138" t="s">
        <v>219</v>
      </c>
      <c r="AU311" s="138" t="s">
        <v>83</v>
      </c>
      <c r="AY311" s="18" t="s">
        <v>218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8" t="s">
        <v>83</v>
      </c>
      <c r="BK311" s="139">
        <f>ROUND(I311*H311,2)</f>
        <v>0</v>
      </c>
      <c r="BL311" s="18" t="s">
        <v>336</v>
      </c>
      <c r="BM311" s="138" t="s">
        <v>4085</v>
      </c>
    </row>
    <row r="312" spans="2:65" s="1" customFormat="1" ht="11.25">
      <c r="B312" s="33"/>
      <c r="D312" s="140" t="s">
        <v>225</v>
      </c>
      <c r="F312" s="141" t="s">
        <v>2987</v>
      </c>
      <c r="I312" s="142"/>
      <c r="L312" s="33"/>
      <c r="M312" s="143"/>
      <c r="T312" s="54"/>
      <c r="AT312" s="18" t="s">
        <v>225</v>
      </c>
      <c r="AU312" s="18" t="s">
        <v>83</v>
      </c>
    </row>
    <row r="313" spans="2:65" s="1" customFormat="1" ht="19.5">
      <c r="B313" s="33"/>
      <c r="D313" s="140" t="s">
        <v>227</v>
      </c>
      <c r="F313" s="144" t="s">
        <v>2989</v>
      </c>
      <c r="I313" s="142"/>
      <c r="L313" s="33"/>
      <c r="M313" s="143"/>
      <c r="T313" s="54"/>
      <c r="AT313" s="18" t="s">
        <v>227</v>
      </c>
      <c r="AU313" s="18" t="s">
        <v>83</v>
      </c>
    </row>
    <row r="314" spans="2:65" s="11" customFormat="1" ht="11.25">
      <c r="B314" s="145"/>
      <c r="D314" s="140" t="s">
        <v>229</v>
      </c>
      <c r="E314" s="146" t="s">
        <v>19</v>
      </c>
      <c r="F314" s="147" t="s">
        <v>230</v>
      </c>
      <c r="H314" s="146" t="s">
        <v>19</v>
      </c>
      <c r="I314" s="148"/>
      <c r="L314" s="145"/>
      <c r="M314" s="149"/>
      <c r="T314" s="150"/>
      <c r="AT314" s="146" t="s">
        <v>229</v>
      </c>
      <c r="AU314" s="146" t="s">
        <v>83</v>
      </c>
      <c r="AV314" s="11" t="s">
        <v>83</v>
      </c>
      <c r="AW314" s="11" t="s">
        <v>37</v>
      </c>
      <c r="AX314" s="11" t="s">
        <v>76</v>
      </c>
      <c r="AY314" s="146" t="s">
        <v>218</v>
      </c>
    </row>
    <row r="315" spans="2:65" s="12" customFormat="1" ht="11.25">
      <c r="B315" s="151"/>
      <c r="D315" s="140" t="s">
        <v>229</v>
      </c>
      <c r="E315" s="152" t="s">
        <v>19</v>
      </c>
      <c r="F315" s="153" t="s">
        <v>4086</v>
      </c>
      <c r="H315" s="154">
        <v>182.85</v>
      </c>
      <c r="I315" s="155"/>
      <c r="L315" s="151"/>
      <c r="M315" s="156"/>
      <c r="T315" s="157"/>
      <c r="AT315" s="152" t="s">
        <v>229</v>
      </c>
      <c r="AU315" s="152" t="s">
        <v>83</v>
      </c>
      <c r="AV315" s="12" t="s">
        <v>85</v>
      </c>
      <c r="AW315" s="12" t="s">
        <v>37</v>
      </c>
      <c r="AX315" s="12" t="s">
        <v>76</v>
      </c>
      <c r="AY315" s="152" t="s">
        <v>218</v>
      </c>
    </row>
    <row r="316" spans="2:65" s="13" customFormat="1" ht="11.25">
      <c r="B316" s="158"/>
      <c r="D316" s="140" t="s">
        <v>229</v>
      </c>
      <c r="E316" s="159" t="s">
        <v>19</v>
      </c>
      <c r="F316" s="160" t="s">
        <v>234</v>
      </c>
      <c r="H316" s="161">
        <v>182.85</v>
      </c>
      <c r="I316" s="162"/>
      <c r="L316" s="158"/>
      <c r="M316" s="163"/>
      <c r="T316" s="164"/>
      <c r="AT316" s="159" t="s">
        <v>229</v>
      </c>
      <c r="AU316" s="159" t="s">
        <v>83</v>
      </c>
      <c r="AV316" s="13" t="s">
        <v>223</v>
      </c>
      <c r="AW316" s="13" t="s">
        <v>37</v>
      </c>
      <c r="AX316" s="13" t="s">
        <v>83</v>
      </c>
      <c r="AY316" s="159" t="s">
        <v>218</v>
      </c>
    </row>
    <row r="317" spans="2:65" s="1" customFormat="1" ht="16.5" customHeight="1">
      <c r="B317" s="33"/>
      <c r="C317" s="127" t="s">
        <v>412</v>
      </c>
      <c r="D317" s="127" t="s">
        <v>219</v>
      </c>
      <c r="E317" s="128" t="s">
        <v>4087</v>
      </c>
      <c r="F317" s="129" t="s">
        <v>4088</v>
      </c>
      <c r="G317" s="130" t="s">
        <v>180</v>
      </c>
      <c r="H317" s="131">
        <v>376.08</v>
      </c>
      <c r="I317" s="132"/>
      <c r="J317" s="133">
        <f>ROUND(I317*H317,2)</f>
        <v>0</v>
      </c>
      <c r="K317" s="129" t="s">
        <v>19</v>
      </c>
      <c r="L317" s="33"/>
      <c r="M317" s="134" t="s">
        <v>19</v>
      </c>
      <c r="N317" s="135" t="s">
        <v>47</v>
      </c>
      <c r="P317" s="136">
        <f>O317*H317</f>
        <v>0</v>
      </c>
      <c r="Q317" s="136">
        <v>0</v>
      </c>
      <c r="R317" s="136">
        <f>Q317*H317</f>
        <v>0</v>
      </c>
      <c r="S317" s="136">
        <v>0</v>
      </c>
      <c r="T317" s="137">
        <f>S317*H317</f>
        <v>0</v>
      </c>
      <c r="AR317" s="138" t="s">
        <v>336</v>
      </c>
      <c r="AT317" s="138" t="s">
        <v>219</v>
      </c>
      <c r="AU317" s="138" t="s">
        <v>83</v>
      </c>
      <c r="AY317" s="18" t="s">
        <v>218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8" t="s">
        <v>83</v>
      </c>
      <c r="BK317" s="139">
        <f>ROUND(I317*H317,2)</f>
        <v>0</v>
      </c>
      <c r="BL317" s="18" t="s">
        <v>336</v>
      </c>
      <c r="BM317" s="138" t="s">
        <v>4089</v>
      </c>
    </row>
    <row r="318" spans="2:65" s="1" customFormat="1" ht="11.25">
      <c r="B318" s="33"/>
      <c r="D318" s="140" t="s">
        <v>225</v>
      </c>
      <c r="F318" s="141" t="s">
        <v>2987</v>
      </c>
      <c r="I318" s="142"/>
      <c r="L318" s="33"/>
      <c r="M318" s="143"/>
      <c r="T318" s="54"/>
      <c r="AT318" s="18" t="s">
        <v>225</v>
      </c>
      <c r="AU318" s="18" t="s">
        <v>83</v>
      </c>
    </row>
    <row r="319" spans="2:65" s="1" customFormat="1" ht="19.5">
      <c r="B319" s="33"/>
      <c r="D319" s="140" t="s">
        <v>227</v>
      </c>
      <c r="F319" s="144" t="s">
        <v>2989</v>
      </c>
      <c r="I319" s="142"/>
      <c r="L319" s="33"/>
      <c r="M319" s="143"/>
      <c r="T319" s="54"/>
      <c r="AT319" s="18" t="s">
        <v>227</v>
      </c>
      <c r="AU319" s="18" t="s">
        <v>83</v>
      </c>
    </row>
    <row r="320" spans="2:65" s="11" customFormat="1" ht="11.25">
      <c r="B320" s="145"/>
      <c r="D320" s="140" t="s">
        <v>229</v>
      </c>
      <c r="E320" s="146" t="s">
        <v>19</v>
      </c>
      <c r="F320" s="147" t="s">
        <v>230</v>
      </c>
      <c r="H320" s="146" t="s">
        <v>19</v>
      </c>
      <c r="I320" s="148"/>
      <c r="L320" s="145"/>
      <c r="M320" s="149"/>
      <c r="T320" s="150"/>
      <c r="AT320" s="146" t="s">
        <v>229</v>
      </c>
      <c r="AU320" s="146" t="s">
        <v>83</v>
      </c>
      <c r="AV320" s="11" t="s">
        <v>83</v>
      </c>
      <c r="AW320" s="11" t="s">
        <v>37</v>
      </c>
      <c r="AX320" s="11" t="s">
        <v>76</v>
      </c>
      <c r="AY320" s="146" t="s">
        <v>218</v>
      </c>
    </row>
    <row r="321" spans="2:65" s="12" customFormat="1" ht="11.25">
      <c r="B321" s="151"/>
      <c r="D321" s="140" t="s">
        <v>229</v>
      </c>
      <c r="E321" s="152" t="s">
        <v>19</v>
      </c>
      <c r="F321" s="153" t="s">
        <v>4090</v>
      </c>
      <c r="H321" s="154">
        <v>186.08</v>
      </c>
      <c r="I321" s="155"/>
      <c r="L321" s="151"/>
      <c r="M321" s="156"/>
      <c r="T321" s="157"/>
      <c r="AT321" s="152" t="s">
        <v>229</v>
      </c>
      <c r="AU321" s="152" t="s">
        <v>83</v>
      </c>
      <c r="AV321" s="12" t="s">
        <v>85</v>
      </c>
      <c r="AW321" s="12" t="s">
        <v>37</v>
      </c>
      <c r="AX321" s="12" t="s">
        <v>76</v>
      </c>
      <c r="AY321" s="152" t="s">
        <v>218</v>
      </c>
    </row>
    <row r="322" spans="2:65" s="12" customFormat="1" ht="11.25">
      <c r="B322" s="151"/>
      <c r="D322" s="140" t="s">
        <v>229</v>
      </c>
      <c r="E322" s="152" t="s">
        <v>19</v>
      </c>
      <c r="F322" s="153" t="s">
        <v>4091</v>
      </c>
      <c r="H322" s="154">
        <v>57.25</v>
      </c>
      <c r="I322" s="155"/>
      <c r="L322" s="151"/>
      <c r="M322" s="156"/>
      <c r="T322" s="157"/>
      <c r="AT322" s="152" t="s">
        <v>229</v>
      </c>
      <c r="AU322" s="152" t="s">
        <v>83</v>
      </c>
      <c r="AV322" s="12" t="s">
        <v>85</v>
      </c>
      <c r="AW322" s="12" t="s">
        <v>37</v>
      </c>
      <c r="AX322" s="12" t="s">
        <v>76</v>
      </c>
      <c r="AY322" s="152" t="s">
        <v>218</v>
      </c>
    </row>
    <row r="323" spans="2:65" s="12" customFormat="1" ht="11.25">
      <c r="B323" s="151"/>
      <c r="D323" s="140" t="s">
        <v>229</v>
      </c>
      <c r="E323" s="152" t="s">
        <v>19</v>
      </c>
      <c r="F323" s="153" t="s">
        <v>4092</v>
      </c>
      <c r="H323" s="154">
        <v>132.75</v>
      </c>
      <c r="I323" s="155"/>
      <c r="L323" s="151"/>
      <c r="M323" s="156"/>
      <c r="T323" s="157"/>
      <c r="AT323" s="152" t="s">
        <v>229</v>
      </c>
      <c r="AU323" s="152" t="s">
        <v>83</v>
      </c>
      <c r="AV323" s="12" t="s">
        <v>85</v>
      </c>
      <c r="AW323" s="12" t="s">
        <v>37</v>
      </c>
      <c r="AX323" s="12" t="s">
        <v>76</v>
      </c>
      <c r="AY323" s="152" t="s">
        <v>218</v>
      </c>
    </row>
    <row r="324" spans="2:65" s="13" customFormat="1" ht="11.25">
      <c r="B324" s="158"/>
      <c r="D324" s="140" t="s">
        <v>229</v>
      </c>
      <c r="E324" s="159" t="s">
        <v>19</v>
      </c>
      <c r="F324" s="160" t="s">
        <v>234</v>
      </c>
      <c r="H324" s="161">
        <v>376.08</v>
      </c>
      <c r="I324" s="162"/>
      <c r="L324" s="158"/>
      <c r="M324" s="163"/>
      <c r="T324" s="164"/>
      <c r="AT324" s="159" t="s">
        <v>229</v>
      </c>
      <c r="AU324" s="159" t="s">
        <v>83</v>
      </c>
      <c r="AV324" s="13" t="s">
        <v>223</v>
      </c>
      <c r="AW324" s="13" t="s">
        <v>37</v>
      </c>
      <c r="AX324" s="13" t="s">
        <v>83</v>
      </c>
      <c r="AY324" s="159" t="s">
        <v>218</v>
      </c>
    </row>
    <row r="325" spans="2:65" s="10" customFormat="1" ht="25.9" customHeight="1">
      <c r="B325" s="117"/>
      <c r="D325" s="118" t="s">
        <v>75</v>
      </c>
      <c r="E325" s="119" t="s">
        <v>4093</v>
      </c>
      <c r="F325" s="119" t="s">
        <v>1395</v>
      </c>
      <c r="I325" s="120"/>
      <c r="J325" s="121">
        <f>BK325</f>
        <v>0</v>
      </c>
      <c r="L325" s="117"/>
      <c r="M325" s="122"/>
      <c r="P325" s="123">
        <f>SUM(P326:P362)</f>
        <v>0</v>
      </c>
      <c r="R325" s="123">
        <f>SUM(R326:R362)</f>
        <v>0</v>
      </c>
      <c r="T325" s="124">
        <f>SUM(T326:T362)</f>
        <v>0</v>
      </c>
      <c r="AR325" s="118" t="s">
        <v>83</v>
      </c>
      <c r="AT325" s="125" t="s">
        <v>75</v>
      </c>
      <c r="AU325" s="125" t="s">
        <v>76</v>
      </c>
      <c r="AY325" s="118" t="s">
        <v>218</v>
      </c>
      <c r="BK325" s="126">
        <f>SUM(BK326:BK362)</f>
        <v>0</v>
      </c>
    </row>
    <row r="326" spans="2:65" s="1" customFormat="1" ht="16.5" customHeight="1">
      <c r="B326" s="33"/>
      <c r="C326" s="127" t="s">
        <v>420</v>
      </c>
      <c r="D326" s="127" t="s">
        <v>219</v>
      </c>
      <c r="E326" s="128" t="s">
        <v>4094</v>
      </c>
      <c r="F326" s="129" t="s">
        <v>3266</v>
      </c>
      <c r="G326" s="130" t="s">
        <v>222</v>
      </c>
      <c r="H326" s="131">
        <v>31.2</v>
      </c>
      <c r="I326" s="132"/>
      <c r="J326" s="133">
        <f>ROUND(I326*H326,2)</f>
        <v>0</v>
      </c>
      <c r="K326" s="129" t="s">
        <v>19</v>
      </c>
      <c r="L326" s="33"/>
      <c r="M326" s="134" t="s">
        <v>19</v>
      </c>
      <c r="N326" s="135" t="s">
        <v>47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223</v>
      </c>
      <c r="AT326" s="138" t="s">
        <v>219</v>
      </c>
      <c r="AU326" s="138" t="s">
        <v>83</v>
      </c>
      <c r="AY326" s="18" t="s">
        <v>218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8" t="s">
        <v>83</v>
      </c>
      <c r="BK326" s="139">
        <f>ROUND(I326*H326,2)</f>
        <v>0</v>
      </c>
      <c r="BL326" s="18" t="s">
        <v>223</v>
      </c>
      <c r="BM326" s="138" t="s">
        <v>4095</v>
      </c>
    </row>
    <row r="327" spans="2:65" s="1" customFormat="1" ht="39">
      <c r="B327" s="33"/>
      <c r="D327" s="140" t="s">
        <v>225</v>
      </c>
      <c r="F327" s="141" t="s">
        <v>4096</v>
      </c>
      <c r="I327" s="142"/>
      <c r="L327" s="33"/>
      <c r="M327" s="143"/>
      <c r="T327" s="54"/>
      <c r="AT327" s="18" t="s">
        <v>225</v>
      </c>
      <c r="AU327" s="18" t="s">
        <v>83</v>
      </c>
    </row>
    <row r="328" spans="2:65" s="1" customFormat="1" ht="19.5">
      <c r="B328" s="33"/>
      <c r="D328" s="140" t="s">
        <v>227</v>
      </c>
      <c r="F328" s="144" t="s">
        <v>228</v>
      </c>
      <c r="I328" s="142"/>
      <c r="L328" s="33"/>
      <c r="M328" s="143"/>
      <c r="T328" s="54"/>
      <c r="AT328" s="18" t="s">
        <v>227</v>
      </c>
      <c r="AU328" s="18" t="s">
        <v>83</v>
      </c>
    </row>
    <row r="329" spans="2:65" s="11" customFormat="1" ht="11.25">
      <c r="B329" s="145"/>
      <c r="D329" s="140" t="s">
        <v>229</v>
      </c>
      <c r="E329" s="146" t="s">
        <v>19</v>
      </c>
      <c r="F329" s="147" t="s">
        <v>230</v>
      </c>
      <c r="H329" s="146" t="s">
        <v>19</v>
      </c>
      <c r="I329" s="148"/>
      <c r="L329" s="145"/>
      <c r="M329" s="149"/>
      <c r="T329" s="150"/>
      <c r="AT329" s="146" t="s">
        <v>229</v>
      </c>
      <c r="AU329" s="146" t="s">
        <v>83</v>
      </c>
      <c r="AV329" s="11" t="s">
        <v>83</v>
      </c>
      <c r="AW329" s="11" t="s">
        <v>37</v>
      </c>
      <c r="AX329" s="11" t="s">
        <v>76</v>
      </c>
      <c r="AY329" s="146" t="s">
        <v>218</v>
      </c>
    </row>
    <row r="330" spans="2:65" s="12" customFormat="1" ht="11.25">
      <c r="B330" s="151"/>
      <c r="D330" s="140" t="s">
        <v>229</v>
      </c>
      <c r="E330" s="152" t="s">
        <v>19</v>
      </c>
      <c r="F330" s="153" t="s">
        <v>4097</v>
      </c>
      <c r="H330" s="154">
        <v>1</v>
      </c>
      <c r="I330" s="155"/>
      <c r="L330" s="151"/>
      <c r="M330" s="156"/>
      <c r="T330" s="157"/>
      <c r="AT330" s="152" t="s">
        <v>229</v>
      </c>
      <c r="AU330" s="152" t="s">
        <v>83</v>
      </c>
      <c r="AV330" s="12" t="s">
        <v>85</v>
      </c>
      <c r="AW330" s="12" t="s">
        <v>37</v>
      </c>
      <c r="AX330" s="12" t="s">
        <v>76</v>
      </c>
      <c r="AY330" s="152" t="s">
        <v>218</v>
      </c>
    </row>
    <row r="331" spans="2:65" s="12" customFormat="1" ht="11.25">
      <c r="B331" s="151"/>
      <c r="D331" s="140" t="s">
        <v>229</v>
      </c>
      <c r="E331" s="152" t="s">
        <v>19</v>
      </c>
      <c r="F331" s="153" t="s">
        <v>4098</v>
      </c>
      <c r="H331" s="154">
        <v>2</v>
      </c>
      <c r="I331" s="155"/>
      <c r="L331" s="151"/>
      <c r="M331" s="156"/>
      <c r="T331" s="157"/>
      <c r="AT331" s="152" t="s">
        <v>229</v>
      </c>
      <c r="AU331" s="152" t="s">
        <v>83</v>
      </c>
      <c r="AV331" s="12" t="s">
        <v>85</v>
      </c>
      <c r="AW331" s="12" t="s">
        <v>37</v>
      </c>
      <c r="AX331" s="12" t="s">
        <v>76</v>
      </c>
      <c r="AY331" s="152" t="s">
        <v>218</v>
      </c>
    </row>
    <row r="332" spans="2:65" s="12" customFormat="1" ht="11.25">
      <c r="B332" s="151"/>
      <c r="D332" s="140" t="s">
        <v>229</v>
      </c>
      <c r="E332" s="152" t="s">
        <v>19</v>
      </c>
      <c r="F332" s="153" t="s">
        <v>4099</v>
      </c>
      <c r="H332" s="154">
        <v>8.9</v>
      </c>
      <c r="I332" s="155"/>
      <c r="L332" s="151"/>
      <c r="M332" s="156"/>
      <c r="T332" s="157"/>
      <c r="AT332" s="152" t="s">
        <v>229</v>
      </c>
      <c r="AU332" s="152" t="s">
        <v>83</v>
      </c>
      <c r="AV332" s="12" t="s">
        <v>85</v>
      </c>
      <c r="AW332" s="12" t="s">
        <v>37</v>
      </c>
      <c r="AX332" s="12" t="s">
        <v>76</v>
      </c>
      <c r="AY332" s="152" t="s">
        <v>218</v>
      </c>
    </row>
    <row r="333" spans="2:65" s="12" customFormat="1" ht="11.25">
      <c r="B333" s="151"/>
      <c r="D333" s="140" t="s">
        <v>229</v>
      </c>
      <c r="E333" s="152" t="s">
        <v>19</v>
      </c>
      <c r="F333" s="153" t="s">
        <v>4100</v>
      </c>
      <c r="H333" s="154">
        <v>19.3</v>
      </c>
      <c r="I333" s="155"/>
      <c r="L333" s="151"/>
      <c r="M333" s="156"/>
      <c r="T333" s="157"/>
      <c r="AT333" s="152" t="s">
        <v>229</v>
      </c>
      <c r="AU333" s="152" t="s">
        <v>83</v>
      </c>
      <c r="AV333" s="12" t="s">
        <v>85</v>
      </c>
      <c r="AW333" s="12" t="s">
        <v>37</v>
      </c>
      <c r="AX333" s="12" t="s">
        <v>76</v>
      </c>
      <c r="AY333" s="152" t="s">
        <v>218</v>
      </c>
    </row>
    <row r="334" spans="2:65" s="13" customFormat="1" ht="11.25">
      <c r="B334" s="158"/>
      <c r="D334" s="140" t="s">
        <v>229</v>
      </c>
      <c r="E334" s="159" t="s">
        <v>19</v>
      </c>
      <c r="F334" s="160" t="s">
        <v>234</v>
      </c>
      <c r="H334" s="161">
        <v>31.2</v>
      </c>
      <c r="I334" s="162"/>
      <c r="L334" s="158"/>
      <c r="M334" s="163"/>
      <c r="T334" s="164"/>
      <c r="AT334" s="159" t="s">
        <v>229</v>
      </c>
      <c r="AU334" s="159" t="s">
        <v>83</v>
      </c>
      <c r="AV334" s="13" t="s">
        <v>223</v>
      </c>
      <c r="AW334" s="13" t="s">
        <v>37</v>
      </c>
      <c r="AX334" s="13" t="s">
        <v>83</v>
      </c>
      <c r="AY334" s="159" t="s">
        <v>218</v>
      </c>
    </row>
    <row r="335" spans="2:65" s="1" customFormat="1" ht="16.5" customHeight="1">
      <c r="B335" s="33"/>
      <c r="C335" s="127" t="s">
        <v>428</v>
      </c>
      <c r="D335" s="127" t="s">
        <v>219</v>
      </c>
      <c r="E335" s="128" t="s">
        <v>4101</v>
      </c>
      <c r="F335" s="129" t="s">
        <v>3275</v>
      </c>
      <c r="G335" s="130" t="s">
        <v>222</v>
      </c>
      <c r="H335" s="131">
        <v>42.75</v>
      </c>
      <c r="I335" s="132"/>
      <c r="J335" s="133">
        <f>ROUND(I335*H335,2)</f>
        <v>0</v>
      </c>
      <c r="K335" s="129" t="s">
        <v>19</v>
      </c>
      <c r="L335" s="33"/>
      <c r="M335" s="134" t="s">
        <v>19</v>
      </c>
      <c r="N335" s="135" t="s">
        <v>47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223</v>
      </c>
      <c r="AT335" s="138" t="s">
        <v>219</v>
      </c>
      <c r="AU335" s="138" t="s">
        <v>83</v>
      </c>
      <c r="AY335" s="18" t="s">
        <v>218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8" t="s">
        <v>83</v>
      </c>
      <c r="BK335" s="139">
        <f>ROUND(I335*H335,2)</f>
        <v>0</v>
      </c>
      <c r="BL335" s="18" t="s">
        <v>223</v>
      </c>
      <c r="BM335" s="138" t="s">
        <v>4102</v>
      </c>
    </row>
    <row r="336" spans="2:65" s="1" customFormat="1" ht="39">
      <c r="B336" s="33"/>
      <c r="D336" s="140" t="s">
        <v>225</v>
      </c>
      <c r="F336" s="141" t="s">
        <v>4103</v>
      </c>
      <c r="I336" s="142"/>
      <c r="L336" s="33"/>
      <c r="M336" s="143"/>
      <c r="T336" s="54"/>
      <c r="AT336" s="18" t="s">
        <v>225</v>
      </c>
      <c r="AU336" s="18" t="s">
        <v>83</v>
      </c>
    </row>
    <row r="337" spans="2:65" s="1" customFormat="1" ht="19.5">
      <c r="B337" s="33"/>
      <c r="D337" s="140" t="s">
        <v>227</v>
      </c>
      <c r="F337" s="144" t="s">
        <v>228</v>
      </c>
      <c r="I337" s="142"/>
      <c r="L337" s="33"/>
      <c r="M337" s="143"/>
      <c r="T337" s="54"/>
      <c r="AT337" s="18" t="s">
        <v>227</v>
      </c>
      <c r="AU337" s="18" t="s">
        <v>83</v>
      </c>
    </row>
    <row r="338" spans="2:65" s="11" customFormat="1" ht="11.25">
      <c r="B338" s="145"/>
      <c r="D338" s="140" t="s">
        <v>229</v>
      </c>
      <c r="E338" s="146" t="s">
        <v>19</v>
      </c>
      <c r="F338" s="147" t="s">
        <v>230</v>
      </c>
      <c r="H338" s="146" t="s">
        <v>19</v>
      </c>
      <c r="I338" s="148"/>
      <c r="L338" s="145"/>
      <c r="M338" s="149"/>
      <c r="T338" s="150"/>
      <c r="AT338" s="146" t="s">
        <v>229</v>
      </c>
      <c r="AU338" s="146" t="s">
        <v>83</v>
      </c>
      <c r="AV338" s="11" t="s">
        <v>83</v>
      </c>
      <c r="AW338" s="11" t="s">
        <v>37</v>
      </c>
      <c r="AX338" s="11" t="s">
        <v>76</v>
      </c>
      <c r="AY338" s="146" t="s">
        <v>218</v>
      </c>
    </row>
    <row r="339" spans="2:65" s="12" customFormat="1" ht="11.25">
      <c r="B339" s="151"/>
      <c r="D339" s="140" t="s">
        <v>229</v>
      </c>
      <c r="E339" s="152" t="s">
        <v>19</v>
      </c>
      <c r="F339" s="153" t="s">
        <v>4104</v>
      </c>
      <c r="H339" s="154">
        <v>42.75</v>
      </c>
      <c r="I339" s="155"/>
      <c r="L339" s="151"/>
      <c r="M339" s="156"/>
      <c r="T339" s="157"/>
      <c r="AT339" s="152" t="s">
        <v>229</v>
      </c>
      <c r="AU339" s="152" t="s">
        <v>83</v>
      </c>
      <c r="AV339" s="12" t="s">
        <v>85</v>
      </c>
      <c r="AW339" s="12" t="s">
        <v>37</v>
      </c>
      <c r="AX339" s="12" t="s">
        <v>83</v>
      </c>
      <c r="AY339" s="152" t="s">
        <v>218</v>
      </c>
    </row>
    <row r="340" spans="2:65" s="1" customFormat="1" ht="16.5" customHeight="1">
      <c r="B340" s="33"/>
      <c r="C340" s="127" t="s">
        <v>437</v>
      </c>
      <c r="D340" s="127" t="s">
        <v>219</v>
      </c>
      <c r="E340" s="128" t="s">
        <v>4105</v>
      </c>
      <c r="F340" s="129" t="s">
        <v>4106</v>
      </c>
      <c r="G340" s="130" t="s">
        <v>237</v>
      </c>
      <c r="H340" s="131">
        <v>1</v>
      </c>
      <c r="I340" s="132"/>
      <c r="J340" s="133">
        <f>ROUND(I340*H340,2)</f>
        <v>0</v>
      </c>
      <c r="K340" s="129" t="s">
        <v>19</v>
      </c>
      <c r="L340" s="33"/>
      <c r="M340" s="134" t="s">
        <v>19</v>
      </c>
      <c r="N340" s="135" t="s">
        <v>47</v>
      </c>
      <c r="P340" s="136">
        <f>O340*H340</f>
        <v>0</v>
      </c>
      <c r="Q340" s="136">
        <v>0</v>
      </c>
      <c r="R340" s="136">
        <f>Q340*H340</f>
        <v>0</v>
      </c>
      <c r="S340" s="136">
        <v>0</v>
      </c>
      <c r="T340" s="137">
        <f>S340*H340</f>
        <v>0</v>
      </c>
      <c r="AR340" s="138" t="s">
        <v>223</v>
      </c>
      <c r="AT340" s="138" t="s">
        <v>219</v>
      </c>
      <c r="AU340" s="138" t="s">
        <v>83</v>
      </c>
      <c r="AY340" s="18" t="s">
        <v>218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8" t="s">
        <v>83</v>
      </c>
      <c r="BK340" s="139">
        <f>ROUND(I340*H340,2)</f>
        <v>0</v>
      </c>
      <c r="BL340" s="18" t="s">
        <v>223</v>
      </c>
      <c r="BM340" s="138" t="s">
        <v>4107</v>
      </c>
    </row>
    <row r="341" spans="2:65" s="1" customFormat="1" ht="58.5">
      <c r="B341" s="33"/>
      <c r="D341" s="140" t="s">
        <v>225</v>
      </c>
      <c r="F341" s="141" t="s">
        <v>4108</v>
      </c>
      <c r="I341" s="142"/>
      <c r="L341" s="33"/>
      <c r="M341" s="143"/>
      <c r="T341" s="54"/>
      <c r="AT341" s="18" t="s">
        <v>225</v>
      </c>
      <c r="AU341" s="18" t="s">
        <v>83</v>
      </c>
    </row>
    <row r="342" spans="2:65" s="1" customFormat="1" ht="19.5">
      <c r="B342" s="33"/>
      <c r="D342" s="140" t="s">
        <v>227</v>
      </c>
      <c r="F342" s="144" t="s">
        <v>4109</v>
      </c>
      <c r="I342" s="142"/>
      <c r="L342" s="33"/>
      <c r="M342" s="143"/>
      <c r="T342" s="54"/>
      <c r="AT342" s="18" t="s">
        <v>227</v>
      </c>
      <c r="AU342" s="18" t="s">
        <v>83</v>
      </c>
    </row>
    <row r="343" spans="2:65" s="11" customFormat="1" ht="11.25">
      <c r="B343" s="145"/>
      <c r="D343" s="140" t="s">
        <v>229</v>
      </c>
      <c r="E343" s="146" t="s">
        <v>19</v>
      </c>
      <c r="F343" s="147" t="s">
        <v>4110</v>
      </c>
      <c r="H343" s="146" t="s">
        <v>19</v>
      </c>
      <c r="I343" s="148"/>
      <c r="L343" s="145"/>
      <c r="M343" s="149"/>
      <c r="T343" s="150"/>
      <c r="AT343" s="146" t="s">
        <v>229</v>
      </c>
      <c r="AU343" s="146" t="s">
        <v>83</v>
      </c>
      <c r="AV343" s="11" t="s">
        <v>83</v>
      </c>
      <c r="AW343" s="11" t="s">
        <v>37</v>
      </c>
      <c r="AX343" s="11" t="s">
        <v>76</v>
      </c>
      <c r="AY343" s="146" t="s">
        <v>218</v>
      </c>
    </row>
    <row r="344" spans="2:65" s="12" customFormat="1" ht="11.25">
      <c r="B344" s="151"/>
      <c r="D344" s="140" t="s">
        <v>229</v>
      </c>
      <c r="E344" s="152" t="s">
        <v>19</v>
      </c>
      <c r="F344" s="153" t="s">
        <v>83</v>
      </c>
      <c r="H344" s="154">
        <v>1</v>
      </c>
      <c r="I344" s="155"/>
      <c r="L344" s="151"/>
      <c r="M344" s="156"/>
      <c r="T344" s="157"/>
      <c r="AT344" s="152" t="s">
        <v>229</v>
      </c>
      <c r="AU344" s="152" t="s">
        <v>83</v>
      </c>
      <c r="AV344" s="12" t="s">
        <v>85</v>
      </c>
      <c r="AW344" s="12" t="s">
        <v>37</v>
      </c>
      <c r="AX344" s="12" t="s">
        <v>83</v>
      </c>
      <c r="AY344" s="152" t="s">
        <v>218</v>
      </c>
    </row>
    <row r="345" spans="2:65" s="1" customFormat="1" ht="16.5" customHeight="1">
      <c r="B345" s="33"/>
      <c r="C345" s="127" t="s">
        <v>444</v>
      </c>
      <c r="D345" s="127" t="s">
        <v>219</v>
      </c>
      <c r="E345" s="128" t="s">
        <v>4111</v>
      </c>
      <c r="F345" s="129" t="s">
        <v>4112</v>
      </c>
      <c r="G345" s="130" t="s">
        <v>237</v>
      </c>
      <c r="H345" s="131">
        <v>1</v>
      </c>
      <c r="I345" s="132"/>
      <c r="J345" s="133">
        <f>ROUND(I345*H345,2)</f>
        <v>0</v>
      </c>
      <c r="K345" s="129" t="s">
        <v>19</v>
      </c>
      <c r="L345" s="33"/>
      <c r="M345" s="134" t="s">
        <v>19</v>
      </c>
      <c r="N345" s="135" t="s">
        <v>47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223</v>
      </c>
      <c r="AT345" s="138" t="s">
        <v>219</v>
      </c>
      <c r="AU345" s="138" t="s">
        <v>83</v>
      </c>
      <c r="AY345" s="18" t="s">
        <v>218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8" t="s">
        <v>83</v>
      </c>
      <c r="BK345" s="139">
        <f>ROUND(I345*H345,2)</f>
        <v>0</v>
      </c>
      <c r="BL345" s="18" t="s">
        <v>223</v>
      </c>
      <c r="BM345" s="138" t="s">
        <v>4113</v>
      </c>
    </row>
    <row r="346" spans="2:65" s="1" customFormat="1" ht="48.75">
      <c r="B346" s="33"/>
      <c r="D346" s="140" t="s">
        <v>225</v>
      </c>
      <c r="F346" s="141" t="s">
        <v>4114</v>
      </c>
      <c r="I346" s="142"/>
      <c r="L346" s="33"/>
      <c r="M346" s="143"/>
      <c r="T346" s="54"/>
      <c r="AT346" s="18" t="s">
        <v>225</v>
      </c>
      <c r="AU346" s="18" t="s">
        <v>83</v>
      </c>
    </row>
    <row r="347" spans="2:65" s="1" customFormat="1" ht="19.5">
      <c r="B347" s="33"/>
      <c r="D347" s="140" t="s">
        <v>227</v>
      </c>
      <c r="F347" s="144" t="s">
        <v>4109</v>
      </c>
      <c r="I347" s="142"/>
      <c r="L347" s="33"/>
      <c r="M347" s="143"/>
      <c r="T347" s="54"/>
      <c r="AT347" s="18" t="s">
        <v>227</v>
      </c>
      <c r="AU347" s="18" t="s">
        <v>83</v>
      </c>
    </row>
    <row r="348" spans="2:65" s="11" customFormat="1" ht="11.25">
      <c r="B348" s="145"/>
      <c r="D348" s="140" t="s">
        <v>229</v>
      </c>
      <c r="E348" s="146" t="s">
        <v>19</v>
      </c>
      <c r="F348" s="147" t="s">
        <v>4115</v>
      </c>
      <c r="H348" s="146" t="s">
        <v>19</v>
      </c>
      <c r="I348" s="148"/>
      <c r="L348" s="145"/>
      <c r="M348" s="149"/>
      <c r="T348" s="150"/>
      <c r="AT348" s="146" t="s">
        <v>229</v>
      </c>
      <c r="AU348" s="146" t="s">
        <v>83</v>
      </c>
      <c r="AV348" s="11" t="s">
        <v>83</v>
      </c>
      <c r="AW348" s="11" t="s">
        <v>37</v>
      </c>
      <c r="AX348" s="11" t="s">
        <v>76</v>
      </c>
      <c r="AY348" s="146" t="s">
        <v>218</v>
      </c>
    </row>
    <row r="349" spans="2:65" s="12" customFormat="1" ht="11.25">
      <c r="B349" s="151"/>
      <c r="D349" s="140" t="s">
        <v>229</v>
      </c>
      <c r="E349" s="152" t="s">
        <v>19</v>
      </c>
      <c r="F349" s="153" t="s">
        <v>83</v>
      </c>
      <c r="H349" s="154">
        <v>1</v>
      </c>
      <c r="I349" s="155"/>
      <c r="L349" s="151"/>
      <c r="M349" s="156"/>
      <c r="T349" s="157"/>
      <c r="AT349" s="152" t="s">
        <v>229</v>
      </c>
      <c r="AU349" s="152" t="s">
        <v>83</v>
      </c>
      <c r="AV349" s="12" t="s">
        <v>85</v>
      </c>
      <c r="AW349" s="12" t="s">
        <v>37</v>
      </c>
      <c r="AX349" s="12" t="s">
        <v>83</v>
      </c>
      <c r="AY349" s="152" t="s">
        <v>218</v>
      </c>
    </row>
    <row r="350" spans="2:65" s="1" customFormat="1" ht="21.75" customHeight="1">
      <c r="B350" s="33"/>
      <c r="C350" s="127" t="s">
        <v>450</v>
      </c>
      <c r="D350" s="127" t="s">
        <v>219</v>
      </c>
      <c r="E350" s="128" t="s">
        <v>4116</v>
      </c>
      <c r="F350" s="129" t="s">
        <v>4117</v>
      </c>
      <c r="G350" s="130" t="s">
        <v>237</v>
      </c>
      <c r="H350" s="131">
        <v>1</v>
      </c>
      <c r="I350" s="132"/>
      <c r="J350" s="133">
        <f>ROUND(I350*H350,2)</f>
        <v>0</v>
      </c>
      <c r="K350" s="129" t="s">
        <v>19</v>
      </c>
      <c r="L350" s="33"/>
      <c r="M350" s="134" t="s">
        <v>19</v>
      </c>
      <c r="N350" s="135" t="s">
        <v>47</v>
      </c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AR350" s="138" t="s">
        <v>223</v>
      </c>
      <c r="AT350" s="138" t="s">
        <v>219</v>
      </c>
      <c r="AU350" s="138" t="s">
        <v>83</v>
      </c>
      <c r="AY350" s="18" t="s">
        <v>218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8" t="s">
        <v>83</v>
      </c>
      <c r="BK350" s="139">
        <f>ROUND(I350*H350,2)</f>
        <v>0</v>
      </c>
      <c r="BL350" s="18" t="s">
        <v>223</v>
      </c>
      <c r="BM350" s="138" t="s">
        <v>4118</v>
      </c>
    </row>
    <row r="351" spans="2:65" s="1" customFormat="1" ht="48.75">
      <c r="B351" s="33"/>
      <c r="D351" s="140" t="s">
        <v>225</v>
      </c>
      <c r="F351" s="141" t="s">
        <v>4119</v>
      </c>
      <c r="I351" s="142"/>
      <c r="L351" s="33"/>
      <c r="M351" s="143"/>
      <c r="T351" s="54"/>
      <c r="AT351" s="18" t="s">
        <v>225</v>
      </c>
      <c r="AU351" s="18" t="s">
        <v>83</v>
      </c>
    </row>
    <row r="352" spans="2:65" s="1" customFormat="1" ht="19.5">
      <c r="B352" s="33"/>
      <c r="D352" s="140" t="s">
        <v>227</v>
      </c>
      <c r="F352" s="144" t="s">
        <v>4109</v>
      </c>
      <c r="I352" s="142"/>
      <c r="L352" s="33"/>
      <c r="M352" s="143"/>
      <c r="T352" s="54"/>
      <c r="AT352" s="18" t="s">
        <v>227</v>
      </c>
      <c r="AU352" s="18" t="s">
        <v>83</v>
      </c>
    </row>
    <row r="353" spans="2:65" s="11" customFormat="1" ht="11.25">
      <c r="B353" s="145"/>
      <c r="D353" s="140" t="s">
        <v>229</v>
      </c>
      <c r="E353" s="146" t="s">
        <v>19</v>
      </c>
      <c r="F353" s="147" t="s">
        <v>4115</v>
      </c>
      <c r="H353" s="146" t="s">
        <v>19</v>
      </c>
      <c r="I353" s="148"/>
      <c r="L353" s="145"/>
      <c r="M353" s="149"/>
      <c r="T353" s="150"/>
      <c r="AT353" s="146" t="s">
        <v>229</v>
      </c>
      <c r="AU353" s="146" t="s">
        <v>83</v>
      </c>
      <c r="AV353" s="11" t="s">
        <v>83</v>
      </c>
      <c r="AW353" s="11" t="s">
        <v>37</v>
      </c>
      <c r="AX353" s="11" t="s">
        <v>76</v>
      </c>
      <c r="AY353" s="146" t="s">
        <v>218</v>
      </c>
    </row>
    <row r="354" spans="2:65" s="12" customFormat="1" ht="11.25">
      <c r="B354" s="151"/>
      <c r="D354" s="140" t="s">
        <v>229</v>
      </c>
      <c r="E354" s="152" t="s">
        <v>19</v>
      </c>
      <c r="F354" s="153" t="s">
        <v>83</v>
      </c>
      <c r="H354" s="154">
        <v>1</v>
      </c>
      <c r="I354" s="155"/>
      <c r="L354" s="151"/>
      <c r="M354" s="156"/>
      <c r="T354" s="157"/>
      <c r="AT354" s="152" t="s">
        <v>229</v>
      </c>
      <c r="AU354" s="152" t="s">
        <v>83</v>
      </c>
      <c r="AV354" s="12" t="s">
        <v>85</v>
      </c>
      <c r="AW354" s="12" t="s">
        <v>37</v>
      </c>
      <c r="AX354" s="12" t="s">
        <v>83</v>
      </c>
      <c r="AY354" s="152" t="s">
        <v>218</v>
      </c>
    </row>
    <row r="355" spans="2:65" s="1" customFormat="1" ht="21.75" customHeight="1">
      <c r="B355" s="33"/>
      <c r="C355" s="127" t="s">
        <v>459</v>
      </c>
      <c r="D355" s="127" t="s">
        <v>219</v>
      </c>
      <c r="E355" s="128" t="s">
        <v>4120</v>
      </c>
      <c r="F355" s="129" t="s">
        <v>4121</v>
      </c>
      <c r="G355" s="130" t="s">
        <v>237</v>
      </c>
      <c r="H355" s="131">
        <v>1</v>
      </c>
      <c r="I355" s="132"/>
      <c r="J355" s="133">
        <f>ROUND(I355*H355,2)</f>
        <v>0</v>
      </c>
      <c r="K355" s="129" t="s">
        <v>19</v>
      </c>
      <c r="L355" s="33"/>
      <c r="M355" s="134" t="s">
        <v>19</v>
      </c>
      <c r="N355" s="135" t="s">
        <v>47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223</v>
      </c>
      <c r="AT355" s="138" t="s">
        <v>219</v>
      </c>
      <c r="AU355" s="138" t="s">
        <v>83</v>
      </c>
      <c r="AY355" s="18" t="s">
        <v>218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8" t="s">
        <v>83</v>
      </c>
      <c r="BK355" s="139">
        <f>ROUND(I355*H355,2)</f>
        <v>0</v>
      </c>
      <c r="BL355" s="18" t="s">
        <v>223</v>
      </c>
      <c r="BM355" s="138" t="s">
        <v>4122</v>
      </c>
    </row>
    <row r="356" spans="2:65" s="1" customFormat="1" ht="48.75">
      <c r="B356" s="33"/>
      <c r="D356" s="140" t="s">
        <v>225</v>
      </c>
      <c r="F356" s="141" t="s">
        <v>4123</v>
      </c>
      <c r="I356" s="142"/>
      <c r="L356" s="33"/>
      <c r="M356" s="143"/>
      <c r="T356" s="54"/>
      <c r="AT356" s="18" t="s">
        <v>225</v>
      </c>
      <c r="AU356" s="18" t="s">
        <v>83</v>
      </c>
    </row>
    <row r="357" spans="2:65" s="1" customFormat="1" ht="19.5">
      <c r="B357" s="33"/>
      <c r="D357" s="140" t="s">
        <v>227</v>
      </c>
      <c r="F357" s="144" t="s">
        <v>4109</v>
      </c>
      <c r="I357" s="142"/>
      <c r="L357" s="33"/>
      <c r="M357" s="143"/>
      <c r="T357" s="54"/>
      <c r="AT357" s="18" t="s">
        <v>227</v>
      </c>
      <c r="AU357" s="18" t="s">
        <v>83</v>
      </c>
    </row>
    <row r="358" spans="2:65" s="11" customFormat="1" ht="11.25">
      <c r="B358" s="145"/>
      <c r="D358" s="140" t="s">
        <v>229</v>
      </c>
      <c r="E358" s="146" t="s">
        <v>19</v>
      </c>
      <c r="F358" s="147" t="s">
        <v>4115</v>
      </c>
      <c r="H358" s="146" t="s">
        <v>19</v>
      </c>
      <c r="I358" s="148"/>
      <c r="L358" s="145"/>
      <c r="M358" s="149"/>
      <c r="T358" s="150"/>
      <c r="AT358" s="146" t="s">
        <v>229</v>
      </c>
      <c r="AU358" s="146" t="s">
        <v>83</v>
      </c>
      <c r="AV358" s="11" t="s">
        <v>83</v>
      </c>
      <c r="AW358" s="11" t="s">
        <v>37</v>
      </c>
      <c r="AX358" s="11" t="s">
        <v>76</v>
      </c>
      <c r="AY358" s="146" t="s">
        <v>218</v>
      </c>
    </row>
    <row r="359" spans="2:65" s="12" customFormat="1" ht="11.25">
      <c r="B359" s="151"/>
      <c r="D359" s="140" t="s">
        <v>229</v>
      </c>
      <c r="E359" s="152" t="s">
        <v>19</v>
      </c>
      <c r="F359" s="153" t="s">
        <v>83</v>
      </c>
      <c r="H359" s="154">
        <v>1</v>
      </c>
      <c r="I359" s="155"/>
      <c r="L359" s="151"/>
      <c r="M359" s="156"/>
      <c r="T359" s="157"/>
      <c r="AT359" s="152" t="s">
        <v>229</v>
      </c>
      <c r="AU359" s="152" t="s">
        <v>83</v>
      </c>
      <c r="AV359" s="12" t="s">
        <v>85</v>
      </c>
      <c r="AW359" s="12" t="s">
        <v>37</v>
      </c>
      <c r="AX359" s="12" t="s">
        <v>83</v>
      </c>
      <c r="AY359" s="152" t="s">
        <v>218</v>
      </c>
    </row>
    <row r="360" spans="2:65" s="1" customFormat="1" ht="16.5" customHeight="1">
      <c r="B360" s="33"/>
      <c r="C360" s="127" t="s">
        <v>465</v>
      </c>
      <c r="D360" s="127" t="s">
        <v>219</v>
      </c>
      <c r="E360" s="128" t="s">
        <v>4124</v>
      </c>
      <c r="F360" s="129" t="s">
        <v>4125</v>
      </c>
      <c r="G360" s="130" t="s">
        <v>1201</v>
      </c>
      <c r="H360" s="131">
        <v>1158.72</v>
      </c>
      <c r="I360" s="132"/>
      <c r="J360" s="133">
        <f>ROUND(I360*H360,2)</f>
        <v>0</v>
      </c>
      <c r="K360" s="129" t="s">
        <v>19</v>
      </c>
      <c r="L360" s="33"/>
      <c r="M360" s="134" t="s">
        <v>19</v>
      </c>
      <c r="N360" s="135" t="s">
        <v>47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223</v>
      </c>
      <c r="AT360" s="138" t="s">
        <v>219</v>
      </c>
      <c r="AU360" s="138" t="s">
        <v>83</v>
      </c>
      <c r="AY360" s="18" t="s">
        <v>218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8" t="s">
        <v>83</v>
      </c>
      <c r="BK360" s="139">
        <f>ROUND(I360*H360,2)</f>
        <v>0</v>
      </c>
      <c r="BL360" s="18" t="s">
        <v>223</v>
      </c>
      <c r="BM360" s="138" t="s">
        <v>4126</v>
      </c>
    </row>
    <row r="361" spans="2:65" s="1" customFormat="1" ht="11.25">
      <c r="B361" s="33"/>
      <c r="D361" s="140" t="s">
        <v>225</v>
      </c>
      <c r="F361" s="141" t="s">
        <v>4125</v>
      </c>
      <c r="I361" s="142"/>
      <c r="L361" s="33"/>
      <c r="M361" s="143"/>
      <c r="T361" s="54"/>
      <c r="AT361" s="18" t="s">
        <v>225</v>
      </c>
      <c r="AU361" s="18" t="s">
        <v>83</v>
      </c>
    </row>
    <row r="362" spans="2:65" s="12" customFormat="1" ht="11.25">
      <c r="B362" s="151"/>
      <c r="D362" s="140" t="s">
        <v>229</v>
      </c>
      <c r="E362" s="152" t="s">
        <v>19</v>
      </c>
      <c r="F362" s="153" t="s">
        <v>4127</v>
      </c>
      <c r="H362" s="154">
        <v>1158.72</v>
      </c>
      <c r="I362" s="155"/>
      <c r="L362" s="151"/>
      <c r="M362" s="156"/>
      <c r="T362" s="157"/>
      <c r="AT362" s="152" t="s">
        <v>229</v>
      </c>
      <c r="AU362" s="152" t="s">
        <v>83</v>
      </c>
      <c r="AV362" s="12" t="s">
        <v>85</v>
      </c>
      <c r="AW362" s="12" t="s">
        <v>37</v>
      </c>
      <c r="AX362" s="12" t="s">
        <v>83</v>
      </c>
      <c r="AY362" s="152" t="s">
        <v>218</v>
      </c>
    </row>
    <row r="363" spans="2:65" s="10" customFormat="1" ht="25.9" customHeight="1">
      <c r="B363" s="117"/>
      <c r="D363" s="118" t="s">
        <v>75</v>
      </c>
      <c r="E363" s="119" t="s">
        <v>4128</v>
      </c>
      <c r="F363" s="119" t="s">
        <v>1405</v>
      </c>
      <c r="I363" s="120"/>
      <c r="J363" s="121">
        <f>BK363</f>
        <v>0</v>
      </c>
      <c r="L363" s="117"/>
      <c r="M363" s="122"/>
      <c r="P363" s="123">
        <f>P364+SUM(P365:P393)</f>
        <v>0</v>
      </c>
      <c r="R363" s="123">
        <f>R364+SUM(R365:R393)</f>
        <v>0</v>
      </c>
      <c r="T363" s="124">
        <f>T364+SUM(T365:T393)</f>
        <v>0</v>
      </c>
      <c r="AR363" s="118" t="s">
        <v>83</v>
      </c>
      <c r="AT363" s="125" t="s">
        <v>75</v>
      </c>
      <c r="AU363" s="125" t="s">
        <v>76</v>
      </c>
      <c r="AY363" s="118" t="s">
        <v>218</v>
      </c>
      <c r="BK363" s="126">
        <f>BK364+SUM(BK365:BK393)</f>
        <v>0</v>
      </c>
    </row>
    <row r="364" spans="2:65" s="1" customFormat="1" ht="16.5" customHeight="1">
      <c r="B364" s="33"/>
      <c r="C364" s="127" t="s">
        <v>473</v>
      </c>
      <c r="D364" s="127" t="s">
        <v>219</v>
      </c>
      <c r="E364" s="128" t="s">
        <v>4129</v>
      </c>
      <c r="F364" s="129" t="s">
        <v>4130</v>
      </c>
      <c r="G364" s="130" t="s">
        <v>180</v>
      </c>
      <c r="H364" s="131">
        <v>144.11000000000001</v>
      </c>
      <c r="I364" s="132"/>
      <c r="J364" s="133">
        <f>ROUND(I364*H364,2)</f>
        <v>0</v>
      </c>
      <c r="K364" s="129" t="s">
        <v>19</v>
      </c>
      <c r="L364" s="33"/>
      <c r="M364" s="134" t="s">
        <v>19</v>
      </c>
      <c r="N364" s="135" t="s">
        <v>47</v>
      </c>
      <c r="P364" s="136">
        <f>O364*H364</f>
        <v>0</v>
      </c>
      <c r="Q364" s="136">
        <v>0</v>
      </c>
      <c r="R364" s="136">
        <f>Q364*H364</f>
        <v>0</v>
      </c>
      <c r="S364" s="136">
        <v>0</v>
      </c>
      <c r="T364" s="137">
        <f>S364*H364</f>
        <v>0</v>
      </c>
      <c r="AR364" s="138" t="s">
        <v>223</v>
      </c>
      <c r="AT364" s="138" t="s">
        <v>219</v>
      </c>
      <c r="AU364" s="138" t="s">
        <v>83</v>
      </c>
      <c r="AY364" s="18" t="s">
        <v>218</v>
      </c>
      <c r="BE364" s="139">
        <f>IF(N364="základní",J364,0)</f>
        <v>0</v>
      </c>
      <c r="BF364" s="139">
        <f>IF(N364="snížená",J364,0)</f>
        <v>0</v>
      </c>
      <c r="BG364" s="139">
        <f>IF(N364="zákl. přenesená",J364,0)</f>
        <v>0</v>
      </c>
      <c r="BH364" s="139">
        <f>IF(N364="sníž. přenesená",J364,0)</f>
        <v>0</v>
      </c>
      <c r="BI364" s="139">
        <f>IF(N364="nulová",J364,0)</f>
        <v>0</v>
      </c>
      <c r="BJ364" s="18" t="s">
        <v>83</v>
      </c>
      <c r="BK364" s="139">
        <f>ROUND(I364*H364,2)</f>
        <v>0</v>
      </c>
      <c r="BL364" s="18" t="s">
        <v>223</v>
      </c>
      <c r="BM364" s="138" t="s">
        <v>4131</v>
      </c>
    </row>
    <row r="365" spans="2:65" s="1" customFormat="1" ht="68.25">
      <c r="B365" s="33"/>
      <c r="D365" s="140" t="s">
        <v>225</v>
      </c>
      <c r="F365" s="141" t="s">
        <v>4132</v>
      </c>
      <c r="I365" s="142"/>
      <c r="L365" s="33"/>
      <c r="M365" s="143"/>
      <c r="T365" s="54"/>
      <c r="AT365" s="18" t="s">
        <v>225</v>
      </c>
      <c r="AU365" s="18" t="s">
        <v>83</v>
      </c>
    </row>
    <row r="366" spans="2:65" s="1" customFormat="1" ht="19.5">
      <c r="B366" s="33"/>
      <c r="D366" s="140" t="s">
        <v>227</v>
      </c>
      <c r="F366" s="144" t="s">
        <v>4133</v>
      </c>
      <c r="I366" s="142"/>
      <c r="L366" s="33"/>
      <c r="M366" s="143"/>
      <c r="T366" s="54"/>
      <c r="AT366" s="18" t="s">
        <v>227</v>
      </c>
      <c r="AU366" s="18" t="s">
        <v>83</v>
      </c>
    </row>
    <row r="367" spans="2:65" s="11" customFormat="1" ht="11.25">
      <c r="B367" s="145"/>
      <c r="D367" s="140" t="s">
        <v>229</v>
      </c>
      <c r="E367" s="146" t="s">
        <v>19</v>
      </c>
      <c r="F367" s="147" t="s">
        <v>283</v>
      </c>
      <c r="H367" s="146" t="s">
        <v>19</v>
      </c>
      <c r="I367" s="148"/>
      <c r="L367" s="145"/>
      <c r="M367" s="149"/>
      <c r="T367" s="150"/>
      <c r="AT367" s="146" t="s">
        <v>229</v>
      </c>
      <c r="AU367" s="146" t="s">
        <v>83</v>
      </c>
      <c r="AV367" s="11" t="s">
        <v>83</v>
      </c>
      <c r="AW367" s="11" t="s">
        <v>37</v>
      </c>
      <c r="AX367" s="11" t="s">
        <v>76</v>
      </c>
      <c r="AY367" s="146" t="s">
        <v>218</v>
      </c>
    </row>
    <row r="368" spans="2:65" s="12" customFormat="1" ht="11.25">
      <c r="B368" s="151"/>
      <c r="D368" s="140" t="s">
        <v>229</v>
      </c>
      <c r="E368" s="152" t="s">
        <v>19</v>
      </c>
      <c r="F368" s="153" t="s">
        <v>4134</v>
      </c>
      <c r="H368" s="154">
        <v>144.11000000000001</v>
      </c>
      <c r="I368" s="155"/>
      <c r="L368" s="151"/>
      <c r="M368" s="156"/>
      <c r="T368" s="157"/>
      <c r="AT368" s="152" t="s">
        <v>229</v>
      </c>
      <c r="AU368" s="152" t="s">
        <v>83</v>
      </c>
      <c r="AV368" s="12" t="s">
        <v>85</v>
      </c>
      <c r="AW368" s="12" t="s">
        <v>37</v>
      </c>
      <c r="AX368" s="12" t="s">
        <v>83</v>
      </c>
      <c r="AY368" s="152" t="s">
        <v>218</v>
      </c>
    </row>
    <row r="369" spans="2:65" s="1" customFormat="1" ht="16.5" customHeight="1">
      <c r="B369" s="33"/>
      <c r="C369" s="127" t="s">
        <v>479</v>
      </c>
      <c r="D369" s="127" t="s">
        <v>219</v>
      </c>
      <c r="E369" s="128" t="s">
        <v>4135</v>
      </c>
      <c r="F369" s="129" t="s">
        <v>4136</v>
      </c>
      <c r="G369" s="130" t="s">
        <v>180</v>
      </c>
      <c r="H369" s="131">
        <v>3.75</v>
      </c>
      <c r="I369" s="132"/>
      <c r="J369" s="133">
        <f>ROUND(I369*H369,2)</f>
        <v>0</v>
      </c>
      <c r="K369" s="129" t="s">
        <v>19</v>
      </c>
      <c r="L369" s="33"/>
      <c r="M369" s="134" t="s">
        <v>19</v>
      </c>
      <c r="N369" s="135" t="s">
        <v>47</v>
      </c>
      <c r="P369" s="136">
        <f>O369*H369</f>
        <v>0</v>
      </c>
      <c r="Q369" s="136">
        <v>0</v>
      </c>
      <c r="R369" s="136">
        <f>Q369*H369</f>
        <v>0</v>
      </c>
      <c r="S369" s="136">
        <v>0</v>
      </c>
      <c r="T369" s="137">
        <f>S369*H369</f>
        <v>0</v>
      </c>
      <c r="AR369" s="138" t="s">
        <v>223</v>
      </c>
      <c r="AT369" s="138" t="s">
        <v>219</v>
      </c>
      <c r="AU369" s="138" t="s">
        <v>83</v>
      </c>
      <c r="AY369" s="18" t="s">
        <v>218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8" t="s">
        <v>83</v>
      </c>
      <c r="BK369" s="139">
        <f>ROUND(I369*H369,2)</f>
        <v>0</v>
      </c>
      <c r="BL369" s="18" t="s">
        <v>223</v>
      </c>
      <c r="BM369" s="138" t="s">
        <v>4137</v>
      </c>
    </row>
    <row r="370" spans="2:65" s="1" customFormat="1" ht="68.25">
      <c r="B370" s="33"/>
      <c r="D370" s="140" t="s">
        <v>225</v>
      </c>
      <c r="F370" s="141" t="s">
        <v>4138</v>
      </c>
      <c r="I370" s="142"/>
      <c r="L370" s="33"/>
      <c r="M370" s="143"/>
      <c r="T370" s="54"/>
      <c r="AT370" s="18" t="s">
        <v>225</v>
      </c>
      <c r="AU370" s="18" t="s">
        <v>83</v>
      </c>
    </row>
    <row r="371" spans="2:65" s="1" customFormat="1" ht="19.5">
      <c r="B371" s="33"/>
      <c r="D371" s="140" t="s">
        <v>227</v>
      </c>
      <c r="F371" s="144" t="s">
        <v>4133</v>
      </c>
      <c r="I371" s="142"/>
      <c r="L371" s="33"/>
      <c r="M371" s="143"/>
      <c r="T371" s="54"/>
      <c r="AT371" s="18" t="s">
        <v>227</v>
      </c>
      <c r="AU371" s="18" t="s">
        <v>83</v>
      </c>
    </row>
    <row r="372" spans="2:65" s="11" customFormat="1" ht="11.25">
      <c r="B372" s="145"/>
      <c r="D372" s="140" t="s">
        <v>229</v>
      </c>
      <c r="E372" s="146" t="s">
        <v>19</v>
      </c>
      <c r="F372" s="147" t="s">
        <v>283</v>
      </c>
      <c r="H372" s="146" t="s">
        <v>19</v>
      </c>
      <c r="I372" s="148"/>
      <c r="L372" s="145"/>
      <c r="M372" s="149"/>
      <c r="T372" s="150"/>
      <c r="AT372" s="146" t="s">
        <v>229</v>
      </c>
      <c r="AU372" s="146" t="s">
        <v>83</v>
      </c>
      <c r="AV372" s="11" t="s">
        <v>83</v>
      </c>
      <c r="AW372" s="11" t="s">
        <v>37</v>
      </c>
      <c r="AX372" s="11" t="s">
        <v>76</v>
      </c>
      <c r="AY372" s="146" t="s">
        <v>218</v>
      </c>
    </row>
    <row r="373" spans="2:65" s="12" customFormat="1" ht="11.25">
      <c r="B373" s="151"/>
      <c r="D373" s="140" t="s">
        <v>229</v>
      </c>
      <c r="E373" s="152" t="s">
        <v>19</v>
      </c>
      <c r="F373" s="153" t="s">
        <v>4139</v>
      </c>
      <c r="H373" s="154">
        <v>3.75</v>
      </c>
      <c r="I373" s="155"/>
      <c r="L373" s="151"/>
      <c r="M373" s="156"/>
      <c r="T373" s="157"/>
      <c r="AT373" s="152" t="s">
        <v>229</v>
      </c>
      <c r="AU373" s="152" t="s">
        <v>83</v>
      </c>
      <c r="AV373" s="12" t="s">
        <v>85</v>
      </c>
      <c r="AW373" s="12" t="s">
        <v>37</v>
      </c>
      <c r="AX373" s="12" t="s">
        <v>83</v>
      </c>
      <c r="AY373" s="152" t="s">
        <v>218</v>
      </c>
    </row>
    <row r="374" spans="2:65" s="1" customFormat="1" ht="16.5" customHeight="1">
      <c r="B374" s="33"/>
      <c r="C374" s="127" t="s">
        <v>484</v>
      </c>
      <c r="D374" s="127" t="s">
        <v>219</v>
      </c>
      <c r="E374" s="128" t="s">
        <v>4140</v>
      </c>
      <c r="F374" s="129" t="s">
        <v>4141</v>
      </c>
      <c r="G374" s="130" t="s">
        <v>222</v>
      </c>
      <c r="H374" s="131">
        <v>20.6</v>
      </c>
      <c r="I374" s="132"/>
      <c r="J374" s="133">
        <f>ROUND(I374*H374,2)</f>
        <v>0</v>
      </c>
      <c r="K374" s="129" t="s">
        <v>19</v>
      </c>
      <c r="L374" s="33"/>
      <c r="M374" s="134" t="s">
        <v>19</v>
      </c>
      <c r="N374" s="135" t="s">
        <v>47</v>
      </c>
      <c r="P374" s="136">
        <f>O374*H374</f>
        <v>0</v>
      </c>
      <c r="Q374" s="136">
        <v>0</v>
      </c>
      <c r="R374" s="136">
        <f>Q374*H374</f>
        <v>0</v>
      </c>
      <c r="S374" s="136">
        <v>0</v>
      </c>
      <c r="T374" s="137">
        <f>S374*H374</f>
        <v>0</v>
      </c>
      <c r="AR374" s="138" t="s">
        <v>223</v>
      </c>
      <c r="AT374" s="138" t="s">
        <v>219</v>
      </c>
      <c r="AU374" s="138" t="s">
        <v>83</v>
      </c>
      <c r="AY374" s="18" t="s">
        <v>218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8" t="s">
        <v>83</v>
      </c>
      <c r="BK374" s="139">
        <f>ROUND(I374*H374,2)</f>
        <v>0</v>
      </c>
      <c r="BL374" s="18" t="s">
        <v>223</v>
      </c>
      <c r="BM374" s="138" t="s">
        <v>4142</v>
      </c>
    </row>
    <row r="375" spans="2:65" s="1" customFormat="1" ht="19.5">
      <c r="B375" s="33"/>
      <c r="D375" s="140" t="s">
        <v>225</v>
      </c>
      <c r="F375" s="141" t="s">
        <v>4143</v>
      </c>
      <c r="I375" s="142"/>
      <c r="L375" s="33"/>
      <c r="M375" s="143"/>
      <c r="T375" s="54"/>
      <c r="AT375" s="18" t="s">
        <v>225</v>
      </c>
      <c r="AU375" s="18" t="s">
        <v>83</v>
      </c>
    </row>
    <row r="376" spans="2:65" s="1" customFormat="1" ht="19.5">
      <c r="B376" s="33"/>
      <c r="D376" s="140" t="s">
        <v>227</v>
      </c>
      <c r="F376" s="144" t="s">
        <v>4144</v>
      </c>
      <c r="I376" s="142"/>
      <c r="L376" s="33"/>
      <c r="M376" s="143"/>
      <c r="T376" s="54"/>
      <c r="AT376" s="18" t="s">
        <v>227</v>
      </c>
      <c r="AU376" s="18" t="s">
        <v>83</v>
      </c>
    </row>
    <row r="377" spans="2:65" s="11" customFormat="1" ht="11.25">
      <c r="B377" s="145"/>
      <c r="D377" s="140" t="s">
        <v>229</v>
      </c>
      <c r="E377" s="146" t="s">
        <v>19</v>
      </c>
      <c r="F377" s="147" t="s">
        <v>283</v>
      </c>
      <c r="H377" s="146" t="s">
        <v>19</v>
      </c>
      <c r="I377" s="148"/>
      <c r="L377" s="145"/>
      <c r="M377" s="149"/>
      <c r="T377" s="150"/>
      <c r="AT377" s="146" t="s">
        <v>229</v>
      </c>
      <c r="AU377" s="146" t="s">
        <v>83</v>
      </c>
      <c r="AV377" s="11" t="s">
        <v>83</v>
      </c>
      <c r="AW377" s="11" t="s">
        <v>37</v>
      </c>
      <c r="AX377" s="11" t="s">
        <v>76</v>
      </c>
      <c r="AY377" s="146" t="s">
        <v>218</v>
      </c>
    </row>
    <row r="378" spans="2:65" s="12" customFormat="1" ht="11.25">
      <c r="B378" s="151"/>
      <c r="D378" s="140" t="s">
        <v>229</v>
      </c>
      <c r="E378" s="152" t="s">
        <v>19</v>
      </c>
      <c r="F378" s="153" t="s">
        <v>4145</v>
      </c>
      <c r="H378" s="154">
        <v>20.6</v>
      </c>
      <c r="I378" s="155"/>
      <c r="L378" s="151"/>
      <c r="M378" s="156"/>
      <c r="T378" s="157"/>
      <c r="AT378" s="152" t="s">
        <v>229</v>
      </c>
      <c r="AU378" s="152" t="s">
        <v>83</v>
      </c>
      <c r="AV378" s="12" t="s">
        <v>85</v>
      </c>
      <c r="AW378" s="12" t="s">
        <v>37</v>
      </c>
      <c r="AX378" s="12" t="s">
        <v>83</v>
      </c>
      <c r="AY378" s="152" t="s">
        <v>218</v>
      </c>
    </row>
    <row r="379" spans="2:65" s="1" customFormat="1" ht="16.5" customHeight="1">
      <c r="B379" s="33"/>
      <c r="C379" s="127" t="s">
        <v>489</v>
      </c>
      <c r="D379" s="127" t="s">
        <v>219</v>
      </c>
      <c r="E379" s="128" t="s">
        <v>4146</v>
      </c>
      <c r="F379" s="129" t="s">
        <v>4147</v>
      </c>
      <c r="G379" s="130" t="s">
        <v>237</v>
      </c>
      <c r="H379" s="131">
        <v>1</v>
      </c>
      <c r="I379" s="132"/>
      <c r="J379" s="133">
        <f>ROUND(I379*H379,2)</f>
        <v>0</v>
      </c>
      <c r="K379" s="129" t="s">
        <v>19</v>
      </c>
      <c r="L379" s="33"/>
      <c r="M379" s="134" t="s">
        <v>19</v>
      </c>
      <c r="N379" s="135" t="s">
        <v>47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223</v>
      </c>
      <c r="AT379" s="138" t="s">
        <v>219</v>
      </c>
      <c r="AU379" s="138" t="s">
        <v>83</v>
      </c>
      <c r="AY379" s="18" t="s">
        <v>218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8" t="s">
        <v>83</v>
      </c>
      <c r="BK379" s="139">
        <f>ROUND(I379*H379,2)</f>
        <v>0</v>
      </c>
      <c r="BL379" s="18" t="s">
        <v>223</v>
      </c>
      <c r="BM379" s="138" t="s">
        <v>4148</v>
      </c>
    </row>
    <row r="380" spans="2:65" s="1" customFormat="1" ht="11.25">
      <c r="B380" s="33"/>
      <c r="D380" s="140" t="s">
        <v>225</v>
      </c>
      <c r="F380" s="141" t="s">
        <v>4147</v>
      </c>
      <c r="I380" s="142"/>
      <c r="L380" s="33"/>
      <c r="M380" s="143"/>
      <c r="T380" s="54"/>
      <c r="AT380" s="18" t="s">
        <v>225</v>
      </c>
      <c r="AU380" s="18" t="s">
        <v>83</v>
      </c>
    </row>
    <row r="381" spans="2:65" s="1" customFormat="1" ht="19.5">
      <c r="B381" s="33"/>
      <c r="D381" s="140" t="s">
        <v>227</v>
      </c>
      <c r="F381" s="144" t="s">
        <v>4149</v>
      </c>
      <c r="I381" s="142"/>
      <c r="L381" s="33"/>
      <c r="M381" s="143"/>
      <c r="T381" s="54"/>
      <c r="AT381" s="18" t="s">
        <v>227</v>
      </c>
      <c r="AU381" s="18" t="s">
        <v>83</v>
      </c>
    </row>
    <row r="382" spans="2:65" s="11" customFormat="1" ht="11.25">
      <c r="B382" s="145"/>
      <c r="D382" s="140" t="s">
        <v>229</v>
      </c>
      <c r="E382" s="146" t="s">
        <v>19</v>
      </c>
      <c r="F382" s="147" t="s">
        <v>283</v>
      </c>
      <c r="H382" s="146" t="s">
        <v>19</v>
      </c>
      <c r="I382" s="148"/>
      <c r="L382" s="145"/>
      <c r="M382" s="149"/>
      <c r="T382" s="150"/>
      <c r="AT382" s="146" t="s">
        <v>229</v>
      </c>
      <c r="AU382" s="146" t="s">
        <v>83</v>
      </c>
      <c r="AV382" s="11" t="s">
        <v>83</v>
      </c>
      <c r="AW382" s="11" t="s">
        <v>37</v>
      </c>
      <c r="AX382" s="11" t="s">
        <v>76</v>
      </c>
      <c r="AY382" s="146" t="s">
        <v>218</v>
      </c>
    </row>
    <row r="383" spans="2:65" s="12" customFormat="1" ht="11.25">
      <c r="B383" s="151"/>
      <c r="D383" s="140" t="s">
        <v>229</v>
      </c>
      <c r="E383" s="152" t="s">
        <v>19</v>
      </c>
      <c r="F383" s="153" t="s">
        <v>83</v>
      </c>
      <c r="H383" s="154">
        <v>1</v>
      </c>
      <c r="I383" s="155"/>
      <c r="L383" s="151"/>
      <c r="M383" s="156"/>
      <c r="T383" s="157"/>
      <c r="AT383" s="152" t="s">
        <v>229</v>
      </c>
      <c r="AU383" s="152" t="s">
        <v>83</v>
      </c>
      <c r="AV383" s="12" t="s">
        <v>85</v>
      </c>
      <c r="AW383" s="12" t="s">
        <v>37</v>
      </c>
      <c r="AX383" s="12" t="s">
        <v>83</v>
      </c>
      <c r="AY383" s="152" t="s">
        <v>218</v>
      </c>
    </row>
    <row r="384" spans="2:65" s="1" customFormat="1" ht="16.5" customHeight="1">
      <c r="B384" s="33"/>
      <c r="C384" s="127" t="s">
        <v>498</v>
      </c>
      <c r="D384" s="127" t="s">
        <v>219</v>
      </c>
      <c r="E384" s="128" t="s">
        <v>4150</v>
      </c>
      <c r="F384" s="129" t="s">
        <v>4151</v>
      </c>
      <c r="G384" s="130" t="s">
        <v>237</v>
      </c>
      <c r="H384" s="131">
        <v>1</v>
      </c>
      <c r="I384" s="132"/>
      <c r="J384" s="133">
        <f>ROUND(I384*H384,2)</f>
        <v>0</v>
      </c>
      <c r="K384" s="129" t="s">
        <v>19</v>
      </c>
      <c r="L384" s="33"/>
      <c r="M384" s="134" t="s">
        <v>19</v>
      </c>
      <c r="N384" s="135" t="s">
        <v>47</v>
      </c>
      <c r="P384" s="136">
        <f>O384*H384</f>
        <v>0</v>
      </c>
      <c r="Q384" s="136">
        <v>0</v>
      </c>
      <c r="R384" s="136">
        <f>Q384*H384</f>
        <v>0</v>
      </c>
      <c r="S384" s="136">
        <v>0</v>
      </c>
      <c r="T384" s="137">
        <f>S384*H384</f>
        <v>0</v>
      </c>
      <c r="AR384" s="138" t="s">
        <v>223</v>
      </c>
      <c r="AT384" s="138" t="s">
        <v>219</v>
      </c>
      <c r="AU384" s="138" t="s">
        <v>83</v>
      </c>
      <c r="AY384" s="18" t="s">
        <v>218</v>
      </c>
      <c r="BE384" s="139">
        <f>IF(N384="základní",J384,0)</f>
        <v>0</v>
      </c>
      <c r="BF384" s="139">
        <f>IF(N384="snížená",J384,0)</f>
        <v>0</v>
      </c>
      <c r="BG384" s="139">
        <f>IF(N384="zákl. přenesená",J384,0)</f>
        <v>0</v>
      </c>
      <c r="BH384" s="139">
        <f>IF(N384="sníž. přenesená",J384,0)</f>
        <v>0</v>
      </c>
      <c r="BI384" s="139">
        <f>IF(N384="nulová",J384,0)</f>
        <v>0</v>
      </c>
      <c r="BJ384" s="18" t="s">
        <v>83</v>
      </c>
      <c r="BK384" s="139">
        <f>ROUND(I384*H384,2)</f>
        <v>0</v>
      </c>
      <c r="BL384" s="18" t="s">
        <v>223</v>
      </c>
      <c r="BM384" s="138" t="s">
        <v>4152</v>
      </c>
    </row>
    <row r="385" spans="2:65" s="1" customFormat="1" ht="11.25">
      <c r="B385" s="33"/>
      <c r="D385" s="140" t="s">
        <v>225</v>
      </c>
      <c r="F385" s="141" t="s">
        <v>4151</v>
      </c>
      <c r="I385" s="142"/>
      <c r="L385" s="33"/>
      <c r="M385" s="143"/>
      <c r="T385" s="54"/>
      <c r="AT385" s="18" t="s">
        <v>225</v>
      </c>
      <c r="AU385" s="18" t="s">
        <v>83</v>
      </c>
    </row>
    <row r="386" spans="2:65" s="1" customFormat="1" ht="19.5">
      <c r="B386" s="33"/>
      <c r="D386" s="140" t="s">
        <v>227</v>
      </c>
      <c r="F386" s="144" t="s">
        <v>4153</v>
      </c>
      <c r="I386" s="142"/>
      <c r="L386" s="33"/>
      <c r="M386" s="143"/>
      <c r="T386" s="54"/>
      <c r="AT386" s="18" t="s">
        <v>227</v>
      </c>
      <c r="AU386" s="18" t="s">
        <v>83</v>
      </c>
    </row>
    <row r="387" spans="2:65" s="11" customFormat="1" ht="11.25">
      <c r="B387" s="145"/>
      <c r="D387" s="140" t="s">
        <v>229</v>
      </c>
      <c r="E387" s="146" t="s">
        <v>19</v>
      </c>
      <c r="F387" s="147" t="s">
        <v>283</v>
      </c>
      <c r="H387" s="146" t="s">
        <v>19</v>
      </c>
      <c r="I387" s="148"/>
      <c r="L387" s="145"/>
      <c r="M387" s="149"/>
      <c r="T387" s="150"/>
      <c r="AT387" s="146" t="s">
        <v>229</v>
      </c>
      <c r="AU387" s="146" t="s">
        <v>83</v>
      </c>
      <c r="AV387" s="11" t="s">
        <v>83</v>
      </c>
      <c r="AW387" s="11" t="s">
        <v>37</v>
      </c>
      <c r="AX387" s="11" t="s">
        <v>76</v>
      </c>
      <c r="AY387" s="146" t="s">
        <v>218</v>
      </c>
    </row>
    <row r="388" spans="2:65" s="12" customFormat="1" ht="11.25">
      <c r="B388" s="151"/>
      <c r="D388" s="140" t="s">
        <v>229</v>
      </c>
      <c r="E388" s="152" t="s">
        <v>19</v>
      </c>
      <c r="F388" s="153" t="s">
        <v>83</v>
      </c>
      <c r="H388" s="154">
        <v>1</v>
      </c>
      <c r="I388" s="155"/>
      <c r="L388" s="151"/>
      <c r="M388" s="156"/>
      <c r="T388" s="157"/>
      <c r="AT388" s="152" t="s">
        <v>229</v>
      </c>
      <c r="AU388" s="152" t="s">
        <v>83</v>
      </c>
      <c r="AV388" s="12" t="s">
        <v>85</v>
      </c>
      <c r="AW388" s="12" t="s">
        <v>37</v>
      </c>
      <c r="AX388" s="12" t="s">
        <v>83</v>
      </c>
      <c r="AY388" s="152" t="s">
        <v>218</v>
      </c>
    </row>
    <row r="389" spans="2:65" s="1" customFormat="1" ht="16.5" customHeight="1">
      <c r="B389" s="33"/>
      <c r="C389" s="127" t="s">
        <v>503</v>
      </c>
      <c r="D389" s="127" t="s">
        <v>219</v>
      </c>
      <c r="E389" s="128" t="s">
        <v>4154</v>
      </c>
      <c r="F389" s="129" t="s">
        <v>1408</v>
      </c>
      <c r="G389" s="130" t="s">
        <v>222</v>
      </c>
      <c r="H389" s="131">
        <v>47.76</v>
      </c>
      <c r="I389" s="132"/>
      <c r="J389" s="133">
        <f>ROUND(I389*H389,2)</f>
        <v>0</v>
      </c>
      <c r="K389" s="129" t="s">
        <v>19</v>
      </c>
      <c r="L389" s="33"/>
      <c r="M389" s="134" t="s">
        <v>19</v>
      </c>
      <c r="N389" s="135" t="s">
        <v>47</v>
      </c>
      <c r="P389" s="136">
        <f>O389*H389</f>
        <v>0</v>
      </c>
      <c r="Q389" s="136">
        <v>0</v>
      </c>
      <c r="R389" s="136">
        <f>Q389*H389</f>
        <v>0</v>
      </c>
      <c r="S389" s="136">
        <v>0</v>
      </c>
      <c r="T389" s="137">
        <f>S389*H389</f>
        <v>0</v>
      </c>
      <c r="AR389" s="138" t="s">
        <v>223</v>
      </c>
      <c r="AT389" s="138" t="s">
        <v>219</v>
      </c>
      <c r="AU389" s="138" t="s">
        <v>83</v>
      </c>
      <c r="AY389" s="18" t="s">
        <v>218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8" t="s">
        <v>83</v>
      </c>
      <c r="BK389" s="139">
        <f>ROUND(I389*H389,2)</f>
        <v>0</v>
      </c>
      <c r="BL389" s="18" t="s">
        <v>223</v>
      </c>
      <c r="BM389" s="138" t="s">
        <v>4155</v>
      </c>
    </row>
    <row r="390" spans="2:65" s="1" customFormat="1" ht="19.5">
      <c r="B390" s="33"/>
      <c r="D390" s="140" t="s">
        <v>225</v>
      </c>
      <c r="F390" s="141" t="s">
        <v>1410</v>
      </c>
      <c r="I390" s="142"/>
      <c r="L390" s="33"/>
      <c r="M390" s="143"/>
      <c r="T390" s="54"/>
      <c r="AT390" s="18" t="s">
        <v>225</v>
      </c>
      <c r="AU390" s="18" t="s">
        <v>83</v>
      </c>
    </row>
    <row r="391" spans="2:65" s="1" customFormat="1" ht="29.25">
      <c r="B391" s="33"/>
      <c r="D391" s="140" t="s">
        <v>227</v>
      </c>
      <c r="F391" s="144" t="s">
        <v>1411</v>
      </c>
      <c r="I391" s="142"/>
      <c r="L391" s="33"/>
      <c r="M391" s="143"/>
      <c r="T391" s="54"/>
      <c r="AT391" s="18" t="s">
        <v>227</v>
      </c>
      <c r="AU391" s="18" t="s">
        <v>83</v>
      </c>
    </row>
    <row r="392" spans="2:65" s="12" customFormat="1" ht="11.25">
      <c r="B392" s="151"/>
      <c r="D392" s="140" t="s">
        <v>229</v>
      </c>
      <c r="E392" s="152" t="s">
        <v>19</v>
      </c>
      <c r="F392" s="153" t="s">
        <v>4156</v>
      </c>
      <c r="H392" s="154">
        <v>47.76</v>
      </c>
      <c r="I392" s="155"/>
      <c r="L392" s="151"/>
      <c r="M392" s="156"/>
      <c r="T392" s="157"/>
      <c r="AT392" s="152" t="s">
        <v>229</v>
      </c>
      <c r="AU392" s="152" t="s">
        <v>83</v>
      </c>
      <c r="AV392" s="12" t="s">
        <v>85</v>
      </c>
      <c r="AW392" s="12" t="s">
        <v>37</v>
      </c>
      <c r="AX392" s="12" t="s">
        <v>83</v>
      </c>
      <c r="AY392" s="152" t="s">
        <v>218</v>
      </c>
    </row>
    <row r="393" spans="2:65" s="10" customFormat="1" ht="22.9" customHeight="1">
      <c r="B393" s="117"/>
      <c r="D393" s="118" t="s">
        <v>75</v>
      </c>
      <c r="E393" s="189" t="s">
        <v>4157</v>
      </c>
      <c r="F393" s="189" t="s">
        <v>2289</v>
      </c>
      <c r="I393" s="120"/>
      <c r="J393" s="190">
        <f>BK393</f>
        <v>0</v>
      </c>
      <c r="L393" s="117"/>
      <c r="M393" s="122"/>
      <c r="P393" s="123">
        <f>SUM(P394:P413)</f>
        <v>0</v>
      </c>
      <c r="R393" s="123">
        <f>SUM(R394:R413)</f>
        <v>0</v>
      </c>
      <c r="T393" s="124">
        <f>SUM(T394:T413)</f>
        <v>0</v>
      </c>
      <c r="AR393" s="118" t="s">
        <v>83</v>
      </c>
      <c r="AT393" s="125" t="s">
        <v>75</v>
      </c>
      <c r="AU393" s="125" t="s">
        <v>83</v>
      </c>
      <c r="AY393" s="118" t="s">
        <v>218</v>
      </c>
      <c r="BK393" s="126">
        <f>SUM(BK394:BK413)</f>
        <v>0</v>
      </c>
    </row>
    <row r="394" spans="2:65" s="1" customFormat="1" ht="16.5" customHeight="1">
      <c r="B394" s="33"/>
      <c r="C394" s="127" t="s">
        <v>805</v>
      </c>
      <c r="D394" s="127" t="s">
        <v>219</v>
      </c>
      <c r="E394" s="128" t="s">
        <v>4158</v>
      </c>
      <c r="F394" s="129" t="s">
        <v>4159</v>
      </c>
      <c r="G394" s="130" t="s">
        <v>167</v>
      </c>
      <c r="H394" s="131">
        <v>1113.3800000000001</v>
      </c>
      <c r="I394" s="132"/>
      <c r="J394" s="133">
        <f>ROUND(I394*H394,2)</f>
        <v>0</v>
      </c>
      <c r="K394" s="129" t="s">
        <v>19</v>
      </c>
      <c r="L394" s="33"/>
      <c r="M394" s="134" t="s">
        <v>19</v>
      </c>
      <c r="N394" s="135" t="s">
        <v>47</v>
      </c>
      <c r="P394" s="136">
        <f>O394*H394</f>
        <v>0</v>
      </c>
      <c r="Q394" s="136">
        <v>0</v>
      </c>
      <c r="R394" s="136">
        <f>Q394*H394</f>
        <v>0</v>
      </c>
      <c r="S394" s="136">
        <v>0</v>
      </c>
      <c r="T394" s="137">
        <f>S394*H394</f>
        <v>0</v>
      </c>
      <c r="AR394" s="138" t="s">
        <v>223</v>
      </c>
      <c r="AT394" s="138" t="s">
        <v>219</v>
      </c>
      <c r="AU394" s="138" t="s">
        <v>85</v>
      </c>
      <c r="AY394" s="18" t="s">
        <v>218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8" t="s">
        <v>83</v>
      </c>
      <c r="BK394" s="139">
        <f>ROUND(I394*H394,2)</f>
        <v>0</v>
      </c>
      <c r="BL394" s="18" t="s">
        <v>223</v>
      </c>
      <c r="BM394" s="138" t="s">
        <v>4160</v>
      </c>
    </row>
    <row r="395" spans="2:65" s="1" customFormat="1" ht="19.5">
      <c r="B395" s="33"/>
      <c r="D395" s="140" t="s">
        <v>225</v>
      </c>
      <c r="F395" s="141" t="s">
        <v>4161</v>
      </c>
      <c r="I395" s="142"/>
      <c r="L395" s="33"/>
      <c r="M395" s="143"/>
      <c r="T395" s="54"/>
      <c r="AT395" s="18" t="s">
        <v>225</v>
      </c>
      <c r="AU395" s="18" t="s">
        <v>85</v>
      </c>
    </row>
    <row r="396" spans="2:65" s="1" customFormat="1" ht="19.5">
      <c r="B396" s="33"/>
      <c r="D396" s="140" t="s">
        <v>227</v>
      </c>
      <c r="F396" s="144" t="s">
        <v>2294</v>
      </c>
      <c r="I396" s="142"/>
      <c r="L396" s="33"/>
      <c r="M396" s="143"/>
      <c r="T396" s="54"/>
      <c r="AT396" s="18" t="s">
        <v>227</v>
      </c>
      <c r="AU396" s="18" t="s">
        <v>85</v>
      </c>
    </row>
    <row r="397" spans="2:65" s="11" customFormat="1" ht="11.25">
      <c r="B397" s="145"/>
      <c r="D397" s="140" t="s">
        <v>229</v>
      </c>
      <c r="E397" s="146" t="s">
        <v>19</v>
      </c>
      <c r="F397" s="147" t="s">
        <v>230</v>
      </c>
      <c r="H397" s="146" t="s">
        <v>19</v>
      </c>
      <c r="I397" s="148"/>
      <c r="L397" s="145"/>
      <c r="M397" s="149"/>
      <c r="T397" s="150"/>
      <c r="AT397" s="146" t="s">
        <v>229</v>
      </c>
      <c r="AU397" s="146" t="s">
        <v>85</v>
      </c>
      <c r="AV397" s="11" t="s">
        <v>83</v>
      </c>
      <c r="AW397" s="11" t="s">
        <v>37</v>
      </c>
      <c r="AX397" s="11" t="s">
        <v>76</v>
      </c>
      <c r="AY397" s="146" t="s">
        <v>218</v>
      </c>
    </row>
    <row r="398" spans="2:65" s="12" customFormat="1" ht="11.25">
      <c r="B398" s="151"/>
      <c r="D398" s="140" t="s">
        <v>229</v>
      </c>
      <c r="E398" s="152" t="s">
        <v>19</v>
      </c>
      <c r="F398" s="153" t="s">
        <v>3403</v>
      </c>
      <c r="H398" s="154">
        <v>39.93</v>
      </c>
      <c r="I398" s="155"/>
      <c r="L398" s="151"/>
      <c r="M398" s="156"/>
      <c r="T398" s="157"/>
      <c r="AT398" s="152" t="s">
        <v>229</v>
      </c>
      <c r="AU398" s="152" t="s">
        <v>85</v>
      </c>
      <c r="AV398" s="12" t="s">
        <v>85</v>
      </c>
      <c r="AW398" s="12" t="s">
        <v>37</v>
      </c>
      <c r="AX398" s="12" t="s">
        <v>76</v>
      </c>
      <c r="AY398" s="152" t="s">
        <v>218</v>
      </c>
    </row>
    <row r="399" spans="2:65" s="12" customFormat="1" ht="11.25">
      <c r="B399" s="151"/>
      <c r="D399" s="140" t="s">
        <v>229</v>
      </c>
      <c r="E399" s="152" t="s">
        <v>19</v>
      </c>
      <c r="F399" s="153" t="s">
        <v>3404</v>
      </c>
      <c r="H399" s="154">
        <v>54.45</v>
      </c>
      <c r="I399" s="155"/>
      <c r="L399" s="151"/>
      <c r="M399" s="156"/>
      <c r="T399" s="157"/>
      <c r="AT399" s="152" t="s">
        <v>229</v>
      </c>
      <c r="AU399" s="152" t="s">
        <v>85</v>
      </c>
      <c r="AV399" s="12" t="s">
        <v>85</v>
      </c>
      <c r="AW399" s="12" t="s">
        <v>37</v>
      </c>
      <c r="AX399" s="12" t="s">
        <v>76</v>
      </c>
      <c r="AY399" s="152" t="s">
        <v>218</v>
      </c>
    </row>
    <row r="400" spans="2:65" s="12" customFormat="1" ht="11.25">
      <c r="B400" s="151"/>
      <c r="D400" s="140" t="s">
        <v>229</v>
      </c>
      <c r="E400" s="152" t="s">
        <v>19</v>
      </c>
      <c r="F400" s="153" t="s">
        <v>3405</v>
      </c>
      <c r="H400" s="154">
        <v>50.08</v>
      </c>
      <c r="I400" s="155"/>
      <c r="L400" s="151"/>
      <c r="M400" s="156"/>
      <c r="T400" s="157"/>
      <c r="AT400" s="152" t="s">
        <v>229</v>
      </c>
      <c r="AU400" s="152" t="s">
        <v>85</v>
      </c>
      <c r="AV400" s="12" t="s">
        <v>85</v>
      </c>
      <c r="AW400" s="12" t="s">
        <v>37</v>
      </c>
      <c r="AX400" s="12" t="s">
        <v>76</v>
      </c>
      <c r="AY400" s="152" t="s">
        <v>218</v>
      </c>
    </row>
    <row r="401" spans="2:65" s="12" customFormat="1" ht="11.25">
      <c r="B401" s="151"/>
      <c r="D401" s="140" t="s">
        <v>229</v>
      </c>
      <c r="E401" s="152" t="s">
        <v>19</v>
      </c>
      <c r="F401" s="153" t="s">
        <v>3406</v>
      </c>
      <c r="H401" s="154">
        <v>57.42</v>
      </c>
      <c r="I401" s="155"/>
      <c r="L401" s="151"/>
      <c r="M401" s="156"/>
      <c r="T401" s="157"/>
      <c r="AT401" s="152" t="s">
        <v>229</v>
      </c>
      <c r="AU401" s="152" t="s">
        <v>85</v>
      </c>
      <c r="AV401" s="12" t="s">
        <v>85</v>
      </c>
      <c r="AW401" s="12" t="s">
        <v>37</v>
      </c>
      <c r="AX401" s="12" t="s">
        <v>76</v>
      </c>
      <c r="AY401" s="152" t="s">
        <v>218</v>
      </c>
    </row>
    <row r="402" spans="2:65" s="12" customFormat="1" ht="11.25">
      <c r="B402" s="151"/>
      <c r="D402" s="140" t="s">
        <v>229</v>
      </c>
      <c r="E402" s="152" t="s">
        <v>19</v>
      </c>
      <c r="F402" s="153" t="s">
        <v>3407</v>
      </c>
      <c r="H402" s="154">
        <v>61.25</v>
      </c>
      <c r="I402" s="155"/>
      <c r="L402" s="151"/>
      <c r="M402" s="156"/>
      <c r="T402" s="157"/>
      <c r="AT402" s="152" t="s">
        <v>229</v>
      </c>
      <c r="AU402" s="152" t="s">
        <v>85</v>
      </c>
      <c r="AV402" s="12" t="s">
        <v>85</v>
      </c>
      <c r="AW402" s="12" t="s">
        <v>37</v>
      </c>
      <c r="AX402" s="12" t="s">
        <v>76</v>
      </c>
      <c r="AY402" s="152" t="s">
        <v>218</v>
      </c>
    </row>
    <row r="403" spans="2:65" s="12" customFormat="1" ht="11.25">
      <c r="B403" s="151"/>
      <c r="D403" s="140" t="s">
        <v>229</v>
      </c>
      <c r="E403" s="152" t="s">
        <v>19</v>
      </c>
      <c r="F403" s="153" t="s">
        <v>3408</v>
      </c>
      <c r="H403" s="154">
        <v>494.05</v>
      </c>
      <c r="I403" s="155"/>
      <c r="L403" s="151"/>
      <c r="M403" s="156"/>
      <c r="T403" s="157"/>
      <c r="AT403" s="152" t="s">
        <v>229</v>
      </c>
      <c r="AU403" s="152" t="s">
        <v>85</v>
      </c>
      <c r="AV403" s="12" t="s">
        <v>85</v>
      </c>
      <c r="AW403" s="12" t="s">
        <v>37</v>
      </c>
      <c r="AX403" s="12" t="s">
        <v>76</v>
      </c>
      <c r="AY403" s="152" t="s">
        <v>218</v>
      </c>
    </row>
    <row r="404" spans="2:65" s="12" customFormat="1" ht="11.25">
      <c r="B404" s="151"/>
      <c r="D404" s="140" t="s">
        <v>229</v>
      </c>
      <c r="E404" s="152" t="s">
        <v>19</v>
      </c>
      <c r="F404" s="153" t="s">
        <v>4162</v>
      </c>
      <c r="H404" s="154">
        <v>356.2</v>
      </c>
      <c r="I404" s="155"/>
      <c r="L404" s="151"/>
      <c r="M404" s="156"/>
      <c r="T404" s="157"/>
      <c r="AT404" s="152" t="s">
        <v>229</v>
      </c>
      <c r="AU404" s="152" t="s">
        <v>85</v>
      </c>
      <c r="AV404" s="12" t="s">
        <v>85</v>
      </c>
      <c r="AW404" s="12" t="s">
        <v>37</v>
      </c>
      <c r="AX404" s="12" t="s">
        <v>76</v>
      </c>
      <c r="AY404" s="152" t="s">
        <v>218</v>
      </c>
    </row>
    <row r="405" spans="2:65" s="13" customFormat="1" ht="11.25">
      <c r="B405" s="158"/>
      <c r="D405" s="140" t="s">
        <v>229</v>
      </c>
      <c r="E405" s="159" t="s">
        <v>19</v>
      </c>
      <c r="F405" s="160" t="s">
        <v>234</v>
      </c>
      <c r="H405" s="161">
        <v>1113.3800000000001</v>
      </c>
      <c r="I405" s="162"/>
      <c r="L405" s="158"/>
      <c r="M405" s="163"/>
      <c r="T405" s="164"/>
      <c r="AT405" s="159" t="s">
        <v>229</v>
      </c>
      <c r="AU405" s="159" t="s">
        <v>85</v>
      </c>
      <c r="AV405" s="13" t="s">
        <v>223</v>
      </c>
      <c r="AW405" s="13" t="s">
        <v>37</v>
      </c>
      <c r="AX405" s="13" t="s">
        <v>83</v>
      </c>
      <c r="AY405" s="159" t="s">
        <v>218</v>
      </c>
    </row>
    <row r="406" spans="2:65" s="1" customFormat="1" ht="16.5" customHeight="1">
      <c r="B406" s="33"/>
      <c r="C406" s="127" t="s">
        <v>826</v>
      </c>
      <c r="D406" s="127" t="s">
        <v>219</v>
      </c>
      <c r="E406" s="128" t="s">
        <v>4163</v>
      </c>
      <c r="F406" s="129" t="s">
        <v>2298</v>
      </c>
      <c r="G406" s="130" t="s">
        <v>180</v>
      </c>
      <c r="H406" s="131">
        <v>220.8</v>
      </c>
      <c r="I406" s="132"/>
      <c r="J406" s="133">
        <f>ROUND(I406*H406,2)</f>
        <v>0</v>
      </c>
      <c r="K406" s="129" t="s">
        <v>19</v>
      </c>
      <c r="L406" s="33"/>
      <c r="M406" s="134" t="s">
        <v>19</v>
      </c>
      <c r="N406" s="135" t="s">
        <v>47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223</v>
      </c>
      <c r="AT406" s="138" t="s">
        <v>219</v>
      </c>
      <c r="AU406" s="138" t="s">
        <v>85</v>
      </c>
      <c r="AY406" s="18" t="s">
        <v>218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8" t="s">
        <v>83</v>
      </c>
      <c r="BK406" s="139">
        <f>ROUND(I406*H406,2)</f>
        <v>0</v>
      </c>
      <c r="BL406" s="18" t="s">
        <v>223</v>
      </c>
      <c r="BM406" s="138" t="s">
        <v>4164</v>
      </c>
    </row>
    <row r="407" spans="2:65" s="1" customFormat="1" ht="19.5">
      <c r="B407" s="33"/>
      <c r="D407" s="140" t="s">
        <v>225</v>
      </c>
      <c r="F407" s="141" t="s">
        <v>2300</v>
      </c>
      <c r="I407" s="142"/>
      <c r="L407" s="33"/>
      <c r="M407" s="143"/>
      <c r="T407" s="54"/>
      <c r="AT407" s="18" t="s">
        <v>225</v>
      </c>
      <c r="AU407" s="18" t="s">
        <v>85</v>
      </c>
    </row>
    <row r="408" spans="2:65" s="1" customFormat="1" ht="19.5">
      <c r="B408" s="33"/>
      <c r="D408" s="140" t="s">
        <v>227</v>
      </c>
      <c r="F408" s="144" t="s">
        <v>2301</v>
      </c>
      <c r="I408" s="142"/>
      <c r="L408" s="33"/>
      <c r="M408" s="143"/>
      <c r="T408" s="54"/>
      <c r="AT408" s="18" t="s">
        <v>227</v>
      </c>
      <c r="AU408" s="18" t="s">
        <v>85</v>
      </c>
    </row>
    <row r="409" spans="2:65" s="11" customFormat="1" ht="11.25">
      <c r="B409" s="145"/>
      <c r="D409" s="140" t="s">
        <v>229</v>
      </c>
      <c r="E409" s="146" t="s">
        <v>19</v>
      </c>
      <c r="F409" s="147" t="s">
        <v>230</v>
      </c>
      <c r="H409" s="146" t="s">
        <v>19</v>
      </c>
      <c r="I409" s="148"/>
      <c r="L409" s="145"/>
      <c r="M409" s="149"/>
      <c r="T409" s="150"/>
      <c r="AT409" s="146" t="s">
        <v>229</v>
      </c>
      <c r="AU409" s="146" t="s">
        <v>85</v>
      </c>
      <c r="AV409" s="11" t="s">
        <v>83</v>
      </c>
      <c r="AW409" s="11" t="s">
        <v>37</v>
      </c>
      <c r="AX409" s="11" t="s">
        <v>76</v>
      </c>
      <c r="AY409" s="146" t="s">
        <v>218</v>
      </c>
    </row>
    <row r="410" spans="2:65" s="12" customFormat="1" ht="11.25">
      <c r="B410" s="151"/>
      <c r="D410" s="140" t="s">
        <v>229</v>
      </c>
      <c r="E410" s="152" t="s">
        <v>19</v>
      </c>
      <c r="F410" s="153" t="s">
        <v>4165</v>
      </c>
      <c r="H410" s="154">
        <v>136</v>
      </c>
      <c r="I410" s="155"/>
      <c r="L410" s="151"/>
      <c r="M410" s="156"/>
      <c r="T410" s="157"/>
      <c r="AT410" s="152" t="s">
        <v>229</v>
      </c>
      <c r="AU410" s="152" t="s">
        <v>85</v>
      </c>
      <c r="AV410" s="12" t="s">
        <v>85</v>
      </c>
      <c r="AW410" s="12" t="s">
        <v>37</v>
      </c>
      <c r="AX410" s="12" t="s">
        <v>76</v>
      </c>
      <c r="AY410" s="152" t="s">
        <v>218</v>
      </c>
    </row>
    <row r="411" spans="2:65" s="12" customFormat="1" ht="11.25">
      <c r="B411" s="151"/>
      <c r="D411" s="140" t="s">
        <v>229</v>
      </c>
      <c r="E411" s="152" t="s">
        <v>19</v>
      </c>
      <c r="F411" s="153" t="s">
        <v>4166</v>
      </c>
      <c r="H411" s="154">
        <v>61.2</v>
      </c>
      <c r="I411" s="155"/>
      <c r="L411" s="151"/>
      <c r="M411" s="156"/>
      <c r="T411" s="157"/>
      <c r="AT411" s="152" t="s">
        <v>229</v>
      </c>
      <c r="AU411" s="152" t="s">
        <v>85</v>
      </c>
      <c r="AV411" s="12" t="s">
        <v>85</v>
      </c>
      <c r="AW411" s="12" t="s">
        <v>37</v>
      </c>
      <c r="AX411" s="12" t="s">
        <v>76</v>
      </c>
      <c r="AY411" s="152" t="s">
        <v>218</v>
      </c>
    </row>
    <row r="412" spans="2:65" s="12" customFormat="1" ht="11.25">
      <c r="B412" s="151"/>
      <c r="D412" s="140" t="s">
        <v>229</v>
      </c>
      <c r="E412" s="152" t="s">
        <v>19</v>
      </c>
      <c r="F412" s="153" t="s">
        <v>4167</v>
      </c>
      <c r="H412" s="154">
        <v>23.6</v>
      </c>
      <c r="I412" s="155"/>
      <c r="L412" s="151"/>
      <c r="M412" s="156"/>
      <c r="T412" s="157"/>
      <c r="AT412" s="152" t="s">
        <v>229</v>
      </c>
      <c r="AU412" s="152" t="s">
        <v>85</v>
      </c>
      <c r="AV412" s="12" t="s">
        <v>85</v>
      </c>
      <c r="AW412" s="12" t="s">
        <v>37</v>
      </c>
      <c r="AX412" s="12" t="s">
        <v>76</v>
      </c>
      <c r="AY412" s="152" t="s">
        <v>218</v>
      </c>
    </row>
    <row r="413" spans="2:65" s="13" customFormat="1" ht="11.25">
      <c r="B413" s="158"/>
      <c r="D413" s="140" t="s">
        <v>229</v>
      </c>
      <c r="E413" s="159" t="s">
        <v>19</v>
      </c>
      <c r="F413" s="160" t="s">
        <v>234</v>
      </c>
      <c r="H413" s="161">
        <v>220.79999999999998</v>
      </c>
      <c r="I413" s="162"/>
      <c r="L413" s="158"/>
      <c r="M413" s="166"/>
      <c r="N413" s="167"/>
      <c r="O413" s="167"/>
      <c r="P413" s="167"/>
      <c r="Q413" s="167"/>
      <c r="R413" s="167"/>
      <c r="S413" s="167"/>
      <c r="T413" s="168"/>
      <c r="AT413" s="159" t="s">
        <v>229</v>
      </c>
      <c r="AU413" s="159" t="s">
        <v>85</v>
      </c>
      <c r="AV413" s="13" t="s">
        <v>223</v>
      </c>
      <c r="AW413" s="13" t="s">
        <v>37</v>
      </c>
      <c r="AX413" s="13" t="s">
        <v>83</v>
      </c>
      <c r="AY413" s="159" t="s">
        <v>218</v>
      </c>
    </row>
    <row r="414" spans="2:65" s="1" customFormat="1" ht="6.95" customHeight="1">
      <c r="B414" s="42"/>
      <c r="C414" s="43"/>
      <c r="D414" s="43"/>
      <c r="E414" s="43"/>
      <c r="F414" s="43"/>
      <c r="G414" s="43"/>
      <c r="H414" s="43"/>
      <c r="I414" s="43"/>
      <c r="J414" s="43"/>
      <c r="K414" s="43"/>
      <c r="L414" s="33"/>
    </row>
  </sheetData>
  <sheetProtection algorithmName="SHA-512" hashValue="G6onKI4VfD8hdOqxacobUwKMvZslcScuEu5LH6ijNkKWICypEp97/sFJf3ftLZ4ShGJMCD4c/zhlslAeHtmtfQ==" saltValue="CSQi7FEGxPPnT8c5x8qhdIWuXxDaOsSIKY4UD+txpU6H+831KqhIWjetYHcTh5/0byp/B71pOP68cTPiOLvqPg==" spinCount="100000" sheet="1" objects="1" scenarios="1" formatColumns="0" formatRows="0" autoFilter="0"/>
  <autoFilter ref="C96:K413" xr:uid="{00000000-0009-0000-0000-000007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115</v>
      </c>
      <c r="AZ2" s="91" t="s">
        <v>1711</v>
      </c>
      <c r="BA2" s="91" t="s">
        <v>1712</v>
      </c>
      <c r="BB2" s="91" t="s">
        <v>167</v>
      </c>
      <c r="BC2" s="91" t="s">
        <v>4168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3905</v>
      </c>
      <c r="BA3" s="91" t="s">
        <v>1703</v>
      </c>
      <c r="BB3" s="91" t="s">
        <v>180</v>
      </c>
      <c r="BC3" s="91" t="s">
        <v>4169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1705</v>
      </c>
      <c r="BA4" s="91" t="s">
        <v>1706</v>
      </c>
      <c r="BB4" s="91" t="s">
        <v>180</v>
      </c>
      <c r="BC4" s="91" t="s">
        <v>4170</v>
      </c>
      <c r="BD4" s="91" t="s">
        <v>85</v>
      </c>
    </row>
    <row r="5" spans="2:56" ht="6.95" customHeight="1">
      <c r="B5" s="21"/>
      <c r="L5" s="21"/>
      <c r="AZ5" s="91" t="s">
        <v>1708</v>
      </c>
      <c r="BA5" s="91" t="s">
        <v>1709</v>
      </c>
      <c r="BB5" s="91" t="s">
        <v>180</v>
      </c>
      <c r="BC5" s="91" t="s">
        <v>4171</v>
      </c>
      <c r="BD5" s="91" t="s">
        <v>85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188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4172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ROUND(J98,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ROUND((SUM(BE98:BE314)),  2)</f>
        <v>0</v>
      </c>
      <c r="I37" s="95">
        <v>0.21</v>
      </c>
      <c r="J37" s="84">
        <f>ROUND(((SUM(BE98:BE314))*I37),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ROUND((SUM(BF98:BF314)),  2)</f>
        <v>0</v>
      </c>
      <c r="I38" s="95">
        <v>0.15</v>
      </c>
      <c r="J38" s="84">
        <f>ROUND(((SUM(BF98:BF314))*I38),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ROUND((SUM(BG98:BG314)),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ROUND((SUM(BH98:BH314)),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ROUND((SUM(BI98:BI314)),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04 - Výtokový objekt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J98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4173</v>
      </c>
      <c r="E68" s="107"/>
      <c r="F68" s="107"/>
      <c r="G68" s="107"/>
      <c r="H68" s="107"/>
      <c r="I68" s="107"/>
      <c r="J68" s="108">
        <f>J99</f>
        <v>0</v>
      </c>
      <c r="L68" s="105"/>
    </row>
    <row r="69" spans="2:47" s="8" customFormat="1" ht="24.95" customHeight="1">
      <c r="B69" s="105"/>
      <c r="D69" s="106" t="s">
        <v>4174</v>
      </c>
      <c r="E69" s="107"/>
      <c r="F69" s="107"/>
      <c r="G69" s="107"/>
      <c r="H69" s="107"/>
      <c r="I69" s="107"/>
      <c r="J69" s="108">
        <f>J105</f>
        <v>0</v>
      </c>
      <c r="L69" s="105"/>
    </row>
    <row r="70" spans="2:47" s="8" customFormat="1" ht="24.95" customHeight="1">
      <c r="B70" s="105"/>
      <c r="D70" s="106" t="s">
        <v>4175</v>
      </c>
      <c r="E70" s="107"/>
      <c r="F70" s="107"/>
      <c r="G70" s="107"/>
      <c r="H70" s="107"/>
      <c r="I70" s="107"/>
      <c r="J70" s="108">
        <f>J219</f>
        <v>0</v>
      </c>
      <c r="L70" s="105"/>
    </row>
    <row r="71" spans="2:47" s="8" customFormat="1" ht="24.95" customHeight="1">
      <c r="B71" s="105"/>
      <c r="D71" s="106" t="s">
        <v>4176</v>
      </c>
      <c r="E71" s="107"/>
      <c r="F71" s="107"/>
      <c r="G71" s="107"/>
      <c r="H71" s="107"/>
      <c r="I71" s="107"/>
      <c r="J71" s="108">
        <f>J251</f>
        <v>0</v>
      </c>
      <c r="L71" s="105"/>
    </row>
    <row r="72" spans="2:47" s="8" customFormat="1" ht="24.95" customHeight="1">
      <c r="B72" s="105"/>
      <c r="D72" s="106" t="s">
        <v>4177</v>
      </c>
      <c r="E72" s="107"/>
      <c r="F72" s="107"/>
      <c r="G72" s="107"/>
      <c r="H72" s="107"/>
      <c r="I72" s="107"/>
      <c r="J72" s="108">
        <f>J266</f>
        <v>0</v>
      </c>
      <c r="L72" s="105"/>
    </row>
    <row r="73" spans="2:47" s="8" customFormat="1" ht="24.95" customHeight="1">
      <c r="B73" s="105"/>
      <c r="D73" s="106" t="s">
        <v>4178</v>
      </c>
      <c r="E73" s="107"/>
      <c r="F73" s="107"/>
      <c r="G73" s="107"/>
      <c r="H73" s="107"/>
      <c r="I73" s="107"/>
      <c r="J73" s="108">
        <f>J279</f>
        <v>0</v>
      </c>
      <c r="L73" s="105"/>
    </row>
    <row r="74" spans="2:47" s="8" customFormat="1" ht="24.95" customHeight="1">
      <c r="B74" s="105"/>
      <c r="D74" s="106" t="s">
        <v>4179</v>
      </c>
      <c r="E74" s="107"/>
      <c r="F74" s="107"/>
      <c r="G74" s="107"/>
      <c r="H74" s="107"/>
      <c r="I74" s="107"/>
      <c r="J74" s="108">
        <f>J309</f>
        <v>0</v>
      </c>
      <c r="L74" s="105"/>
    </row>
    <row r="75" spans="2:47" s="1" customFormat="1" ht="21.75" customHeight="1">
      <c r="B75" s="33"/>
      <c r="L75" s="33"/>
    </row>
    <row r="76" spans="2:47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47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12" s="1" customFormat="1" ht="24.95" customHeight="1">
      <c r="B81" s="33"/>
      <c r="C81" s="22" t="s">
        <v>203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16.5" customHeight="1">
      <c r="B84" s="33"/>
      <c r="E84" s="328" t="str">
        <f>E7</f>
        <v>MVE Klecany II</v>
      </c>
      <c r="F84" s="329"/>
      <c r="G84" s="329"/>
      <c r="H84" s="329"/>
      <c r="L84" s="33"/>
    </row>
    <row r="85" spans="2:12" ht="12" customHeight="1">
      <c r="B85" s="21"/>
      <c r="C85" s="28" t="s">
        <v>185</v>
      </c>
      <c r="L85" s="21"/>
    </row>
    <row r="86" spans="2:12" ht="16.5" customHeight="1">
      <c r="B86" s="21"/>
      <c r="E86" s="328" t="s">
        <v>188</v>
      </c>
      <c r="F86" s="313"/>
      <c r="G86" s="313"/>
      <c r="H86" s="313"/>
      <c r="L86" s="21"/>
    </row>
    <row r="87" spans="2:12" ht="12" customHeight="1">
      <c r="B87" s="21"/>
      <c r="C87" s="28" t="s">
        <v>192</v>
      </c>
      <c r="L87" s="21"/>
    </row>
    <row r="88" spans="2:12" s="1" customFormat="1" ht="16.5" customHeight="1">
      <c r="B88" s="33"/>
      <c r="E88" s="305" t="s">
        <v>1426</v>
      </c>
      <c r="F88" s="330"/>
      <c r="G88" s="330"/>
      <c r="H88" s="330"/>
      <c r="L88" s="33"/>
    </row>
    <row r="89" spans="2:12" s="1" customFormat="1" ht="12" customHeight="1">
      <c r="B89" s="33"/>
      <c r="C89" s="28" t="s">
        <v>1427</v>
      </c>
      <c r="L89" s="33"/>
    </row>
    <row r="90" spans="2:12" s="1" customFormat="1" ht="16.5" customHeight="1">
      <c r="B90" s="33"/>
      <c r="E90" s="294" t="str">
        <f>E13</f>
        <v>SO 04 - Výtokový objekt</v>
      </c>
      <c r="F90" s="330"/>
      <c r="G90" s="330"/>
      <c r="H90" s="330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Klecany [666033]</v>
      </c>
      <c r="I92" s="28" t="s">
        <v>23</v>
      </c>
      <c r="J92" s="50" t="str">
        <f>IF(J16="","",J16)</f>
        <v>31. 5. 2023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8" t="s">
        <v>25</v>
      </c>
      <c r="F94" s="26" t="str">
        <f>E19</f>
        <v>Povodí Vltavy, státní podnik</v>
      </c>
      <c r="I94" s="28" t="s">
        <v>33</v>
      </c>
      <c r="J94" s="31" t="str">
        <f>E25</f>
        <v>AQUATIS a.s</v>
      </c>
      <c r="L94" s="33"/>
    </row>
    <row r="95" spans="2:12" s="1" customFormat="1" ht="15.2" customHeight="1">
      <c r="B95" s="33"/>
      <c r="C95" s="28" t="s">
        <v>31</v>
      </c>
      <c r="F95" s="26" t="str">
        <f>IF(E22="","",E22)</f>
        <v>Vyplň údaj</v>
      </c>
      <c r="I95" s="28" t="s">
        <v>38</v>
      </c>
      <c r="J95" s="31" t="str">
        <f>E28</f>
        <v xml:space="preserve"> </v>
      </c>
      <c r="L95" s="33"/>
    </row>
    <row r="96" spans="2:12" s="1" customFormat="1" ht="10.35" customHeight="1">
      <c r="B96" s="33"/>
      <c r="L96" s="33"/>
    </row>
    <row r="97" spans="2:65" s="9" customFormat="1" ht="29.25" customHeight="1">
      <c r="B97" s="109"/>
      <c r="C97" s="110" t="s">
        <v>204</v>
      </c>
      <c r="D97" s="111" t="s">
        <v>61</v>
      </c>
      <c r="E97" s="111" t="s">
        <v>57</v>
      </c>
      <c r="F97" s="111" t="s">
        <v>58</v>
      </c>
      <c r="G97" s="111" t="s">
        <v>205</v>
      </c>
      <c r="H97" s="111" t="s">
        <v>206</v>
      </c>
      <c r="I97" s="111" t="s">
        <v>207</v>
      </c>
      <c r="J97" s="111" t="s">
        <v>199</v>
      </c>
      <c r="K97" s="112" t="s">
        <v>208</v>
      </c>
      <c r="L97" s="109"/>
      <c r="M97" s="57" t="s">
        <v>19</v>
      </c>
      <c r="N97" s="58" t="s">
        <v>46</v>
      </c>
      <c r="O97" s="58" t="s">
        <v>209</v>
      </c>
      <c r="P97" s="58" t="s">
        <v>210</v>
      </c>
      <c r="Q97" s="58" t="s">
        <v>211</v>
      </c>
      <c r="R97" s="58" t="s">
        <v>212</v>
      </c>
      <c r="S97" s="58" t="s">
        <v>213</v>
      </c>
      <c r="T97" s="59" t="s">
        <v>214</v>
      </c>
    </row>
    <row r="98" spans="2:65" s="1" customFormat="1" ht="22.9" customHeight="1">
      <c r="B98" s="33"/>
      <c r="C98" s="62" t="s">
        <v>215</v>
      </c>
      <c r="J98" s="113">
        <f>BK98</f>
        <v>0</v>
      </c>
      <c r="L98" s="33"/>
      <c r="M98" s="60"/>
      <c r="N98" s="51"/>
      <c r="O98" s="51"/>
      <c r="P98" s="114">
        <f>P99+P105+P219+P251+P266+P279+P309</f>
        <v>0</v>
      </c>
      <c r="Q98" s="51"/>
      <c r="R98" s="114">
        <f>R99+R105+R219+R251+R266+R279+R309</f>
        <v>0</v>
      </c>
      <c r="S98" s="51"/>
      <c r="T98" s="115">
        <f>T99+T105+T219+T251+T266+T279+T309</f>
        <v>0</v>
      </c>
      <c r="AT98" s="18" t="s">
        <v>75</v>
      </c>
      <c r="AU98" s="18" t="s">
        <v>200</v>
      </c>
      <c r="BK98" s="116">
        <f>BK99+BK105+BK219+BK251+BK266+BK279+BK309</f>
        <v>0</v>
      </c>
    </row>
    <row r="99" spans="2:65" s="10" customFormat="1" ht="25.9" customHeight="1">
      <c r="B99" s="117"/>
      <c r="D99" s="118" t="s">
        <v>75</v>
      </c>
      <c r="E99" s="119" t="s">
        <v>4180</v>
      </c>
      <c r="F99" s="119" t="s">
        <v>1387</v>
      </c>
      <c r="I99" s="120"/>
      <c r="J99" s="121">
        <f>BK99</f>
        <v>0</v>
      </c>
      <c r="L99" s="117"/>
      <c r="M99" s="122"/>
      <c r="P99" s="123">
        <f>SUM(P100:P104)</f>
        <v>0</v>
      </c>
      <c r="R99" s="123">
        <f>SUM(R100:R104)</f>
        <v>0</v>
      </c>
      <c r="T99" s="124">
        <f>SUM(T100:T104)</f>
        <v>0</v>
      </c>
      <c r="AR99" s="118" t="s">
        <v>83</v>
      </c>
      <c r="AT99" s="125" t="s">
        <v>75</v>
      </c>
      <c r="AU99" s="125" t="s">
        <v>76</v>
      </c>
      <c r="AY99" s="118" t="s">
        <v>218</v>
      </c>
      <c r="BK99" s="126">
        <f>SUM(BK100:BK104)</f>
        <v>0</v>
      </c>
    </row>
    <row r="100" spans="2:65" s="1" customFormat="1" ht="16.5" customHeight="1">
      <c r="B100" s="33"/>
      <c r="C100" s="127" t="s">
        <v>83</v>
      </c>
      <c r="D100" s="127" t="s">
        <v>219</v>
      </c>
      <c r="E100" s="128" t="s">
        <v>4181</v>
      </c>
      <c r="F100" s="129" t="s">
        <v>1390</v>
      </c>
      <c r="G100" s="130" t="s">
        <v>167</v>
      </c>
      <c r="H100" s="131">
        <v>44.15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4182</v>
      </c>
    </row>
    <row r="101" spans="2:65" s="1" customFormat="1" ht="11.25">
      <c r="B101" s="33"/>
      <c r="D101" s="140" t="s">
        <v>225</v>
      </c>
      <c r="F101" s="141" t="s">
        <v>1390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19.5">
      <c r="B102" s="33"/>
      <c r="D102" s="140" t="s">
        <v>227</v>
      </c>
      <c r="F102" s="144" t="s">
        <v>1392</v>
      </c>
      <c r="I102" s="142"/>
      <c r="L102" s="33"/>
      <c r="M102" s="143"/>
      <c r="T102" s="54"/>
      <c r="AT102" s="18" t="s">
        <v>227</v>
      </c>
      <c r="AU102" s="18" t="s">
        <v>83</v>
      </c>
    </row>
    <row r="103" spans="2:65" s="11" customFormat="1" ht="11.25">
      <c r="B103" s="145"/>
      <c r="D103" s="140" t="s">
        <v>229</v>
      </c>
      <c r="E103" s="146" t="s">
        <v>19</v>
      </c>
      <c r="F103" s="147" t="s">
        <v>230</v>
      </c>
      <c r="H103" s="146" t="s">
        <v>19</v>
      </c>
      <c r="I103" s="148"/>
      <c r="L103" s="145"/>
      <c r="M103" s="149"/>
      <c r="T103" s="150"/>
      <c r="AT103" s="146" t="s">
        <v>229</v>
      </c>
      <c r="AU103" s="146" t="s">
        <v>83</v>
      </c>
      <c r="AV103" s="11" t="s">
        <v>83</v>
      </c>
      <c r="AW103" s="11" t="s">
        <v>37</v>
      </c>
      <c r="AX103" s="11" t="s">
        <v>76</v>
      </c>
      <c r="AY103" s="146" t="s">
        <v>218</v>
      </c>
    </row>
    <row r="104" spans="2:65" s="12" customFormat="1" ht="11.25">
      <c r="B104" s="151"/>
      <c r="D104" s="140" t="s">
        <v>229</v>
      </c>
      <c r="E104" s="152" t="s">
        <v>19</v>
      </c>
      <c r="F104" s="153" t="s">
        <v>4183</v>
      </c>
      <c r="H104" s="154">
        <v>44.15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83</v>
      </c>
      <c r="AY104" s="152" t="s">
        <v>218</v>
      </c>
    </row>
    <row r="105" spans="2:65" s="10" customFormat="1" ht="25.9" customHeight="1">
      <c r="B105" s="117"/>
      <c r="D105" s="118" t="s">
        <v>75</v>
      </c>
      <c r="E105" s="119" t="s">
        <v>4184</v>
      </c>
      <c r="F105" s="119" t="s">
        <v>1729</v>
      </c>
      <c r="I105" s="120"/>
      <c r="J105" s="121">
        <f>BK105</f>
        <v>0</v>
      </c>
      <c r="L105" s="117"/>
      <c r="M105" s="122"/>
      <c r="P105" s="123">
        <f>SUM(P106:P218)</f>
        <v>0</v>
      </c>
      <c r="R105" s="123">
        <f>SUM(R106:R218)</f>
        <v>0</v>
      </c>
      <c r="T105" s="124">
        <f>SUM(T106:T218)</f>
        <v>0</v>
      </c>
      <c r="AR105" s="118" t="s">
        <v>83</v>
      </c>
      <c r="AT105" s="125" t="s">
        <v>75</v>
      </c>
      <c r="AU105" s="125" t="s">
        <v>76</v>
      </c>
      <c r="AY105" s="118" t="s">
        <v>218</v>
      </c>
      <c r="BK105" s="126">
        <f>SUM(BK106:BK218)</f>
        <v>0</v>
      </c>
    </row>
    <row r="106" spans="2:65" s="1" customFormat="1" ht="16.5" customHeight="1">
      <c r="B106" s="33"/>
      <c r="C106" s="127" t="s">
        <v>85</v>
      </c>
      <c r="D106" s="127" t="s">
        <v>219</v>
      </c>
      <c r="E106" s="128" t="s">
        <v>4185</v>
      </c>
      <c r="F106" s="129" t="s">
        <v>1731</v>
      </c>
      <c r="G106" s="130" t="s">
        <v>167</v>
      </c>
      <c r="H106" s="131">
        <v>716.75</v>
      </c>
      <c r="I106" s="132"/>
      <c r="J106" s="133">
        <f>ROUND(I106*H106,2)</f>
        <v>0</v>
      </c>
      <c r="K106" s="129" t="s">
        <v>19</v>
      </c>
      <c r="L106" s="33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223</v>
      </c>
      <c r="AT106" s="138" t="s">
        <v>219</v>
      </c>
      <c r="AU106" s="138" t="s">
        <v>83</v>
      </c>
      <c r="AY106" s="18" t="s">
        <v>218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83</v>
      </c>
      <c r="BK106" s="139">
        <f>ROUND(I106*H106,2)</f>
        <v>0</v>
      </c>
      <c r="BL106" s="18" t="s">
        <v>223</v>
      </c>
      <c r="BM106" s="138" t="s">
        <v>4186</v>
      </c>
    </row>
    <row r="107" spans="2:65" s="1" customFormat="1" ht="29.25">
      <c r="B107" s="33"/>
      <c r="D107" s="140" t="s">
        <v>225</v>
      </c>
      <c r="F107" s="141" t="s">
        <v>1733</v>
      </c>
      <c r="I107" s="142"/>
      <c r="L107" s="33"/>
      <c r="M107" s="143"/>
      <c r="T107" s="54"/>
      <c r="AT107" s="18" t="s">
        <v>225</v>
      </c>
      <c r="AU107" s="18" t="s">
        <v>83</v>
      </c>
    </row>
    <row r="108" spans="2:65" s="1" customFormat="1" ht="29.25">
      <c r="B108" s="33"/>
      <c r="D108" s="140" t="s">
        <v>227</v>
      </c>
      <c r="F108" s="144" t="s">
        <v>991</v>
      </c>
      <c r="I108" s="142"/>
      <c r="L108" s="33"/>
      <c r="M108" s="143"/>
      <c r="T108" s="54"/>
      <c r="AT108" s="18" t="s">
        <v>227</v>
      </c>
      <c r="AU108" s="18" t="s">
        <v>83</v>
      </c>
    </row>
    <row r="109" spans="2:65" s="11" customFormat="1" ht="11.25">
      <c r="B109" s="145"/>
      <c r="D109" s="140" t="s">
        <v>229</v>
      </c>
      <c r="E109" s="146" t="s">
        <v>19</v>
      </c>
      <c r="F109" s="147" t="s">
        <v>230</v>
      </c>
      <c r="H109" s="146" t="s">
        <v>19</v>
      </c>
      <c r="I109" s="148"/>
      <c r="L109" s="145"/>
      <c r="M109" s="149"/>
      <c r="T109" s="150"/>
      <c r="AT109" s="146" t="s">
        <v>229</v>
      </c>
      <c r="AU109" s="146" t="s">
        <v>83</v>
      </c>
      <c r="AV109" s="11" t="s">
        <v>83</v>
      </c>
      <c r="AW109" s="11" t="s">
        <v>37</v>
      </c>
      <c r="AX109" s="11" t="s">
        <v>76</v>
      </c>
      <c r="AY109" s="146" t="s">
        <v>218</v>
      </c>
    </row>
    <row r="110" spans="2:65" s="12" customFormat="1" ht="11.25">
      <c r="B110" s="151"/>
      <c r="D110" s="140" t="s">
        <v>229</v>
      </c>
      <c r="E110" s="152" t="s">
        <v>19</v>
      </c>
      <c r="F110" s="153" t="s">
        <v>4187</v>
      </c>
      <c r="H110" s="154">
        <v>271.7</v>
      </c>
      <c r="I110" s="155"/>
      <c r="L110" s="151"/>
      <c r="M110" s="156"/>
      <c r="T110" s="157"/>
      <c r="AT110" s="152" t="s">
        <v>229</v>
      </c>
      <c r="AU110" s="152" t="s">
        <v>83</v>
      </c>
      <c r="AV110" s="12" t="s">
        <v>85</v>
      </c>
      <c r="AW110" s="12" t="s">
        <v>37</v>
      </c>
      <c r="AX110" s="12" t="s">
        <v>76</v>
      </c>
      <c r="AY110" s="152" t="s">
        <v>218</v>
      </c>
    </row>
    <row r="111" spans="2:65" s="12" customFormat="1" ht="11.25">
      <c r="B111" s="151"/>
      <c r="D111" s="140" t="s">
        <v>229</v>
      </c>
      <c r="E111" s="152" t="s">
        <v>19</v>
      </c>
      <c r="F111" s="153" t="s">
        <v>4188</v>
      </c>
      <c r="H111" s="154">
        <v>68.89</v>
      </c>
      <c r="I111" s="155"/>
      <c r="L111" s="151"/>
      <c r="M111" s="156"/>
      <c r="T111" s="157"/>
      <c r="AT111" s="152" t="s">
        <v>229</v>
      </c>
      <c r="AU111" s="152" t="s">
        <v>83</v>
      </c>
      <c r="AV111" s="12" t="s">
        <v>85</v>
      </c>
      <c r="AW111" s="12" t="s">
        <v>37</v>
      </c>
      <c r="AX111" s="12" t="s">
        <v>76</v>
      </c>
      <c r="AY111" s="152" t="s">
        <v>218</v>
      </c>
    </row>
    <row r="112" spans="2:65" s="12" customFormat="1" ht="11.25">
      <c r="B112" s="151"/>
      <c r="D112" s="140" t="s">
        <v>229</v>
      </c>
      <c r="E112" s="152" t="s">
        <v>19</v>
      </c>
      <c r="F112" s="153" t="s">
        <v>4189</v>
      </c>
      <c r="H112" s="154">
        <v>126.38</v>
      </c>
      <c r="I112" s="155"/>
      <c r="L112" s="151"/>
      <c r="M112" s="156"/>
      <c r="T112" s="157"/>
      <c r="AT112" s="152" t="s">
        <v>229</v>
      </c>
      <c r="AU112" s="152" t="s">
        <v>83</v>
      </c>
      <c r="AV112" s="12" t="s">
        <v>85</v>
      </c>
      <c r="AW112" s="12" t="s">
        <v>37</v>
      </c>
      <c r="AX112" s="12" t="s">
        <v>76</v>
      </c>
      <c r="AY112" s="152" t="s">
        <v>218</v>
      </c>
    </row>
    <row r="113" spans="2:65" s="12" customFormat="1" ht="11.25">
      <c r="B113" s="151"/>
      <c r="D113" s="140" t="s">
        <v>229</v>
      </c>
      <c r="E113" s="152" t="s">
        <v>19</v>
      </c>
      <c r="F113" s="153" t="s">
        <v>4190</v>
      </c>
      <c r="H113" s="154">
        <v>40.74</v>
      </c>
      <c r="I113" s="155"/>
      <c r="L113" s="151"/>
      <c r="M113" s="156"/>
      <c r="T113" s="157"/>
      <c r="AT113" s="152" t="s">
        <v>229</v>
      </c>
      <c r="AU113" s="152" t="s">
        <v>83</v>
      </c>
      <c r="AV113" s="12" t="s">
        <v>85</v>
      </c>
      <c r="AW113" s="12" t="s">
        <v>37</v>
      </c>
      <c r="AX113" s="12" t="s">
        <v>76</v>
      </c>
      <c r="AY113" s="152" t="s">
        <v>218</v>
      </c>
    </row>
    <row r="114" spans="2:65" s="12" customFormat="1" ht="11.25">
      <c r="B114" s="151"/>
      <c r="D114" s="140" t="s">
        <v>229</v>
      </c>
      <c r="E114" s="152" t="s">
        <v>19</v>
      </c>
      <c r="F114" s="153" t="s">
        <v>4191</v>
      </c>
      <c r="H114" s="154">
        <v>47.67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76</v>
      </c>
      <c r="AY114" s="152" t="s">
        <v>218</v>
      </c>
    </row>
    <row r="115" spans="2:65" s="12" customFormat="1" ht="11.25">
      <c r="B115" s="151"/>
      <c r="D115" s="140" t="s">
        <v>229</v>
      </c>
      <c r="E115" s="152" t="s">
        <v>19</v>
      </c>
      <c r="F115" s="153" t="s">
        <v>4192</v>
      </c>
      <c r="H115" s="154">
        <v>63.47</v>
      </c>
      <c r="I115" s="155"/>
      <c r="L115" s="151"/>
      <c r="M115" s="156"/>
      <c r="T115" s="157"/>
      <c r="AT115" s="152" t="s">
        <v>229</v>
      </c>
      <c r="AU115" s="152" t="s">
        <v>83</v>
      </c>
      <c r="AV115" s="12" t="s">
        <v>85</v>
      </c>
      <c r="AW115" s="12" t="s">
        <v>37</v>
      </c>
      <c r="AX115" s="12" t="s">
        <v>76</v>
      </c>
      <c r="AY115" s="152" t="s">
        <v>218</v>
      </c>
    </row>
    <row r="116" spans="2:65" s="12" customFormat="1" ht="11.25">
      <c r="B116" s="151"/>
      <c r="D116" s="140" t="s">
        <v>229</v>
      </c>
      <c r="E116" s="152" t="s">
        <v>19</v>
      </c>
      <c r="F116" s="153" t="s">
        <v>4193</v>
      </c>
      <c r="H116" s="154">
        <v>44.88</v>
      </c>
      <c r="I116" s="155"/>
      <c r="L116" s="151"/>
      <c r="M116" s="156"/>
      <c r="T116" s="157"/>
      <c r="AT116" s="152" t="s">
        <v>229</v>
      </c>
      <c r="AU116" s="152" t="s">
        <v>83</v>
      </c>
      <c r="AV116" s="12" t="s">
        <v>85</v>
      </c>
      <c r="AW116" s="12" t="s">
        <v>37</v>
      </c>
      <c r="AX116" s="12" t="s">
        <v>76</v>
      </c>
      <c r="AY116" s="152" t="s">
        <v>218</v>
      </c>
    </row>
    <row r="117" spans="2:65" s="12" customFormat="1" ht="11.25">
      <c r="B117" s="151"/>
      <c r="D117" s="140" t="s">
        <v>229</v>
      </c>
      <c r="E117" s="152" t="s">
        <v>19</v>
      </c>
      <c r="F117" s="153" t="s">
        <v>4194</v>
      </c>
      <c r="H117" s="154">
        <v>10.94</v>
      </c>
      <c r="I117" s="155"/>
      <c r="L117" s="151"/>
      <c r="M117" s="156"/>
      <c r="T117" s="157"/>
      <c r="AT117" s="152" t="s">
        <v>229</v>
      </c>
      <c r="AU117" s="152" t="s">
        <v>83</v>
      </c>
      <c r="AV117" s="12" t="s">
        <v>85</v>
      </c>
      <c r="AW117" s="12" t="s">
        <v>37</v>
      </c>
      <c r="AX117" s="12" t="s">
        <v>76</v>
      </c>
      <c r="AY117" s="152" t="s">
        <v>218</v>
      </c>
    </row>
    <row r="118" spans="2:65" s="12" customFormat="1" ht="11.25">
      <c r="B118" s="151"/>
      <c r="D118" s="140" t="s">
        <v>229</v>
      </c>
      <c r="E118" s="152" t="s">
        <v>19</v>
      </c>
      <c r="F118" s="153" t="s">
        <v>4195</v>
      </c>
      <c r="H118" s="154">
        <v>42.08</v>
      </c>
      <c r="I118" s="155"/>
      <c r="L118" s="151"/>
      <c r="M118" s="156"/>
      <c r="T118" s="157"/>
      <c r="AT118" s="152" t="s">
        <v>229</v>
      </c>
      <c r="AU118" s="152" t="s">
        <v>83</v>
      </c>
      <c r="AV118" s="12" t="s">
        <v>85</v>
      </c>
      <c r="AW118" s="12" t="s">
        <v>37</v>
      </c>
      <c r="AX118" s="12" t="s">
        <v>76</v>
      </c>
      <c r="AY118" s="152" t="s">
        <v>218</v>
      </c>
    </row>
    <row r="119" spans="2:65" s="13" customFormat="1" ht="11.25">
      <c r="B119" s="158"/>
      <c r="D119" s="140" t="s">
        <v>229</v>
      </c>
      <c r="E119" s="159" t="s">
        <v>1711</v>
      </c>
      <c r="F119" s="160" t="s">
        <v>234</v>
      </c>
      <c r="H119" s="161">
        <v>716.75</v>
      </c>
      <c r="I119" s="162"/>
      <c r="L119" s="158"/>
      <c r="M119" s="163"/>
      <c r="T119" s="164"/>
      <c r="AT119" s="159" t="s">
        <v>229</v>
      </c>
      <c r="AU119" s="159" t="s">
        <v>83</v>
      </c>
      <c r="AV119" s="13" t="s">
        <v>223</v>
      </c>
      <c r="AW119" s="13" t="s">
        <v>37</v>
      </c>
      <c r="AX119" s="13" t="s">
        <v>83</v>
      </c>
      <c r="AY119" s="159" t="s">
        <v>218</v>
      </c>
    </row>
    <row r="120" spans="2:65" s="1" customFormat="1" ht="16.5" customHeight="1">
      <c r="B120" s="33"/>
      <c r="C120" s="127" t="s">
        <v>99</v>
      </c>
      <c r="D120" s="127" t="s">
        <v>219</v>
      </c>
      <c r="E120" s="128" t="s">
        <v>4196</v>
      </c>
      <c r="F120" s="129" t="s">
        <v>1827</v>
      </c>
      <c r="G120" s="130" t="s">
        <v>180</v>
      </c>
      <c r="H120" s="131">
        <v>213.505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4197</v>
      </c>
    </row>
    <row r="121" spans="2:65" s="1" customFormat="1" ht="29.25">
      <c r="B121" s="33"/>
      <c r="D121" s="140" t="s">
        <v>225</v>
      </c>
      <c r="F121" s="141" t="s">
        <v>1829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19.5">
      <c r="B122" s="33"/>
      <c r="D122" s="140" t="s">
        <v>227</v>
      </c>
      <c r="F122" s="144" t="s">
        <v>1830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1" customFormat="1" ht="11.25">
      <c r="B123" s="145"/>
      <c r="D123" s="140" t="s">
        <v>229</v>
      </c>
      <c r="E123" s="146" t="s">
        <v>19</v>
      </c>
      <c r="F123" s="147" t="s">
        <v>230</v>
      </c>
      <c r="H123" s="146" t="s">
        <v>19</v>
      </c>
      <c r="I123" s="148"/>
      <c r="L123" s="145"/>
      <c r="M123" s="149"/>
      <c r="T123" s="150"/>
      <c r="AT123" s="146" t="s">
        <v>229</v>
      </c>
      <c r="AU123" s="146" t="s">
        <v>83</v>
      </c>
      <c r="AV123" s="11" t="s">
        <v>83</v>
      </c>
      <c r="AW123" s="11" t="s">
        <v>37</v>
      </c>
      <c r="AX123" s="11" t="s">
        <v>76</v>
      </c>
      <c r="AY123" s="146" t="s">
        <v>218</v>
      </c>
    </row>
    <row r="124" spans="2:65" s="11" customFormat="1" ht="11.25">
      <c r="B124" s="145"/>
      <c r="D124" s="140" t="s">
        <v>229</v>
      </c>
      <c r="E124" s="146" t="s">
        <v>19</v>
      </c>
      <c r="F124" s="147" t="s">
        <v>4198</v>
      </c>
      <c r="H124" s="146" t="s">
        <v>19</v>
      </c>
      <c r="I124" s="148"/>
      <c r="L124" s="145"/>
      <c r="M124" s="149"/>
      <c r="T124" s="150"/>
      <c r="AT124" s="146" t="s">
        <v>229</v>
      </c>
      <c r="AU124" s="146" t="s">
        <v>83</v>
      </c>
      <c r="AV124" s="11" t="s">
        <v>83</v>
      </c>
      <c r="AW124" s="11" t="s">
        <v>37</v>
      </c>
      <c r="AX124" s="11" t="s">
        <v>76</v>
      </c>
      <c r="AY124" s="146" t="s">
        <v>218</v>
      </c>
    </row>
    <row r="125" spans="2:65" s="12" customFormat="1" ht="11.25">
      <c r="B125" s="151"/>
      <c r="D125" s="140" t="s">
        <v>229</v>
      </c>
      <c r="E125" s="152" t="s">
        <v>19</v>
      </c>
      <c r="F125" s="153" t="s">
        <v>4199</v>
      </c>
      <c r="H125" s="154">
        <v>6.5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76</v>
      </c>
      <c r="AY125" s="152" t="s">
        <v>218</v>
      </c>
    </row>
    <row r="126" spans="2:65" s="12" customFormat="1" ht="11.25">
      <c r="B126" s="151"/>
      <c r="D126" s="140" t="s">
        <v>229</v>
      </c>
      <c r="E126" s="152" t="s">
        <v>19</v>
      </c>
      <c r="F126" s="153" t="s">
        <v>4200</v>
      </c>
      <c r="H126" s="154">
        <v>45.4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4201</v>
      </c>
      <c r="H127" s="154">
        <v>5.3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2" customFormat="1" ht="11.25">
      <c r="B128" s="151"/>
      <c r="D128" s="140" t="s">
        <v>229</v>
      </c>
      <c r="E128" s="152" t="s">
        <v>19</v>
      </c>
      <c r="F128" s="153" t="s">
        <v>4202</v>
      </c>
      <c r="H128" s="154">
        <v>4.4000000000000004</v>
      </c>
      <c r="I128" s="155"/>
      <c r="L128" s="151"/>
      <c r="M128" s="156"/>
      <c r="T128" s="157"/>
      <c r="AT128" s="152" t="s">
        <v>229</v>
      </c>
      <c r="AU128" s="152" t="s">
        <v>83</v>
      </c>
      <c r="AV128" s="12" t="s">
        <v>85</v>
      </c>
      <c r="AW128" s="12" t="s">
        <v>37</v>
      </c>
      <c r="AX128" s="12" t="s">
        <v>76</v>
      </c>
      <c r="AY128" s="152" t="s">
        <v>218</v>
      </c>
    </row>
    <row r="129" spans="2:51" s="12" customFormat="1" ht="11.25">
      <c r="B129" s="151"/>
      <c r="D129" s="140" t="s">
        <v>229</v>
      </c>
      <c r="E129" s="152" t="s">
        <v>19</v>
      </c>
      <c r="F129" s="153" t="s">
        <v>4203</v>
      </c>
      <c r="H129" s="154">
        <v>3.2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76</v>
      </c>
      <c r="AY129" s="152" t="s">
        <v>218</v>
      </c>
    </row>
    <row r="130" spans="2:51" s="12" customFormat="1" ht="11.25">
      <c r="B130" s="151"/>
      <c r="D130" s="140" t="s">
        <v>229</v>
      </c>
      <c r="E130" s="152" t="s">
        <v>19</v>
      </c>
      <c r="F130" s="153" t="s">
        <v>4204</v>
      </c>
      <c r="H130" s="154">
        <v>2.8</v>
      </c>
      <c r="I130" s="155"/>
      <c r="L130" s="151"/>
      <c r="M130" s="156"/>
      <c r="T130" s="157"/>
      <c r="AT130" s="152" t="s">
        <v>229</v>
      </c>
      <c r="AU130" s="152" t="s">
        <v>83</v>
      </c>
      <c r="AV130" s="12" t="s">
        <v>85</v>
      </c>
      <c r="AW130" s="12" t="s">
        <v>37</v>
      </c>
      <c r="AX130" s="12" t="s">
        <v>76</v>
      </c>
      <c r="AY130" s="152" t="s">
        <v>218</v>
      </c>
    </row>
    <row r="131" spans="2:51" s="12" customFormat="1" ht="11.25">
      <c r="B131" s="151"/>
      <c r="D131" s="140" t="s">
        <v>229</v>
      </c>
      <c r="E131" s="152" t="s">
        <v>19</v>
      </c>
      <c r="F131" s="153" t="s">
        <v>4205</v>
      </c>
      <c r="H131" s="154">
        <v>8.5</v>
      </c>
      <c r="I131" s="155"/>
      <c r="L131" s="151"/>
      <c r="M131" s="156"/>
      <c r="T131" s="157"/>
      <c r="AT131" s="152" t="s">
        <v>229</v>
      </c>
      <c r="AU131" s="152" t="s">
        <v>83</v>
      </c>
      <c r="AV131" s="12" t="s">
        <v>85</v>
      </c>
      <c r="AW131" s="12" t="s">
        <v>37</v>
      </c>
      <c r="AX131" s="12" t="s">
        <v>76</v>
      </c>
      <c r="AY131" s="152" t="s">
        <v>218</v>
      </c>
    </row>
    <row r="132" spans="2:51" s="12" customFormat="1" ht="11.25">
      <c r="B132" s="151"/>
      <c r="D132" s="140" t="s">
        <v>229</v>
      </c>
      <c r="E132" s="152" t="s">
        <v>19</v>
      </c>
      <c r="F132" s="153" t="s">
        <v>4206</v>
      </c>
      <c r="H132" s="154">
        <v>4.7</v>
      </c>
      <c r="I132" s="155"/>
      <c r="L132" s="151"/>
      <c r="M132" s="156"/>
      <c r="T132" s="157"/>
      <c r="AT132" s="152" t="s">
        <v>229</v>
      </c>
      <c r="AU132" s="152" t="s">
        <v>83</v>
      </c>
      <c r="AV132" s="12" t="s">
        <v>85</v>
      </c>
      <c r="AW132" s="12" t="s">
        <v>37</v>
      </c>
      <c r="AX132" s="12" t="s">
        <v>76</v>
      </c>
      <c r="AY132" s="152" t="s">
        <v>218</v>
      </c>
    </row>
    <row r="133" spans="2:51" s="15" customFormat="1" ht="11.25">
      <c r="B133" s="191"/>
      <c r="D133" s="140" t="s">
        <v>229</v>
      </c>
      <c r="E133" s="192" t="s">
        <v>19</v>
      </c>
      <c r="F133" s="193" t="s">
        <v>1878</v>
      </c>
      <c r="H133" s="194">
        <v>80.8</v>
      </c>
      <c r="I133" s="195"/>
      <c r="L133" s="191"/>
      <c r="M133" s="196"/>
      <c r="T133" s="197"/>
      <c r="AT133" s="192" t="s">
        <v>229</v>
      </c>
      <c r="AU133" s="192" t="s">
        <v>83</v>
      </c>
      <c r="AV133" s="15" t="s">
        <v>99</v>
      </c>
      <c r="AW133" s="15" t="s">
        <v>37</v>
      </c>
      <c r="AX133" s="15" t="s">
        <v>76</v>
      </c>
      <c r="AY133" s="192" t="s">
        <v>218</v>
      </c>
    </row>
    <row r="134" spans="2:51" s="11" customFormat="1" ht="11.25">
      <c r="B134" s="145"/>
      <c r="D134" s="140" t="s">
        <v>229</v>
      </c>
      <c r="E134" s="146" t="s">
        <v>19</v>
      </c>
      <c r="F134" s="147" t="s">
        <v>1929</v>
      </c>
      <c r="H134" s="146" t="s">
        <v>19</v>
      </c>
      <c r="I134" s="148"/>
      <c r="L134" s="145"/>
      <c r="M134" s="149"/>
      <c r="T134" s="150"/>
      <c r="AT134" s="146" t="s">
        <v>229</v>
      </c>
      <c r="AU134" s="146" t="s">
        <v>83</v>
      </c>
      <c r="AV134" s="11" t="s">
        <v>83</v>
      </c>
      <c r="AW134" s="11" t="s">
        <v>37</v>
      </c>
      <c r="AX134" s="11" t="s">
        <v>76</v>
      </c>
      <c r="AY134" s="146" t="s">
        <v>218</v>
      </c>
    </row>
    <row r="135" spans="2:51" s="12" customFormat="1" ht="11.25">
      <c r="B135" s="151"/>
      <c r="D135" s="140" t="s">
        <v>229</v>
      </c>
      <c r="E135" s="152" t="s">
        <v>19</v>
      </c>
      <c r="F135" s="153" t="s">
        <v>4207</v>
      </c>
      <c r="H135" s="154">
        <v>12.3</v>
      </c>
      <c r="I135" s="155"/>
      <c r="L135" s="151"/>
      <c r="M135" s="156"/>
      <c r="T135" s="157"/>
      <c r="AT135" s="152" t="s">
        <v>229</v>
      </c>
      <c r="AU135" s="152" t="s">
        <v>83</v>
      </c>
      <c r="AV135" s="12" t="s">
        <v>85</v>
      </c>
      <c r="AW135" s="12" t="s">
        <v>37</v>
      </c>
      <c r="AX135" s="12" t="s">
        <v>76</v>
      </c>
      <c r="AY135" s="152" t="s">
        <v>218</v>
      </c>
    </row>
    <row r="136" spans="2:51" s="15" customFormat="1" ht="11.25">
      <c r="B136" s="191"/>
      <c r="D136" s="140" t="s">
        <v>229</v>
      </c>
      <c r="E136" s="192" t="s">
        <v>19</v>
      </c>
      <c r="F136" s="193" t="s">
        <v>1878</v>
      </c>
      <c r="H136" s="194">
        <v>12.3</v>
      </c>
      <c r="I136" s="195"/>
      <c r="L136" s="191"/>
      <c r="M136" s="196"/>
      <c r="T136" s="197"/>
      <c r="AT136" s="192" t="s">
        <v>229</v>
      </c>
      <c r="AU136" s="192" t="s">
        <v>83</v>
      </c>
      <c r="AV136" s="15" t="s">
        <v>99</v>
      </c>
      <c r="AW136" s="15" t="s">
        <v>37</v>
      </c>
      <c r="AX136" s="15" t="s">
        <v>76</v>
      </c>
      <c r="AY136" s="192" t="s">
        <v>218</v>
      </c>
    </row>
    <row r="137" spans="2:51" s="11" customFormat="1" ht="11.25">
      <c r="B137" s="145"/>
      <c r="D137" s="140" t="s">
        <v>229</v>
      </c>
      <c r="E137" s="146" t="s">
        <v>19</v>
      </c>
      <c r="F137" s="147" t="s">
        <v>1896</v>
      </c>
      <c r="H137" s="146" t="s">
        <v>19</v>
      </c>
      <c r="I137" s="148"/>
      <c r="L137" s="145"/>
      <c r="M137" s="149"/>
      <c r="T137" s="150"/>
      <c r="AT137" s="146" t="s">
        <v>229</v>
      </c>
      <c r="AU137" s="146" t="s">
        <v>83</v>
      </c>
      <c r="AV137" s="11" t="s">
        <v>83</v>
      </c>
      <c r="AW137" s="11" t="s">
        <v>37</v>
      </c>
      <c r="AX137" s="11" t="s">
        <v>76</v>
      </c>
      <c r="AY137" s="146" t="s">
        <v>218</v>
      </c>
    </row>
    <row r="138" spans="2:51" s="12" customFormat="1" ht="11.25">
      <c r="B138" s="151"/>
      <c r="D138" s="140" t="s">
        <v>229</v>
      </c>
      <c r="E138" s="152" t="s">
        <v>19</v>
      </c>
      <c r="F138" s="153" t="s">
        <v>4208</v>
      </c>
      <c r="H138" s="154">
        <v>5.9</v>
      </c>
      <c r="I138" s="155"/>
      <c r="L138" s="151"/>
      <c r="M138" s="156"/>
      <c r="T138" s="157"/>
      <c r="AT138" s="152" t="s">
        <v>229</v>
      </c>
      <c r="AU138" s="152" t="s">
        <v>83</v>
      </c>
      <c r="AV138" s="12" t="s">
        <v>85</v>
      </c>
      <c r="AW138" s="12" t="s">
        <v>37</v>
      </c>
      <c r="AX138" s="12" t="s">
        <v>76</v>
      </c>
      <c r="AY138" s="152" t="s">
        <v>218</v>
      </c>
    </row>
    <row r="139" spans="2:51" s="12" customFormat="1" ht="11.25">
      <c r="B139" s="151"/>
      <c r="D139" s="140" t="s">
        <v>229</v>
      </c>
      <c r="E139" s="152" t="s">
        <v>19</v>
      </c>
      <c r="F139" s="153" t="s">
        <v>4209</v>
      </c>
      <c r="H139" s="154">
        <v>8.4</v>
      </c>
      <c r="I139" s="155"/>
      <c r="L139" s="151"/>
      <c r="M139" s="156"/>
      <c r="T139" s="157"/>
      <c r="AT139" s="152" t="s">
        <v>229</v>
      </c>
      <c r="AU139" s="152" t="s">
        <v>83</v>
      </c>
      <c r="AV139" s="12" t="s">
        <v>85</v>
      </c>
      <c r="AW139" s="12" t="s">
        <v>37</v>
      </c>
      <c r="AX139" s="12" t="s">
        <v>76</v>
      </c>
      <c r="AY139" s="152" t="s">
        <v>218</v>
      </c>
    </row>
    <row r="140" spans="2:51" s="12" customFormat="1" ht="11.25">
      <c r="B140" s="151"/>
      <c r="D140" s="140" t="s">
        <v>229</v>
      </c>
      <c r="E140" s="152" t="s">
        <v>19</v>
      </c>
      <c r="F140" s="153" t="s">
        <v>4210</v>
      </c>
      <c r="H140" s="154">
        <v>1.4</v>
      </c>
      <c r="I140" s="155"/>
      <c r="L140" s="151"/>
      <c r="M140" s="156"/>
      <c r="T140" s="157"/>
      <c r="AT140" s="152" t="s">
        <v>229</v>
      </c>
      <c r="AU140" s="152" t="s">
        <v>83</v>
      </c>
      <c r="AV140" s="12" t="s">
        <v>85</v>
      </c>
      <c r="AW140" s="12" t="s">
        <v>37</v>
      </c>
      <c r="AX140" s="12" t="s">
        <v>76</v>
      </c>
      <c r="AY140" s="152" t="s">
        <v>218</v>
      </c>
    </row>
    <row r="141" spans="2:51" s="12" customFormat="1" ht="11.25">
      <c r="B141" s="151"/>
      <c r="D141" s="140" t="s">
        <v>229</v>
      </c>
      <c r="E141" s="152" t="s">
        <v>19</v>
      </c>
      <c r="F141" s="153" t="s">
        <v>4211</v>
      </c>
      <c r="H141" s="154">
        <v>1.6</v>
      </c>
      <c r="I141" s="155"/>
      <c r="L141" s="151"/>
      <c r="M141" s="156"/>
      <c r="T141" s="157"/>
      <c r="AT141" s="152" t="s">
        <v>229</v>
      </c>
      <c r="AU141" s="152" t="s">
        <v>83</v>
      </c>
      <c r="AV141" s="12" t="s">
        <v>85</v>
      </c>
      <c r="AW141" s="12" t="s">
        <v>37</v>
      </c>
      <c r="AX141" s="12" t="s">
        <v>76</v>
      </c>
      <c r="AY141" s="152" t="s">
        <v>218</v>
      </c>
    </row>
    <row r="142" spans="2:51" s="12" customFormat="1" ht="11.25">
      <c r="B142" s="151"/>
      <c r="D142" s="140" t="s">
        <v>229</v>
      </c>
      <c r="E142" s="152" t="s">
        <v>19</v>
      </c>
      <c r="F142" s="153" t="s">
        <v>4212</v>
      </c>
      <c r="H142" s="154">
        <v>1.5</v>
      </c>
      <c r="I142" s="155"/>
      <c r="L142" s="151"/>
      <c r="M142" s="156"/>
      <c r="T142" s="157"/>
      <c r="AT142" s="152" t="s">
        <v>229</v>
      </c>
      <c r="AU142" s="152" t="s">
        <v>83</v>
      </c>
      <c r="AV142" s="12" t="s">
        <v>85</v>
      </c>
      <c r="AW142" s="12" t="s">
        <v>37</v>
      </c>
      <c r="AX142" s="12" t="s">
        <v>76</v>
      </c>
      <c r="AY142" s="152" t="s">
        <v>218</v>
      </c>
    </row>
    <row r="143" spans="2:51" s="12" customFormat="1" ht="11.25">
      <c r="B143" s="151"/>
      <c r="D143" s="140" t="s">
        <v>229</v>
      </c>
      <c r="E143" s="152" t="s">
        <v>19</v>
      </c>
      <c r="F143" s="153" t="s">
        <v>4213</v>
      </c>
      <c r="H143" s="154">
        <v>1.6</v>
      </c>
      <c r="I143" s="155"/>
      <c r="L143" s="151"/>
      <c r="M143" s="156"/>
      <c r="T143" s="157"/>
      <c r="AT143" s="152" t="s">
        <v>229</v>
      </c>
      <c r="AU143" s="152" t="s">
        <v>83</v>
      </c>
      <c r="AV143" s="12" t="s">
        <v>85</v>
      </c>
      <c r="AW143" s="12" t="s">
        <v>37</v>
      </c>
      <c r="AX143" s="12" t="s">
        <v>76</v>
      </c>
      <c r="AY143" s="152" t="s">
        <v>218</v>
      </c>
    </row>
    <row r="144" spans="2:51" s="12" customFormat="1" ht="11.25">
      <c r="B144" s="151"/>
      <c r="D144" s="140" t="s">
        <v>229</v>
      </c>
      <c r="E144" s="152" t="s">
        <v>19</v>
      </c>
      <c r="F144" s="153" t="s">
        <v>2731</v>
      </c>
      <c r="H144" s="154">
        <v>1.6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76</v>
      </c>
      <c r="AY144" s="152" t="s">
        <v>218</v>
      </c>
    </row>
    <row r="145" spans="2:65" s="12" customFormat="1" ht="11.25">
      <c r="B145" s="151"/>
      <c r="D145" s="140" t="s">
        <v>229</v>
      </c>
      <c r="E145" s="152" t="s">
        <v>19</v>
      </c>
      <c r="F145" s="153" t="s">
        <v>4214</v>
      </c>
      <c r="H145" s="154">
        <v>1.4</v>
      </c>
      <c r="I145" s="155"/>
      <c r="L145" s="151"/>
      <c r="M145" s="156"/>
      <c r="T145" s="157"/>
      <c r="AT145" s="152" t="s">
        <v>229</v>
      </c>
      <c r="AU145" s="152" t="s">
        <v>83</v>
      </c>
      <c r="AV145" s="12" t="s">
        <v>85</v>
      </c>
      <c r="AW145" s="12" t="s">
        <v>37</v>
      </c>
      <c r="AX145" s="12" t="s">
        <v>76</v>
      </c>
      <c r="AY145" s="152" t="s">
        <v>218</v>
      </c>
    </row>
    <row r="146" spans="2:65" s="12" customFormat="1" ht="11.25">
      <c r="B146" s="151"/>
      <c r="D146" s="140" t="s">
        <v>229</v>
      </c>
      <c r="E146" s="152" t="s">
        <v>19</v>
      </c>
      <c r="F146" s="153" t="s">
        <v>4215</v>
      </c>
      <c r="H146" s="154">
        <v>0.7</v>
      </c>
      <c r="I146" s="155"/>
      <c r="L146" s="151"/>
      <c r="M146" s="156"/>
      <c r="T146" s="157"/>
      <c r="AT146" s="152" t="s">
        <v>229</v>
      </c>
      <c r="AU146" s="152" t="s">
        <v>83</v>
      </c>
      <c r="AV146" s="12" t="s">
        <v>85</v>
      </c>
      <c r="AW146" s="12" t="s">
        <v>37</v>
      </c>
      <c r="AX146" s="12" t="s">
        <v>76</v>
      </c>
      <c r="AY146" s="152" t="s">
        <v>218</v>
      </c>
    </row>
    <row r="147" spans="2:65" s="12" customFormat="1" ht="11.25">
      <c r="B147" s="151"/>
      <c r="D147" s="140" t="s">
        <v>229</v>
      </c>
      <c r="E147" s="152" t="s">
        <v>19</v>
      </c>
      <c r="F147" s="153" t="s">
        <v>2736</v>
      </c>
      <c r="H147" s="154">
        <v>0.7</v>
      </c>
      <c r="I147" s="155"/>
      <c r="L147" s="151"/>
      <c r="M147" s="156"/>
      <c r="T147" s="157"/>
      <c r="AT147" s="152" t="s">
        <v>229</v>
      </c>
      <c r="AU147" s="152" t="s">
        <v>83</v>
      </c>
      <c r="AV147" s="12" t="s">
        <v>85</v>
      </c>
      <c r="AW147" s="12" t="s">
        <v>37</v>
      </c>
      <c r="AX147" s="12" t="s">
        <v>76</v>
      </c>
      <c r="AY147" s="152" t="s">
        <v>218</v>
      </c>
    </row>
    <row r="148" spans="2:65" s="12" customFormat="1" ht="11.25">
      <c r="B148" s="151"/>
      <c r="D148" s="140" t="s">
        <v>229</v>
      </c>
      <c r="E148" s="152" t="s">
        <v>19</v>
      </c>
      <c r="F148" s="153" t="s">
        <v>4216</v>
      </c>
      <c r="H148" s="154">
        <v>0.7</v>
      </c>
      <c r="I148" s="155"/>
      <c r="L148" s="151"/>
      <c r="M148" s="156"/>
      <c r="T148" s="157"/>
      <c r="AT148" s="152" t="s">
        <v>229</v>
      </c>
      <c r="AU148" s="152" t="s">
        <v>83</v>
      </c>
      <c r="AV148" s="12" t="s">
        <v>85</v>
      </c>
      <c r="AW148" s="12" t="s">
        <v>37</v>
      </c>
      <c r="AX148" s="12" t="s">
        <v>76</v>
      </c>
      <c r="AY148" s="152" t="s">
        <v>218</v>
      </c>
    </row>
    <row r="149" spans="2:65" s="15" customFormat="1" ht="11.25">
      <c r="B149" s="191"/>
      <c r="D149" s="140" t="s">
        <v>229</v>
      </c>
      <c r="E149" s="192" t="s">
        <v>19</v>
      </c>
      <c r="F149" s="193" t="s">
        <v>1878</v>
      </c>
      <c r="H149" s="194">
        <v>25.5</v>
      </c>
      <c r="I149" s="195"/>
      <c r="L149" s="191"/>
      <c r="M149" s="196"/>
      <c r="T149" s="197"/>
      <c r="AT149" s="192" t="s">
        <v>229</v>
      </c>
      <c r="AU149" s="192" t="s">
        <v>83</v>
      </c>
      <c r="AV149" s="15" t="s">
        <v>99</v>
      </c>
      <c r="AW149" s="15" t="s">
        <v>37</v>
      </c>
      <c r="AX149" s="15" t="s">
        <v>76</v>
      </c>
      <c r="AY149" s="192" t="s">
        <v>218</v>
      </c>
    </row>
    <row r="150" spans="2:65" s="11" customFormat="1" ht="11.25">
      <c r="B150" s="145"/>
      <c r="D150" s="140" t="s">
        <v>229</v>
      </c>
      <c r="E150" s="146" t="s">
        <v>19</v>
      </c>
      <c r="F150" s="147" t="s">
        <v>1879</v>
      </c>
      <c r="H150" s="146" t="s">
        <v>19</v>
      </c>
      <c r="I150" s="148"/>
      <c r="L150" s="145"/>
      <c r="M150" s="149"/>
      <c r="T150" s="150"/>
      <c r="AT150" s="146" t="s">
        <v>229</v>
      </c>
      <c r="AU150" s="146" t="s">
        <v>83</v>
      </c>
      <c r="AV150" s="11" t="s">
        <v>83</v>
      </c>
      <c r="AW150" s="11" t="s">
        <v>37</v>
      </c>
      <c r="AX150" s="11" t="s">
        <v>76</v>
      </c>
      <c r="AY150" s="146" t="s">
        <v>218</v>
      </c>
    </row>
    <row r="151" spans="2:65" s="12" customFormat="1" ht="11.25">
      <c r="B151" s="151"/>
      <c r="D151" s="140" t="s">
        <v>229</v>
      </c>
      <c r="E151" s="152" t="s">
        <v>19</v>
      </c>
      <c r="F151" s="153" t="s">
        <v>4217</v>
      </c>
      <c r="H151" s="154">
        <v>17.204999999999998</v>
      </c>
      <c r="I151" s="155"/>
      <c r="L151" s="151"/>
      <c r="M151" s="156"/>
      <c r="T151" s="157"/>
      <c r="AT151" s="152" t="s">
        <v>229</v>
      </c>
      <c r="AU151" s="152" t="s">
        <v>83</v>
      </c>
      <c r="AV151" s="12" t="s">
        <v>85</v>
      </c>
      <c r="AW151" s="12" t="s">
        <v>37</v>
      </c>
      <c r="AX151" s="12" t="s">
        <v>76</v>
      </c>
      <c r="AY151" s="152" t="s">
        <v>218</v>
      </c>
    </row>
    <row r="152" spans="2:65" s="12" customFormat="1" ht="11.25">
      <c r="B152" s="151"/>
      <c r="D152" s="140" t="s">
        <v>229</v>
      </c>
      <c r="E152" s="152" t="s">
        <v>19</v>
      </c>
      <c r="F152" s="153" t="s">
        <v>4218</v>
      </c>
      <c r="H152" s="154">
        <v>16.649999999999999</v>
      </c>
      <c r="I152" s="155"/>
      <c r="L152" s="151"/>
      <c r="M152" s="156"/>
      <c r="T152" s="157"/>
      <c r="AT152" s="152" t="s">
        <v>229</v>
      </c>
      <c r="AU152" s="152" t="s">
        <v>83</v>
      </c>
      <c r="AV152" s="12" t="s">
        <v>85</v>
      </c>
      <c r="AW152" s="12" t="s">
        <v>37</v>
      </c>
      <c r="AX152" s="12" t="s">
        <v>76</v>
      </c>
      <c r="AY152" s="152" t="s">
        <v>218</v>
      </c>
    </row>
    <row r="153" spans="2:65" s="12" customFormat="1" ht="11.25">
      <c r="B153" s="151"/>
      <c r="D153" s="140" t="s">
        <v>229</v>
      </c>
      <c r="E153" s="152" t="s">
        <v>19</v>
      </c>
      <c r="F153" s="153" t="s">
        <v>4219</v>
      </c>
      <c r="H153" s="154">
        <v>16.094999999999999</v>
      </c>
      <c r="I153" s="155"/>
      <c r="L153" s="151"/>
      <c r="M153" s="156"/>
      <c r="T153" s="157"/>
      <c r="AT153" s="152" t="s">
        <v>229</v>
      </c>
      <c r="AU153" s="152" t="s">
        <v>83</v>
      </c>
      <c r="AV153" s="12" t="s">
        <v>85</v>
      </c>
      <c r="AW153" s="12" t="s">
        <v>37</v>
      </c>
      <c r="AX153" s="12" t="s">
        <v>76</v>
      </c>
      <c r="AY153" s="152" t="s">
        <v>218</v>
      </c>
    </row>
    <row r="154" spans="2:65" s="12" customFormat="1" ht="11.25">
      <c r="B154" s="151"/>
      <c r="D154" s="140" t="s">
        <v>229</v>
      </c>
      <c r="E154" s="152" t="s">
        <v>19</v>
      </c>
      <c r="F154" s="153" t="s">
        <v>4220</v>
      </c>
      <c r="H154" s="154">
        <v>15.54</v>
      </c>
      <c r="I154" s="155"/>
      <c r="L154" s="151"/>
      <c r="M154" s="156"/>
      <c r="T154" s="157"/>
      <c r="AT154" s="152" t="s">
        <v>229</v>
      </c>
      <c r="AU154" s="152" t="s">
        <v>83</v>
      </c>
      <c r="AV154" s="12" t="s">
        <v>85</v>
      </c>
      <c r="AW154" s="12" t="s">
        <v>37</v>
      </c>
      <c r="AX154" s="12" t="s">
        <v>76</v>
      </c>
      <c r="AY154" s="152" t="s">
        <v>218</v>
      </c>
    </row>
    <row r="155" spans="2:65" s="12" customFormat="1" ht="11.25">
      <c r="B155" s="151"/>
      <c r="D155" s="140" t="s">
        <v>229</v>
      </c>
      <c r="E155" s="152" t="s">
        <v>19</v>
      </c>
      <c r="F155" s="153" t="s">
        <v>4221</v>
      </c>
      <c r="H155" s="154">
        <v>14.984999999999999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76</v>
      </c>
      <c r="AY155" s="152" t="s">
        <v>218</v>
      </c>
    </row>
    <row r="156" spans="2:65" s="12" customFormat="1" ht="11.25">
      <c r="B156" s="151"/>
      <c r="D156" s="140" t="s">
        <v>229</v>
      </c>
      <c r="E156" s="152" t="s">
        <v>19</v>
      </c>
      <c r="F156" s="153" t="s">
        <v>4222</v>
      </c>
      <c r="H156" s="154">
        <v>14.43</v>
      </c>
      <c r="I156" s="155"/>
      <c r="L156" s="151"/>
      <c r="M156" s="156"/>
      <c r="T156" s="157"/>
      <c r="AT156" s="152" t="s">
        <v>229</v>
      </c>
      <c r="AU156" s="152" t="s">
        <v>83</v>
      </c>
      <c r="AV156" s="12" t="s">
        <v>85</v>
      </c>
      <c r="AW156" s="12" t="s">
        <v>37</v>
      </c>
      <c r="AX156" s="12" t="s">
        <v>76</v>
      </c>
      <c r="AY156" s="152" t="s">
        <v>218</v>
      </c>
    </row>
    <row r="157" spans="2:65" s="15" customFormat="1" ht="11.25">
      <c r="B157" s="191"/>
      <c r="D157" s="140" t="s">
        <v>229</v>
      </c>
      <c r="E157" s="192" t="s">
        <v>19</v>
      </c>
      <c r="F157" s="193" t="s">
        <v>1878</v>
      </c>
      <c r="H157" s="194">
        <v>94.905000000000001</v>
      </c>
      <c r="I157" s="195"/>
      <c r="L157" s="191"/>
      <c r="M157" s="196"/>
      <c r="T157" s="197"/>
      <c r="AT157" s="192" t="s">
        <v>229</v>
      </c>
      <c r="AU157" s="192" t="s">
        <v>83</v>
      </c>
      <c r="AV157" s="15" t="s">
        <v>99</v>
      </c>
      <c r="AW157" s="15" t="s">
        <v>37</v>
      </c>
      <c r="AX157" s="15" t="s">
        <v>76</v>
      </c>
      <c r="AY157" s="192" t="s">
        <v>218</v>
      </c>
    </row>
    <row r="158" spans="2:65" s="13" customFormat="1" ht="11.25">
      <c r="B158" s="158"/>
      <c r="D158" s="140" t="s">
        <v>229</v>
      </c>
      <c r="E158" s="159" t="s">
        <v>3905</v>
      </c>
      <c r="F158" s="160" t="s">
        <v>234</v>
      </c>
      <c r="H158" s="161">
        <v>213.505</v>
      </c>
      <c r="I158" s="162"/>
      <c r="L158" s="158"/>
      <c r="M158" s="163"/>
      <c r="T158" s="164"/>
      <c r="AT158" s="159" t="s">
        <v>229</v>
      </c>
      <c r="AU158" s="159" t="s">
        <v>83</v>
      </c>
      <c r="AV158" s="13" t="s">
        <v>223</v>
      </c>
      <c r="AW158" s="13" t="s">
        <v>37</v>
      </c>
      <c r="AX158" s="13" t="s">
        <v>83</v>
      </c>
      <c r="AY158" s="159" t="s">
        <v>218</v>
      </c>
    </row>
    <row r="159" spans="2:65" s="1" customFormat="1" ht="16.5" customHeight="1">
      <c r="B159" s="33"/>
      <c r="C159" s="127" t="s">
        <v>223</v>
      </c>
      <c r="D159" s="127" t="s">
        <v>219</v>
      </c>
      <c r="E159" s="128" t="s">
        <v>4223</v>
      </c>
      <c r="F159" s="129" t="s">
        <v>1947</v>
      </c>
      <c r="G159" s="130" t="s">
        <v>180</v>
      </c>
      <c r="H159" s="131">
        <v>213.505</v>
      </c>
      <c r="I159" s="132"/>
      <c r="J159" s="133">
        <f>ROUND(I159*H159,2)</f>
        <v>0</v>
      </c>
      <c r="K159" s="129" t="s">
        <v>19</v>
      </c>
      <c r="L159" s="33"/>
      <c r="M159" s="134" t="s">
        <v>19</v>
      </c>
      <c r="N159" s="135" t="s">
        <v>47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223</v>
      </c>
      <c r="AT159" s="138" t="s">
        <v>219</v>
      </c>
      <c r="AU159" s="138" t="s">
        <v>83</v>
      </c>
      <c r="AY159" s="18" t="s">
        <v>218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83</v>
      </c>
      <c r="BK159" s="139">
        <f>ROUND(I159*H159,2)</f>
        <v>0</v>
      </c>
      <c r="BL159" s="18" t="s">
        <v>223</v>
      </c>
      <c r="BM159" s="138" t="s">
        <v>4224</v>
      </c>
    </row>
    <row r="160" spans="2:65" s="1" customFormat="1" ht="11.25">
      <c r="B160" s="33"/>
      <c r="D160" s="140" t="s">
        <v>225</v>
      </c>
      <c r="F160" s="141" t="s">
        <v>1947</v>
      </c>
      <c r="I160" s="142"/>
      <c r="L160" s="33"/>
      <c r="M160" s="143"/>
      <c r="T160" s="54"/>
      <c r="AT160" s="18" t="s">
        <v>225</v>
      </c>
      <c r="AU160" s="18" t="s">
        <v>83</v>
      </c>
    </row>
    <row r="161" spans="2:65" s="1" customFormat="1" ht="19.5">
      <c r="B161" s="33"/>
      <c r="D161" s="140" t="s">
        <v>227</v>
      </c>
      <c r="F161" s="144" t="s">
        <v>1830</v>
      </c>
      <c r="I161" s="142"/>
      <c r="L161" s="33"/>
      <c r="M161" s="143"/>
      <c r="T161" s="54"/>
      <c r="AT161" s="18" t="s">
        <v>227</v>
      </c>
      <c r="AU161" s="18" t="s">
        <v>83</v>
      </c>
    </row>
    <row r="162" spans="2:65" s="12" customFormat="1" ht="11.25">
      <c r="B162" s="151"/>
      <c r="D162" s="140" t="s">
        <v>229</v>
      </c>
      <c r="E162" s="152" t="s">
        <v>19</v>
      </c>
      <c r="F162" s="153" t="s">
        <v>3905</v>
      </c>
      <c r="H162" s="154">
        <v>213.505</v>
      </c>
      <c r="I162" s="155"/>
      <c r="L162" s="151"/>
      <c r="M162" s="156"/>
      <c r="T162" s="157"/>
      <c r="AT162" s="152" t="s">
        <v>229</v>
      </c>
      <c r="AU162" s="152" t="s">
        <v>83</v>
      </c>
      <c r="AV162" s="12" t="s">
        <v>85</v>
      </c>
      <c r="AW162" s="12" t="s">
        <v>37</v>
      </c>
      <c r="AX162" s="12" t="s">
        <v>83</v>
      </c>
      <c r="AY162" s="152" t="s">
        <v>218</v>
      </c>
    </row>
    <row r="163" spans="2:65" s="1" customFormat="1" ht="16.5" customHeight="1">
      <c r="B163" s="33"/>
      <c r="C163" s="127" t="s">
        <v>257</v>
      </c>
      <c r="D163" s="127" t="s">
        <v>219</v>
      </c>
      <c r="E163" s="128" t="s">
        <v>4225</v>
      </c>
      <c r="F163" s="129" t="s">
        <v>1950</v>
      </c>
      <c r="G163" s="130" t="s">
        <v>180</v>
      </c>
      <c r="H163" s="131">
        <v>519.20000000000005</v>
      </c>
      <c r="I163" s="132"/>
      <c r="J163" s="133">
        <f>ROUND(I163*H163,2)</f>
        <v>0</v>
      </c>
      <c r="K163" s="129" t="s">
        <v>19</v>
      </c>
      <c r="L163" s="33"/>
      <c r="M163" s="134" t="s">
        <v>19</v>
      </c>
      <c r="N163" s="135" t="s">
        <v>47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223</v>
      </c>
      <c r="AT163" s="138" t="s">
        <v>219</v>
      </c>
      <c r="AU163" s="138" t="s">
        <v>83</v>
      </c>
      <c r="AY163" s="18" t="s">
        <v>218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83</v>
      </c>
      <c r="BK163" s="139">
        <f>ROUND(I163*H163,2)</f>
        <v>0</v>
      </c>
      <c r="BL163" s="18" t="s">
        <v>223</v>
      </c>
      <c r="BM163" s="138" t="s">
        <v>4226</v>
      </c>
    </row>
    <row r="164" spans="2:65" s="1" customFormat="1" ht="29.25">
      <c r="B164" s="33"/>
      <c r="D164" s="140" t="s">
        <v>225</v>
      </c>
      <c r="F164" s="141" t="s">
        <v>1829</v>
      </c>
      <c r="I164" s="142"/>
      <c r="L164" s="33"/>
      <c r="M164" s="143"/>
      <c r="T164" s="54"/>
      <c r="AT164" s="18" t="s">
        <v>225</v>
      </c>
      <c r="AU164" s="18" t="s">
        <v>83</v>
      </c>
    </row>
    <row r="165" spans="2:65" s="1" customFormat="1" ht="19.5">
      <c r="B165" s="33"/>
      <c r="D165" s="140" t="s">
        <v>227</v>
      </c>
      <c r="F165" s="144" t="s">
        <v>1830</v>
      </c>
      <c r="I165" s="142"/>
      <c r="L165" s="33"/>
      <c r="M165" s="143"/>
      <c r="T165" s="54"/>
      <c r="AT165" s="18" t="s">
        <v>227</v>
      </c>
      <c r="AU165" s="18" t="s">
        <v>83</v>
      </c>
    </row>
    <row r="166" spans="2:65" s="11" customFormat="1" ht="11.25">
      <c r="B166" s="145"/>
      <c r="D166" s="140" t="s">
        <v>229</v>
      </c>
      <c r="E166" s="146" t="s">
        <v>19</v>
      </c>
      <c r="F166" s="147" t="s">
        <v>230</v>
      </c>
      <c r="H166" s="146" t="s">
        <v>19</v>
      </c>
      <c r="I166" s="148"/>
      <c r="L166" s="145"/>
      <c r="M166" s="149"/>
      <c r="T166" s="150"/>
      <c r="AT166" s="146" t="s">
        <v>229</v>
      </c>
      <c r="AU166" s="146" t="s">
        <v>83</v>
      </c>
      <c r="AV166" s="11" t="s">
        <v>83</v>
      </c>
      <c r="AW166" s="11" t="s">
        <v>37</v>
      </c>
      <c r="AX166" s="11" t="s">
        <v>76</v>
      </c>
      <c r="AY166" s="146" t="s">
        <v>218</v>
      </c>
    </row>
    <row r="167" spans="2:65" s="12" customFormat="1" ht="11.25">
      <c r="B167" s="151"/>
      <c r="D167" s="140" t="s">
        <v>229</v>
      </c>
      <c r="E167" s="152" t="s">
        <v>19</v>
      </c>
      <c r="F167" s="153" t="s">
        <v>4227</v>
      </c>
      <c r="H167" s="154">
        <v>35.700000000000003</v>
      </c>
      <c r="I167" s="155"/>
      <c r="L167" s="151"/>
      <c r="M167" s="156"/>
      <c r="T167" s="157"/>
      <c r="AT167" s="152" t="s">
        <v>229</v>
      </c>
      <c r="AU167" s="152" t="s">
        <v>83</v>
      </c>
      <c r="AV167" s="12" t="s">
        <v>85</v>
      </c>
      <c r="AW167" s="12" t="s">
        <v>37</v>
      </c>
      <c r="AX167" s="12" t="s">
        <v>76</v>
      </c>
      <c r="AY167" s="152" t="s">
        <v>218</v>
      </c>
    </row>
    <row r="168" spans="2:65" s="12" customFormat="1" ht="11.25">
      <c r="B168" s="151"/>
      <c r="D168" s="140" t="s">
        <v>229</v>
      </c>
      <c r="E168" s="152" t="s">
        <v>19</v>
      </c>
      <c r="F168" s="153" t="s">
        <v>4228</v>
      </c>
      <c r="H168" s="154">
        <v>47.8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76</v>
      </c>
      <c r="AY168" s="152" t="s">
        <v>218</v>
      </c>
    </row>
    <row r="169" spans="2:65" s="12" customFormat="1" ht="11.25">
      <c r="B169" s="151"/>
      <c r="D169" s="140" t="s">
        <v>229</v>
      </c>
      <c r="E169" s="152" t="s">
        <v>19</v>
      </c>
      <c r="F169" s="153" t="s">
        <v>4229</v>
      </c>
      <c r="H169" s="154">
        <v>44.7</v>
      </c>
      <c r="I169" s="155"/>
      <c r="L169" s="151"/>
      <c r="M169" s="156"/>
      <c r="T169" s="157"/>
      <c r="AT169" s="152" t="s">
        <v>229</v>
      </c>
      <c r="AU169" s="152" t="s">
        <v>83</v>
      </c>
      <c r="AV169" s="12" t="s">
        <v>85</v>
      </c>
      <c r="AW169" s="12" t="s">
        <v>37</v>
      </c>
      <c r="AX169" s="12" t="s">
        <v>76</v>
      </c>
      <c r="AY169" s="152" t="s">
        <v>218</v>
      </c>
    </row>
    <row r="170" spans="2:65" s="12" customFormat="1" ht="11.25">
      <c r="B170" s="151"/>
      <c r="D170" s="140" t="s">
        <v>229</v>
      </c>
      <c r="E170" s="152" t="s">
        <v>19</v>
      </c>
      <c r="F170" s="153" t="s">
        <v>4230</v>
      </c>
      <c r="H170" s="154">
        <v>77.599999999999994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76</v>
      </c>
      <c r="AY170" s="152" t="s">
        <v>218</v>
      </c>
    </row>
    <row r="171" spans="2:65" s="12" customFormat="1" ht="11.25">
      <c r="B171" s="151"/>
      <c r="D171" s="140" t="s">
        <v>229</v>
      </c>
      <c r="E171" s="152" t="s">
        <v>19</v>
      </c>
      <c r="F171" s="153" t="s">
        <v>4231</v>
      </c>
      <c r="H171" s="154">
        <v>16.399999999999999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76</v>
      </c>
      <c r="AY171" s="152" t="s">
        <v>218</v>
      </c>
    </row>
    <row r="172" spans="2:65" s="12" customFormat="1" ht="11.25">
      <c r="B172" s="151"/>
      <c r="D172" s="140" t="s">
        <v>229</v>
      </c>
      <c r="E172" s="152" t="s">
        <v>19</v>
      </c>
      <c r="F172" s="153" t="s">
        <v>4232</v>
      </c>
      <c r="H172" s="154">
        <v>7.7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76</v>
      </c>
      <c r="AY172" s="152" t="s">
        <v>218</v>
      </c>
    </row>
    <row r="173" spans="2:65" s="12" customFormat="1" ht="11.25">
      <c r="B173" s="151"/>
      <c r="D173" s="140" t="s">
        <v>229</v>
      </c>
      <c r="E173" s="152" t="s">
        <v>19</v>
      </c>
      <c r="F173" s="153" t="s">
        <v>4233</v>
      </c>
      <c r="H173" s="154">
        <v>7.3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76</v>
      </c>
      <c r="AY173" s="152" t="s">
        <v>218</v>
      </c>
    </row>
    <row r="174" spans="2:65" s="12" customFormat="1" ht="11.25">
      <c r="B174" s="151"/>
      <c r="D174" s="140" t="s">
        <v>229</v>
      </c>
      <c r="E174" s="152" t="s">
        <v>19</v>
      </c>
      <c r="F174" s="153" t="s">
        <v>4234</v>
      </c>
      <c r="H174" s="154">
        <v>51.1</v>
      </c>
      <c r="I174" s="155"/>
      <c r="L174" s="151"/>
      <c r="M174" s="156"/>
      <c r="T174" s="157"/>
      <c r="AT174" s="152" t="s">
        <v>229</v>
      </c>
      <c r="AU174" s="152" t="s">
        <v>83</v>
      </c>
      <c r="AV174" s="12" t="s">
        <v>85</v>
      </c>
      <c r="AW174" s="12" t="s">
        <v>37</v>
      </c>
      <c r="AX174" s="12" t="s">
        <v>76</v>
      </c>
      <c r="AY174" s="152" t="s">
        <v>218</v>
      </c>
    </row>
    <row r="175" spans="2:65" s="12" customFormat="1" ht="11.25">
      <c r="B175" s="151"/>
      <c r="D175" s="140" t="s">
        <v>229</v>
      </c>
      <c r="E175" s="152" t="s">
        <v>19</v>
      </c>
      <c r="F175" s="153" t="s">
        <v>4235</v>
      </c>
      <c r="H175" s="154">
        <v>83</v>
      </c>
      <c r="I175" s="155"/>
      <c r="L175" s="151"/>
      <c r="M175" s="156"/>
      <c r="T175" s="157"/>
      <c r="AT175" s="152" t="s">
        <v>229</v>
      </c>
      <c r="AU175" s="152" t="s">
        <v>83</v>
      </c>
      <c r="AV175" s="12" t="s">
        <v>85</v>
      </c>
      <c r="AW175" s="12" t="s">
        <v>37</v>
      </c>
      <c r="AX175" s="12" t="s">
        <v>76</v>
      </c>
      <c r="AY175" s="152" t="s">
        <v>218</v>
      </c>
    </row>
    <row r="176" spans="2:65" s="12" customFormat="1" ht="11.25">
      <c r="B176" s="151"/>
      <c r="D176" s="140" t="s">
        <v>229</v>
      </c>
      <c r="E176" s="152" t="s">
        <v>19</v>
      </c>
      <c r="F176" s="153" t="s">
        <v>4236</v>
      </c>
      <c r="H176" s="154">
        <v>75</v>
      </c>
      <c r="I176" s="155"/>
      <c r="L176" s="151"/>
      <c r="M176" s="156"/>
      <c r="T176" s="157"/>
      <c r="AT176" s="152" t="s">
        <v>229</v>
      </c>
      <c r="AU176" s="152" t="s">
        <v>83</v>
      </c>
      <c r="AV176" s="12" t="s">
        <v>85</v>
      </c>
      <c r="AW176" s="12" t="s">
        <v>37</v>
      </c>
      <c r="AX176" s="12" t="s">
        <v>76</v>
      </c>
      <c r="AY176" s="152" t="s">
        <v>218</v>
      </c>
    </row>
    <row r="177" spans="2:65" s="12" customFormat="1" ht="11.25">
      <c r="B177" s="151"/>
      <c r="D177" s="140" t="s">
        <v>229</v>
      </c>
      <c r="E177" s="152" t="s">
        <v>19</v>
      </c>
      <c r="F177" s="153" t="s">
        <v>4237</v>
      </c>
      <c r="H177" s="154">
        <v>19.8</v>
      </c>
      <c r="I177" s="155"/>
      <c r="L177" s="151"/>
      <c r="M177" s="156"/>
      <c r="T177" s="157"/>
      <c r="AT177" s="152" t="s">
        <v>229</v>
      </c>
      <c r="AU177" s="152" t="s">
        <v>83</v>
      </c>
      <c r="AV177" s="12" t="s">
        <v>85</v>
      </c>
      <c r="AW177" s="12" t="s">
        <v>37</v>
      </c>
      <c r="AX177" s="12" t="s">
        <v>76</v>
      </c>
      <c r="AY177" s="152" t="s">
        <v>218</v>
      </c>
    </row>
    <row r="178" spans="2:65" s="12" customFormat="1" ht="11.25">
      <c r="B178" s="151"/>
      <c r="D178" s="140" t="s">
        <v>229</v>
      </c>
      <c r="E178" s="152" t="s">
        <v>19</v>
      </c>
      <c r="F178" s="153" t="s">
        <v>4238</v>
      </c>
      <c r="H178" s="154">
        <v>29.6</v>
      </c>
      <c r="I178" s="155"/>
      <c r="L178" s="151"/>
      <c r="M178" s="156"/>
      <c r="T178" s="157"/>
      <c r="AT178" s="152" t="s">
        <v>229</v>
      </c>
      <c r="AU178" s="152" t="s">
        <v>83</v>
      </c>
      <c r="AV178" s="12" t="s">
        <v>85</v>
      </c>
      <c r="AW178" s="12" t="s">
        <v>37</v>
      </c>
      <c r="AX178" s="12" t="s">
        <v>76</v>
      </c>
      <c r="AY178" s="152" t="s">
        <v>218</v>
      </c>
    </row>
    <row r="179" spans="2:65" s="12" customFormat="1" ht="11.25">
      <c r="B179" s="151"/>
      <c r="D179" s="140" t="s">
        <v>229</v>
      </c>
      <c r="E179" s="152" t="s">
        <v>19</v>
      </c>
      <c r="F179" s="153" t="s">
        <v>4239</v>
      </c>
      <c r="H179" s="154">
        <v>23.5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65" s="13" customFormat="1" ht="11.25">
      <c r="B180" s="158"/>
      <c r="D180" s="140" t="s">
        <v>229</v>
      </c>
      <c r="E180" s="159" t="s">
        <v>1705</v>
      </c>
      <c r="F180" s="160" t="s">
        <v>234</v>
      </c>
      <c r="H180" s="161">
        <v>519.20000000000005</v>
      </c>
      <c r="I180" s="162"/>
      <c r="L180" s="158"/>
      <c r="M180" s="163"/>
      <c r="T180" s="164"/>
      <c r="AT180" s="159" t="s">
        <v>229</v>
      </c>
      <c r="AU180" s="159" t="s">
        <v>83</v>
      </c>
      <c r="AV180" s="13" t="s">
        <v>223</v>
      </c>
      <c r="AW180" s="13" t="s">
        <v>37</v>
      </c>
      <c r="AX180" s="13" t="s">
        <v>83</v>
      </c>
      <c r="AY180" s="159" t="s">
        <v>218</v>
      </c>
    </row>
    <row r="181" spans="2:65" s="1" customFormat="1" ht="16.5" customHeight="1">
      <c r="B181" s="33"/>
      <c r="C181" s="127" t="s">
        <v>263</v>
      </c>
      <c r="D181" s="127" t="s">
        <v>219</v>
      </c>
      <c r="E181" s="128" t="s">
        <v>4240</v>
      </c>
      <c r="F181" s="129" t="s">
        <v>1967</v>
      </c>
      <c r="G181" s="130" t="s">
        <v>180</v>
      </c>
      <c r="H181" s="131">
        <v>519.20000000000005</v>
      </c>
      <c r="I181" s="132"/>
      <c r="J181" s="133">
        <f>ROUND(I181*H181,2)</f>
        <v>0</v>
      </c>
      <c r="K181" s="129" t="s">
        <v>19</v>
      </c>
      <c r="L181" s="33"/>
      <c r="M181" s="134" t="s">
        <v>19</v>
      </c>
      <c r="N181" s="135" t="s">
        <v>47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223</v>
      </c>
      <c r="AT181" s="138" t="s">
        <v>219</v>
      </c>
      <c r="AU181" s="138" t="s">
        <v>83</v>
      </c>
      <c r="AY181" s="18" t="s">
        <v>218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8" t="s">
        <v>83</v>
      </c>
      <c r="BK181" s="139">
        <f>ROUND(I181*H181,2)</f>
        <v>0</v>
      </c>
      <c r="BL181" s="18" t="s">
        <v>223</v>
      </c>
      <c r="BM181" s="138" t="s">
        <v>4241</v>
      </c>
    </row>
    <row r="182" spans="2:65" s="1" customFormat="1" ht="11.25">
      <c r="B182" s="33"/>
      <c r="D182" s="140" t="s">
        <v>225</v>
      </c>
      <c r="F182" s="141" t="s">
        <v>1947</v>
      </c>
      <c r="I182" s="142"/>
      <c r="L182" s="33"/>
      <c r="M182" s="143"/>
      <c r="T182" s="54"/>
      <c r="AT182" s="18" t="s">
        <v>225</v>
      </c>
      <c r="AU182" s="18" t="s">
        <v>83</v>
      </c>
    </row>
    <row r="183" spans="2:65" s="1" customFormat="1" ht="19.5">
      <c r="B183" s="33"/>
      <c r="D183" s="140" t="s">
        <v>227</v>
      </c>
      <c r="F183" s="144" t="s">
        <v>1830</v>
      </c>
      <c r="I183" s="142"/>
      <c r="L183" s="33"/>
      <c r="M183" s="143"/>
      <c r="T183" s="54"/>
      <c r="AT183" s="18" t="s">
        <v>227</v>
      </c>
      <c r="AU183" s="18" t="s">
        <v>83</v>
      </c>
    </row>
    <row r="184" spans="2:65" s="12" customFormat="1" ht="11.25">
      <c r="B184" s="151"/>
      <c r="D184" s="140" t="s">
        <v>229</v>
      </c>
      <c r="E184" s="152" t="s">
        <v>19</v>
      </c>
      <c r="F184" s="153" t="s">
        <v>1705</v>
      </c>
      <c r="H184" s="154">
        <v>519.20000000000005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83</v>
      </c>
      <c r="AY184" s="152" t="s">
        <v>218</v>
      </c>
    </row>
    <row r="185" spans="2:65" s="1" customFormat="1" ht="16.5" customHeight="1">
      <c r="B185" s="33"/>
      <c r="C185" s="127" t="s">
        <v>271</v>
      </c>
      <c r="D185" s="127" t="s">
        <v>219</v>
      </c>
      <c r="E185" s="128" t="s">
        <v>4242</v>
      </c>
      <c r="F185" s="129" t="s">
        <v>2857</v>
      </c>
      <c r="G185" s="130" t="s">
        <v>180</v>
      </c>
      <c r="H185" s="131">
        <v>182.2</v>
      </c>
      <c r="I185" s="132"/>
      <c r="J185" s="133">
        <f>ROUND(I185*H185,2)</f>
        <v>0</v>
      </c>
      <c r="K185" s="129" t="s">
        <v>19</v>
      </c>
      <c r="L185" s="33"/>
      <c r="M185" s="134" t="s">
        <v>19</v>
      </c>
      <c r="N185" s="135" t="s">
        <v>47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223</v>
      </c>
      <c r="AT185" s="138" t="s">
        <v>219</v>
      </c>
      <c r="AU185" s="138" t="s">
        <v>83</v>
      </c>
      <c r="AY185" s="18" t="s">
        <v>218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8" t="s">
        <v>83</v>
      </c>
      <c r="BK185" s="139">
        <f>ROUND(I185*H185,2)</f>
        <v>0</v>
      </c>
      <c r="BL185" s="18" t="s">
        <v>223</v>
      </c>
      <c r="BM185" s="138" t="s">
        <v>4243</v>
      </c>
    </row>
    <row r="186" spans="2:65" s="1" customFormat="1" ht="39">
      <c r="B186" s="33"/>
      <c r="D186" s="140" t="s">
        <v>225</v>
      </c>
      <c r="F186" s="141" t="s">
        <v>1972</v>
      </c>
      <c r="I186" s="142"/>
      <c r="L186" s="33"/>
      <c r="M186" s="143"/>
      <c r="T186" s="54"/>
      <c r="AT186" s="18" t="s">
        <v>225</v>
      </c>
      <c r="AU186" s="18" t="s">
        <v>83</v>
      </c>
    </row>
    <row r="187" spans="2:65" s="1" customFormat="1" ht="19.5">
      <c r="B187" s="33"/>
      <c r="D187" s="140" t="s">
        <v>227</v>
      </c>
      <c r="F187" s="144" t="s">
        <v>1830</v>
      </c>
      <c r="I187" s="142"/>
      <c r="L187" s="33"/>
      <c r="M187" s="143"/>
      <c r="T187" s="54"/>
      <c r="AT187" s="18" t="s">
        <v>227</v>
      </c>
      <c r="AU187" s="18" t="s">
        <v>83</v>
      </c>
    </row>
    <row r="188" spans="2:65" s="11" customFormat="1" ht="11.25">
      <c r="B188" s="145"/>
      <c r="D188" s="140" t="s">
        <v>229</v>
      </c>
      <c r="E188" s="146" t="s">
        <v>19</v>
      </c>
      <c r="F188" s="147" t="s">
        <v>230</v>
      </c>
      <c r="H188" s="146" t="s">
        <v>19</v>
      </c>
      <c r="I188" s="148"/>
      <c r="L188" s="145"/>
      <c r="M188" s="149"/>
      <c r="T188" s="150"/>
      <c r="AT188" s="146" t="s">
        <v>229</v>
      </c>
      <c r="AU188" s="146" t="s">
        <v>83</v>
      </c>
      <c r="AV188" s="11" t="s">
        <v>83</v>
      </c>
      <c r="AW188" s="11" t="s">
        <v>37</v>
      </c>
      <c r="AX188" s="11" t="s">
        <v>76</v>
      </c>
      <c r="AY188" s="146" t="s">
        <v>218</v>
      </c>
    </row>
    <row r="189" spans="2:65" s="12" customFormat="1" ht="11.25">
      <c r="B189" s="151"/>
      <c r="D189" s="140" t="s">
        <v>229</v>
      </c>
      <c r="E189" s="152" t="s">
        <v>19</v>
      </c>
      <c r="F189" s="153" t="s">
        <v>4244</v>
      </c>
      <c r="H189" s="154">
        <v>7.75</v>
      </c>
      <c r="I189" s="155"/>
      <c r="L189" s="151"/>
      <c r="M189" s="156"/>
      <c r="T189" s="157"/>
      <c r="AT189" s="152" t="s">
        <v>229</v>
      </c>
      <c r="AU189" s="152" t="s">
        <v>83</v>
      </c>
      <c r="AV189" s="12" t="s">
        <v>85</v>
      </c>
      <c r="AW189" s="12" t="s">
        <v>37</v>
      </c>
      <c r="AX189" s="12" t="s">
        <v>76</v>
      </c>
      <c r="AY189" s="152" t="s">
        <v>218</v>
      </c>
    </row>
    <row r="190" spans="2:65" s="12" customFormat="1" ht="11.25">
      <c r="B190" s="151"/>
      <c r="D190" s="140" t="s">
        <v>229</v>
      </c>
      <c r="E190" s="152" t="s">
        <v>19</v>
      </c>
      <c r="F190" s="153" t="s">
        <v>4245</v>
      </c>
      <c r="H190" s="154">
        <v>129.85</v>
      </c>
      <c r="I190" s="155"/>
      <c r="L190" s="151"/>
      <c r="M190" s="156"/>
      <c r="T190" s="157"/>
      <c r="AT190" s="152" t="s">
        <v>229</v>
      </c>
      <c r="AU190" s="152" t="s">
        <v>83</v>
      </c>
      <c r="AV190" s="12" t="s">
        <v>85</v>
      </c>
      <c r="AW190" s="12" t="s">
        <v>37</v>
      </c>
      <c r="AX190" s="12" t="s">
        <v>76</v>
      </c>
      <c r="AY190" s="152" t="s">
        <v>218</v>
      </c>
    </row>
    <row r="191" spans="2:65" s="12" customFormat="1" ht="11.25">
      <c r="B191" s="151"/>
      <c r="D191" s="140" t="s">
        <v>229</v>
      </c>
      <c r="E191" s="152" t="s">
        <v>19</v>
      </c>
      <c r="F191" s="153" t="s">
        <v>4246</v>
      </c>
      <c r="H191" s="154">
        <v>35.299999999999997</v>
      </c>
      <c r="I191" s="155"/>
      <c r="L191" s="151"/>
      <c r="M191" s="156"/>
      <c r="T191" s="157"/>
      <c r="AT191" s="152" t="s">
        <v>229</v>
      </c>
      <c r="AU191" s="152" t="s">
        <v>83</v>
      </c>
      <c r="AV191" s="12" t="s">
        <v>85</v>
      </c>
      <c r="AW191" s="12" t="s">
        <v>37</v>
      </c>
      <c r="AX191" s="12" t="s">
        <v>76</v>
      </c>
      <c r="AY191" s="152" t="s">
        <v>218</v>
      </c>
    </row>
    <row r="192" spans="2:65" s="12" customFormat="1" ht="11.25">
      <c r="B192" s="151"/>
      <c r="D192" s="140" t="s">
        <v>229</v>
      </c>
      <c r="E192" s="152" t="s">
        <v>19</v>
      </c>
      <c r="F192" s="153" t="s">
        <v>4247</v>
      </c>
      <c r="H192" s="154">
        <v>5.7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76</v>
      </c>
      <c r="AY192" s="152" t="s">
        <v>218</v>
      </c>
    </row>
    <row r="193" spans="2:65" s="12" customFormat="1" ht="11.25">
      <c r="B193" s="151"/>
      <c r="D193" s="140" t="s">
        <v>229</v>
      </c>
      <c r="E193" s="152" t="s">
        <v>19</v>
      </c>
      <c r="F193" s="153" t="s">
        <v>4248</v>
      </c>
      <c r="H193" s="154">
        <v>3.1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65" s="12" customFormat="1" ht="11.25">
      <c r="B194" s="151"/>
      <c r="D194" s="140" t="s">
        <v>229</v>
      </c>
      <c r="E194" s="152" t="s">
        <v>19</v>
      </c>
      <c r="F194" s="153" t="s">
        <v>4249</v>
      </c>
      <c r="H194" s="154">
        <v>0.5</v>
      </c>
      <c r="I194" s="155"/>
      <c r="L194" s="151"/>
      <c r="M194" s="156"/>
      <c r="T194" s="157"/>
      <c r="AT194" s="152" t="s">
        <v>229</v>
      </c>
      <c r="AU194" s="152" t="s">
        <v>83</v>
      </c>
      <c r="AV194" s="12" t="s">
        <v>85</v>
      </c>
      <c r="AW194" s="12" t="s">
        <v>37</v>
      </c>
      <c r="AX194" s="12" t="s">
        <v>76</v>
      </c>
      <c r="AY194" s="152" t="s">
        <v>218</v>
      </c>
    </row>
    <row r="195" spans="2:65" s="13" customFormat="1" ht="11.25">
      <c r="B195" s="158"/>
      <c r="D195" s="140" t="s">
        <v>229</v>
      </c>
      <c r="E195" s="159" t="s">
        <v>1708</v>
      </c>
      <c r="F195" s="160" t="s">
        <v>234</v>
      </c>
      <c r="H195" s="161">
        <v>182.2</v>
      </c>
      <c r="I195" s="162"/>
      <c r="L195" s="158"/>
      <c r="M195" s="163"/>
      <c r="T195" s="164"/>
      <c r="AT195" s="159" t="s">
        <v>229</v>
      </c>
      <c r="AU195" s="159" t="s">
        <v>83</v>
      </c>
      <c r="AV195" s="13" t="s">
        <v>223</v>
      </c>
      <c r="AW195" s="13" t="s">
        <v>37</v>
      </c>
      <c r="AX195" s="13" t="s">
        <v>83</v>
      </c>
      <c r="AY195" s="159" t="s">
        <v>218</v>
      </c>
    </row>
    <row r="196" spans="2:65" s="1" customFormat="1" ht="16.5" customHeight="1">
      <c r="B196" s="33"/>
      <c r="C196" s="127" t="s">
        <v>278</v>
      </c>
      <c r="D196" s="127" t="s">
        <v>219</v>
      </c>
      <c r="E196" s="128" t="s">
        <v>4250</v>
      </c>
      <c r="F196" s="129" t="s">
        <v>1990</v>
      </c>
      <c r="G196" s="130" t="s">
        <v>180</v>
      </c>
      <c r="H196" s="131">
        <v>182.2</v>
      </c>
      <c r="I196" s="132"/>
      <c r="J196" s="133">
        <f>ROUND(I196*H196,2)</f>
        <v>0</v>
      </c>
      <c r="K196" s="129" t="s">
        <v>19</v>
      </c>
      <c r="L196" s="33"/>
      <c r="M196" s="134" t="s">
        <v>19</v>
      </c>
      <c r="N196" s="135" t="s">
        <v>47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223</v>
      </c>
      <c r="AT196" s="138" t="s">
        <v>219</v>
      </c>
      <c r="AU196" s="138" t="s">
        <v>83</v>
      </c>
      <c r="AY196" s="18" t="s">
        <v>218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8" t="s">
        <v>83</v>
      </c>
      <c r="BK196" s="139">
        <f>ROUND(I196*H196,2)</f>
        <v>0</v>
      </c>
      <c r="BL196" s="18" t="s">
        <v>223</v>
      </c>
      <c r="BM196" s="138" t="s">
        <v>4251</v>
      </c>
    </row>
    <row r="197" spans="2:65" s="1" customFormat="1" ht="11.25">
      <c r="B197" s="33"/>
      <c r="D197" s="140" t="s">
        <v>225</v>
      </c>
      <c r="F197" s="141" t="s">
        <v>1990</v>
      </c>
      <c r="I197" s="142"/>
      <c r="L197" s="33"/>
      <c r="M197" s="143"/>
      <c r="T197" s="54"/>
      <c r="AT197" s="18" t="s">
        <v>225</v>
      </c>
      <c r="AU197" s="18" t="s">
        <v>83</v>
      </c>
    </row>
    <row r="198" spans="2:65" s="1" customFormat="1" ht="19.5">
      <c r="B198" s="33"/>
      <c r="D198" s="140" t="s">
        <v>227</v>
      </c>
      <c r="F198" s="144" t="s">
        <v>1830</v>
      </c>
      <c r="I198" s="142"/>
      <c r="L198" s="33"/>
      <c r="M198" s="143"/>
      <c r="T198" s="54"/>
      <c r="AT198" s="18" t="s">
        <v>227</v>
      </c>
      <c r="AU198" s="18" t="s">
        <v>83</v>
      </c>
    </row>
    <row r="199" spans="2:65" s="12" customFormat="1" ht="11.25">
      <c r="B199" s="151"/>
      <c r="D199" s="140" t="s">
        <v>229</v>
      </c>
      <c r="E199" s="152" t="s">
        <v>19</v>
      </c>
      <c r="F199" s="153" t="s">
        <v>1708</v>
      </c>
      <c r="H199" s="154">
        <v>182.2</v>
      </c>
      <c r="I199" s="155"/>
      <c r="L199" s="151"/>
      <c r="M199" s="156"/>
      <c r="T199" s="157"/>
      <c r="AT199" s="152" t="s">
        <v>229</v>
      </c>
      <c r="AU199" s="152" t="s">
        <v>83</v>
      </c>
      <c r="AV199" s="12" t="s">
        <v>85</v>
      </c>
      <c r="AW199" s="12" t="s">
        <v>37</v>
      </c>
      <c r="AX199" s="12" t="s">
        <v>83</v>
      </c>
      <c r="AY199" s="152" t="s">
        <v>218</v>
      </c>
    </row>
    <row r="200" spans="2:65" s="1" customFormat="1" ht="16.5" customHeight="1">
      <c r="B200" s="33"/>
      <c r="C200" s="127" t="s">
        <v>286</v>
      </c>
      <c r="D200" s="127" t="s">
        <v>219</v>
      </c>
      <c r="E200" s="128" t="s">
        <v>4252</v>
      </c>
      <c r="F200" s="129" t="s">
        <v>1993</v>
      </c>
      <c r="G200" s="130" t="s">
        <v>323</v>
      </c>
      <c r="H200" s="131">
        <v>96.760999999999996</v>
      </c>
      <c r="I200" s="132"/>
      <c r="J200" s="133">
        <f>ROUND(I200*H200,2)</f>
        <v>0</v>
      </c>
      <c r="K200" s="129" t="s">
        <v>19</v>
      </c>
      <c r="L200" s="33"/>
      <c r="M200" s="134" t="s">
        <v>19</v>
      </c>
      <c r="N200" s="135" t="s">
        <v>47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223</v>
      </c>
      <c r="AT200" s="138" t="s">
        <v>219</v>
      </c>
      <c r="AU200" s="138" t="s">
        <v>83</v>
      </c>
      <c r="AY200" s="18" t="s">
        <v>218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8" t="s">
        <v>83</v>
      </c>
      <c r="BK200" s="139">
        <f>ROUND(I200*H200,2)</f>
        <v>0</v>
      </c>
      <c r="BL200" s="18" t="s">
        <v>223</v>
      </c>
      <c r="BM200" s="138" t="s">
        <v>4253</v>
      </c>
    </row>
    <row r="201" spans="2:65" s="1" customFormat="1" ht="19.5">
      <c r="B201" s="33"/>
      <c r="D201" s="140" t="s">
        <v>225</v>
      </c>
      <c r="F201" s="141" t="s">
        <v>1995</v>
      </c>
      <c r="I201" s="142"/>
      <c r="L201" s="33"/>
      <c r="M201" s="143"/>
      <c r="T201" s="54"/>
      <c r="AT201" s="18" t="s">
        <v>225</v>
      </c>
      <c r="AU201" s="18" t="s">
        <v>83</v>
      </c>
    </row>
    <row r="202" spans="2:65" s="1" customFormat="1" ht="19.5">
      <c r="B202" s="33"/>
      <c r="D202" s="140" t="s">
        <v>227</v>
      </c>
      <c r="F202" s="144" t="s">
        <v>1996</v>
      </c>
      <c r="I202" s="142"/>
      <c r="L202" s="33"/>
      <c r="M202" s="143"/>
      <c r="T202" s="54"/>
      <c r="AT202" s="18" t="s">
        <v>227</v>
      </c>
      <c r="AU202" s="18" t="s">
        <v>83</v>
      </c>
    </row>
    <row r="203" spans="2:65" s="12" customFormat="1" ht="11.25">
      <c r="B203" s="151"/>
      <c r="D203" s="140" t="s">
        <v>229</v>
      </c>
      <c r="E203" s="152" t="s">
        <v>19</v>
      </c>
      <c r="F203" s="153" t="s">
        <v>1997</v>
      </c>
      <c r="H203" s="154">
        <v>96.760999999999996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83</v>
      </c>
      <c r="AY203" s="152" t="s">
        <v>218</v>
      </c>
    </row>
    <row r="204" spans="2:65" s="1" customFormat="1" ht="16.5" customHeight="1">
      <c r="B204" s="33"/>
      <c r="C204" s="127" t="s">
        <v>292</v>
      </c>
      <c r="D204" s="127" t="s">
        <v>219</v>
      </c>
      <c r="E204" s="128" t="s">
        <v>4254</v>
      </c>
      <c r="F204" s="129" t="s">
        <v>2914</v>
      </c>
      <c r="G204" s="130" t="s">
        <v>222</v>
      </c>
      <c r="H204" s="131">
        <v>17.100000000000001</v>
      </c>
      <c r="I204" s="132"/>
      <c r="J204" s="133">
        <f>ROUND(I204*H204,2)</f>
        <v>0</v>
      </c>
      <c r="K204" s="129" t="s">
        <v>19</v>
      </c>
      <c r="L204" s="33"/>
      <c r="M204" s="134" t="s">
        <v>19</v>
      </c>
      <c r="N204" s="135" t="s">
        <v>47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223</v>
      </c>
      <c r="AT204" s="138" t="s">
        <v>219</v>
      </c>
      <c r="AU204" s="138" t="s">
        <v>83</v>
      </c>
      <c r="AY204" s="18" t="s">
        <v>218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83</v>
      </c>
      <c r="BK204" s="139">
        <f>ROUND(I204*H204,2)</f>
        <v>0</v>
      </c>
      <c r="BL204" s="18" t="s">
        <v>223</v>
      </c>
      <c r="BM204" s="138" t="s">
        <v>4255</v>
      </c>
    </row>
    <row r="205" spans="2:65" s="1" customFormat="1" ht="11.25">
      <c r="B205" s="33"/>
      <c r="D205" s="140" t="s">
        <v>225</v>
      </c>
      <c r="F205" s="141" t="s">
        <v>2001</v>
      </c>
      <c r="I205" s="142"/>
      <c r="L205" s="33"/>
      <c r="M205" s="143"/>
      <c r="T205" s="54"/>
      <c r="AT205" s="18" t="s">
        <v>225</v>
      </c>
      <c r="AU205" s="18" t="s">
        <v>83</v>
      </c>
    </row>
    <row r="206" spans="2:65" s="1" customFormat="1" ht="19.5">
      <c r="B206" s="33"/>
      <c r="D206" s="140" t="s">
        <v>227</v>
      </c>
      <c r="F206" s="144" t="s">
        <v>2002</v>
      </c>
      <c r="I206" s="142"/>
      <c r="L206" s="33"/>
      <c r="M206" s="143"/>
      <c r="T206" s="54"/>
      <c r="AT206" s="18" t="s">
        <v>227</v>
      </c>
      <c r="AU206" s="18" t="s">
        <v>83</v>
      </c>
    </row>
    <row r="207" spans="2:65" s="11" customFormat="1" ht="11.25">
      <c r="B207" s="145"/>
      <c r="D207" s="140" t="s">
        <v>229</v>
      </c>
      <c r="E207" s="146" t="s">
        <v>19</v>
      </c>
      <c r="F207" s="147" t="s">
        <v>230</v>
      </c>
      <c r="H207" s="146" t="s">
        <v>19</v>
      </c>
      <c r="I207" s="148"/>
      <c r="L207" s="145"/>
      <c r="M207" s="149"/>
      <c r="T207" s="150"/>
      <c r="AT207" s="146" t="s">
        <v>229</v>
      </c>
      <c r="AU207" s="146" t="s">
        <v>83</v>
      </c>
      <c r="AV207" s="11" t="s">
        <v>83</v>
      </c>
      <c r="AW207" s="11" t="s">
        <v>37</v>
      </c>
      <c r="AX207" s="11" t="s">
        <v>76</v>
      </c>
      <c r="AY207" s="146" t="s">
        <v>218</v>
      </c>
    </row>
    <row r="208" spans="2:65" s="12" customFormat="1" ht="11.25">
      <c r="B208" s="151"/>
      <c r="D208" s="140" t="s">
        <v>229</v>
      </c>
      <c r="E208" s="152" t="s">
        <v>19</v>
      </c>
      <c r="F208" s="153" t="s">
        <v>4256</v>
      </c>
      <c r="H208" s="154">
        <v>17.100000000000001</v>
      </c>
      <c r="I208" s="155"/>
      <c r="L208" s="151"/>
      <c r="M208" s="156"/>
      <c r="T208" s="157"/>
      <c r="AT208" s="152" t="s">
        <v>229</v>
      </c>
      <c r="AU208" s="152" t="s">
        <v>83</v>
      </c>
      <c r="AV208" s="12" t="s">
        <v>85</v>
      </c>
      <c r="AW208" s="12" t="s">
        <v>37</v>
      </c>
      <c r="AX208" s="12" t="s">
        <v>83</v>
      </c>
      <c r="AY208" s="152" t="s">
        <v>218</v>
      </c>
    </row>
    <row r="209" spans="2:65" s="1" customFormat="1" ht="16.5" customHeight="1">
      <c r="B209" s="33"/>
      <c r="C209" s="127" t="s">
        <v>299</v>
      </c>
      <c r="D209" s="127" t="s">
        <v>219</v>
      </c>
      <c r="E209" s="128" t="s">
        <v>4257</v>
      </c>
      <c r="F209" s="129" t="s">
        <v>2005</v>
      </c>
      <c r="G209" s="130" t="s">
        <v>222</v>
      </c>
      <c r="H209" s="131">
        <v>10.24</v>
      </c>
      <c r="I209" s="132"/>
      <c r="J209" s="133">
        <f>ROUND(I209*H209,2)</f>
        <v>0</v>
      </c>
      <c r="K209" s="129" t="s">
        <v>19</v>
      </c>
      <c r="L209" s="33"/>
      <c r="M209" s="134" t="s">
        <v>19</v>
      </c>
      <c r="N209" s="135" t="s">
        <v>47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223</v>
      </c>
      <c r="AT209" s="138" t="s">
        <v>219</v>
      </c>
      <c r="AU209" s="138" t="s">
        <v>83</v>
      </c>
      <c r="AY209" s="18" t="s">
        <v>218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8" t="s">
        <v>83</v>
      </c>
      <c r="BK209" s="139">
        <f>ROUND(I209*H209,2)</f>
        <v>0</v>
      </c>
      <c r="BL209" s="18" t="s">
        <v>223</v>
      </c>
      <c r="BM209" s="138" t="s">
        <v>4258</v>
      </c>
    </row>
    <row r="210" spans="2:65" s="1" customFormat="1" ht="11.25">
      <c r="B210" s="33"/>
      <c r="D210" s="140" t="s">
        <v>225</v>
      </c>
      <c r="F210" s="141" t="s">
        <v>2007</v>
      </c>
      <c r="I210" s="142"/>
      <c r="L210" s="33"/>
      <c r="M210" s="143"/>
      <c r="T210" s="54"/>
      <c r="AT210" s="18" t="s">
        <v>225</v>
      </c>
      <c r="AU210" s="18" t="s">
        <v>83</v>
      </c>
    </row>
    <row r="211" spans="2:65" s="1" customFormat="1" ht="29.25">
      <c r="B211" s="33"/>
      <c r="D211" s="140" t="s">
        <v>227</v>
      </c>
      <c r="F211" s="144" t="s">
        <v>2008</v>
      </c>
      <c r="I211" s="142"/>
      <c r="L211" s="33"/>
      <c r="M211" s="143"/>
      <c r="T211" s="54"/>
      <c r="AT211" s="18" t="s">
        <v>227</v>
      </c>
      <c r="AU211" s="18" t="s">
        <v>83</v>
      </c>
    </row>
    <row r="212" spans="2:65" s="11" customFormat="1" ht="11.25">
      <c r="B212" s="145"/>
      <c r="D212" s="140" t="s">
        <v>229</v>
      </c>
      <c r="E212" s="146" t="s">
        <v>19</v>
      </c>
      <c r="F212" s="147" t="s">
        <v>230</v>
      </c>
      <c r="H212" s="146" t="s">
        <v>19</v>
      </c>
      <c r="I212" s="148"/>
      <c r="L212" s="145"/>
      <c r="M212" s="149"/>
      <c r="T212" s="150"/>
      <c r="AT212" s="146" t="s">
        <v>229</v>
      </c>
      <c r="AU212" s="146" t="s">
        <v>83</v>
      </c>
      <c r="AV212" s="11" t="s">
        <v>83</v>
      </c>
      <c r="AW212" s="11" t="s">
        <v>37</v>
      </c>
      <c r="AX212" s="11" t="s">
        <v>76</v>
      </c>
      <c r="AY212" s="146" t="s">
        <v>218</v>
      </c>
    </row>
    <row r="213" spans="2:65" s="12" customFormat="1" ht="11.25">
      <c r="B213" s="151"/>
      <c r="D213" s="140" t="s">
        <v>229</v>
      </c>
      <c r="E213" s="152" t="s">
        <v>19</v>
      </c>
      <c r="F213" s="153" t="s">
        <v>4259</v>
      </c>
      <c r="H213" s="154">
        <v>10.24</v>
      </c>
      <c r="I213" s="155"/>
      <c r="L213" s="151"/>
      <c r="M213" s="156"/>
      <c r="T213" s="157"/>
      <c r="AT213" s="152" t="s">
        <v>229</v>
      </c>
      <c r="AU213" s="152" t="s">
        <v>83</v>
      </c>
      <c r="AV213" s="12" t="s">
        <v>85</v>
      </c>
      <c r="AW213" s="12" t="s">
        <v>37</v>
      </c>
      <c r="AX213" s="12" t="s">
        <v>83</v>
      </c>
      <c r="AY213" s="152" t="s">
        <v>218</v>
      </c>
    </row>
    <row r="214" spans="2:65" s="1" customFormat="1" ht="16.5" customHeight="1">
      <c r="B214" s="33"/>
      <c r="C214" s="127" t="s">
        <v>306</v>
      </c>
      <c r="D214" s="127" t="s">
        <v>219</v>
      </c>
      <c r="E214" s="128" t="s">
        <v>4260</v>
      </c>
      <c r="F214" s="129" t="s">
        <v>2011</v>
      </c>
      <c r="G214" s="130" t="s">
        <v>222</v>
      </c>
      <c r="H214" s="131">
        <v>27.62</v>
      </c>
      <c r="I214" s="132"/>
      <c r="J214" s="133">
        <f>ROUND(I214*H214,2)</f>
        <v>0</v>
      </c>
      <c r="K214" s="129" t="s">
        <v>19</v>
      </c>
      <c r="L214" s="33"/>
      <c r="M214" s="134" t="s">
        <v>19</v>
      </c>
      <c r="N214" s="135" t="s">
        <v>47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223</v>
      </c>
      <c r="AT214" s="138" t="s">
        <v>219</v>
      </c>
      <c r="AU214" s="138" t="s">
        <v>83</v>
      </c>
      <c r="AY214" s="18" t="s">
        <v>218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8" t="s">
        <v>83</v>
      </c>
      <c r="BK214" s="139">
        <f>ROUND(I214*H214,2)</f>
        <v>0</v>
      </c>
      <c r="BL214" s="18" t="s">
        <v>223</v>
      </c>
      <c r="BM214" s="138" t="s">
        <v>4261</v>
      </c>
    </row>
    <row r="215" spans="2:65" s="1" customFormat="1" ht="11.25">
      <c r="B215" s="33"/>
      <c r="D215" s="140" t="s">
        <v>225</v>
      </c>
      <c r="F215" s="141" t="s">
        <v>2011</v>
      </c>
      <c r="I215" s="142"/>
      <c r="L215" s="33"/>
      <c r="M215" s="143"/>
      <c r="T215" s="54"/>
      <c r="AT215" s="18" t="s">
        <v>225</v>
      </c>
      <c r="AU215" s="18" t="s">
        <v>83</v>
      </c>
    </row>
    <row r="216" spans="2:65" s="1" customFormat="1" ht="29.25">
      <c r="B216" s="33"/>
      <c r="D216" s="140" t="s">
        <v>227</v>
      </c>
      <c r="F216" s="144" t="s">
        <v>2008</v>
      </c>
      <c r="I216" s="142"/>
      <c r="L216" s="33"/>
      <c r="M216" s="143"/>
      <c r="T216" s="54"/>
      <c r="AT216" s="18" t="s">
        <v>227</v>
      </c>
      <c r="AU216" s="18" t="s">
        <v>83</v>
      </c>
    </row>
    <row r="217" spans="2:65" s="11" customFormat="1" ht="11.25">
      <c r="B217" s="145"/>
      <c r="D217" s="140" t="s">
        <v>229</v>
      </c>
      <c r="E217" s="146" t="s">
        <v>19</v>
      </c>
      <c r="F217" s="147" t="s">
        <v>230</v>
      </c>
      <c r="H217" s="146" t="s">
        <v>19</v>
      </c>
      <c r="I217" s="148"/>
      <c r="L217" s="145"/>
      <c r="M217" s="149"/>
      <c r="T217" s="150"/>
      <c r="AT217" s="146" t="s">
        <v>229</v>
      </c>
      <c r="AU217" s="146" t="s">
        <v>83</v>
      </c>
      <c r="AV217" s="11" t="s">
        <v>83</v>
      </c>
      <c r="AW217" s="11" t="s">
        <v>37</v>
      </c>
      <c r="AX217" s="11" t="s">
        <v>76</v>
      </c>
      <c r="AY217" s="146" t="s">
        <v>218</v>
      </c>
    </row>
    <row r="218" spans="2:65" s="12" customFormat="1" ht="11.25">
      <c r="B218" s="151"/>
      <c r="D218" s="140" t="s">
        <v>229</v>
      </c>
      <c r="E218" s="152" t="s">
        <v>19</v>
      </c>
      <c r="F218" s="153" t="s">
        <v>4262</v>
      </c>
      <c r="H218" s="154">
        <v>27.62</v>
      </c>
      <c r="I218" s="155"/>
      <c r="L218" s="151"/>
      <c r="M218" s="156"/>
      <c r="T218" s="157"/>
      <c r="AT218" s="152" t="s">
        <v>229</v>
      </c>
      <c r="AU218" s="152" t="s">
        <v>83</v>
      </c>
      <c r="AV218" s="12" t="s">
        <v>85</v>
      </c>
      <c r="AW218" s="12" t="s">
        <v>37</v>
      </c>
      <c r="AX218" s="12" t="s">
        <v>83</v>
      </c>
      <c r="AY218" s="152" t="s">
        <v>218</v>
      </c>
    </row>
    <row r="219" spans="2:65" s="10" customFormat="1" ht="25.9" customHeight="1">
      <c r="B219" s="117"/>
      <c r="D219" s="118" t="s">
        <v>75</v>
      </c>
      <c r="E219" s="119" t="s">
        <v>4263</v>
      </c>
      <c r="F219" s="119" t="s">
        <v>2089</v>
      </c>
      <c r="I219" s="120"/>
      <c r="J219" s="121">
        <f>BK219</f>
        <v>0</v>
      </c>
      <c r="L219" s="117"/>
      <c r="M219" s="122"/>
      <c r="P219" s="123">
        <f>SUM(P220:P250)</f>
        <v>0</v>
      </c>
      <c r="R219" s="123">
        <f>SUM(R220:R250)</f>
        <v>0</v>
      </c>
      <c r="T219" s="124">
        <f>SUM(T220:T250)</f>
        <v>0</v>
      </c>
      <c r="AR219" s="118" t="s">
        <v>83</v>
      </c>
      <c r="AT219" s="125" t="s">
        <v>75</v>
      </c>
      <c r="AU219" s="125" t="s">
        <v>76</v>
      </c>
      <c r="AY219" s="118" t="s">
        <v>218</v>
      </c>
      <c r="BK219" s="126">
        <f>SUM(BK220:BK250)</f>
        <v>0</v>
      </c>
    </row>
    <row r="220" spans="2:65" s="1" customFormat="1" ht="16.5" customHeight="1">
      <c r="B220" s="33"/>
      <c r="C220" s="127" t="s">
        <v>313</v>
      </c>
      <c r="D220" s="127" t="s">
        <v>219</v>
      </c>
      <c r="E220" s="128" t="s">
        <v>4264</v>
      </c>
      <c r="F220" s="129" t="s">
        <v>2091</v>
      </c>
      <c r="G220" s="130" t="s">
        <v>167</v>
      </c>
      <c r="H220" s="131">
        <v>121.88</v>
      </c>
      <c r="I220" s="132"/>
      <c r="J220" s="133">
        <f>ROUND(I220*H220,2)</f>
        <v>0</v>
      </c>
      <c r="K220" s="129" t="s">
        <v>19</v>
      </c>
      <c r="L220" s="33"/>
      <c r="M220" s="134" t="s">
        <v>19</v>
      </c>
      <c r="N220" s="135" t="s">
        <v>47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223</v>
      </c>
      <c r="AT220" s="138" t="s">
        <v>219</v>
      </c>
      <c r="AU220" s="138" t="s">
        <v>83</v>
      </c>
      <c r="AY220" s="18" t="s">
        <v>218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8" t="s">
        <v>83</v>
      </c>
      <c r="BK220" s="139">
        <f>ROUND(I220*H220,2)</f>
        <v>0</v>
      </c>
      <c r="BL220" s="18" t="s">
        <v>223</v>
      </c>
      <c r="BM220" s="138" t="s">
        <v>4265</v>
      </c>
    </row>
    <row r="221" spans="2:65" s="1" customFormat="1" ht="29.25">
      <c r="B221" s="33"/>
      <c r="D221" s="140" t="s">
        <v>225</v>
      </c>
      <c r="F221" s="141" t="s">
        <v>2093</v>
      </c>
      <c r="I221" s="142"/>
      <c r="L221" s="33"/>
      <c r="M221" s="143"/>
      <c r="T221" s="54"/>
      <c r="AT221" s="18" t="s">
        <v>225</v>
      </c>
      <c r="AU221" s="18" t="s">
        <v>83</v>
      </c>
    </row>
    <row r="222" spans="2:65" s="1" customFormat="1" ht="19.5">
      <c r="B222" s="33"/>
      <c r="D222" s="140" t="s">
        <v>227</v>
      </c>
      <c r="F222" s="144" t="s">
        <v>2094</v>
      </c>
      <c r="I222" s="142"/>
      <c r="L222" s="33"/>
      <c r="M222" s="143"/>
      <c r="T222" s="54"/>
      <c r="AT222" s="18" t="s">
        <v>227</v>
      </c>
      <c r="AU222" s="18" t="s">
        <v>83</v>
      </c>
    </row>
    <row r="223" spans="2:65" s="11" customFormat="1" ht="11.25">
      <c r="B223" s="145"/>
      <c r="D223" s="140" t="s">
        <v>229</v>
      </c>
      <c r="E223" s="146" t="s">
        <v>19</v>
      </c>
      <c r="F223" s="147" t="s">
        <v>230</v>
      </c>
      <c r="H223" s="146" t="s">
        <v>19</v>
      </c>
      <c r="I223" s="148"/>
      <c r="L223" s="145"/>
      <c r="M223" s="149"/>
      <c r="T223" s="150"/>
      <c r="AT223" s="146" t="s">
        <v>229</v>
      </c>
      <c r="AU223" s="146" t="s">
        <v>83</v>
      </c>
      <c r="AV223" s="11" t="s">
        <v>83</v>
      </c>
      <c r="AW223" s="11" t="s">
        <v>37</v>
      </c>
      <c r="AX223" s="11" t="s">
        <v>76</v>
      </c>
      <c r="AY223" s="146" t="s">
        <v>218</v>
      </c>
    </row>
    <row r="224" spans="2:65" s="12" customFormat="1" ht="11.25">
      <c r="B224" s="151"/>
      <c r="D224" s="140" t="s">
        <v>229</v>
      </c>
      <c r="E224" s="152" t="s">
        <v>19</v>
      </c>
      <c r="F224" s="153" t="s">
        <v>4266</v>
      </c>
      <c r="H224" s="154">
        <v>33.75</v>
      </c>
      <c r="I224" s="155"/>
      <c r="L224" s="151"/>
      <c r="M224" s="156"/>
      <c r="T224" s="157"/>
      <c r="AT224" s="152" t="s">
        <v>229</v>
      </c>
      <c r="AU224" s="152" t="s">
        <v>83</v>
      </c>
      <c r="AV224" s="12" t="s">
        <v>85</v>
      </c>
      <c r="AW224" s="12" t="s">
        <v>37</v>
      </c>
      <c r="AX224" s="12" t="s">
        <v>76</v>
      </c>
      <c r="AY224" s="152" t="s">
        <v>218</v>
      </c>
    </row>
    <row r="225" spans="2:65" s="12" customFormat="1" ht="11.25">
      <c r="B225" s="151"/>
      <c r="D225" s="140" t="s">
        <v>229</v>
      </c>
      <c r="E225" s="152" t="s">
        <v>19</v>
      </c>
      <c r="F225" s="153" t="s">
        <v>4267</v>
      </c>
      <c r="H225" s="154">
        <v>88.13</v>
      </c>
      <c r="I225" s="155"/>
      <c r="L225" s="151"/>
      <c r="M225" s="156"/>
      <c r="T225" s="157"/>
      <c r="AT225" s="152" t="s">
        <v>229</v>
      </c>
      <c r="AU225" s="152" t="s">
        <v>83</v>
      </c>
      <c r="AV225" s="12" t="s">
        <v>85</v>
      </c>
      <c r="AW225" s="12" t="s">
        <v>37</v>
      </c>
      <c r="AX225" s="12" t="s">
        <v>76</v>
      </c>
      <c r="AY225" s="152" t="s">
        <v>218</v>
      </c>
    </row>
    <row r="226" spans="2:65" s="13" customFormat="1" ht="11.25">
      <c r="B226" s="158"/>
      <c r="D226" s="140" t="s">
        <v>229</v>
      </c>
      <c r="E226" s="159" t="s">
        <v>19</v>
      </c>
      <c r="F226" s="160" t="s">
        <v>234</v>
      </c>
      <c r="H226" s="161">
        <v>121.88</v>
      </c>
      <c r="I226" s="162"/>
      <c r="L226" s="158"/>
      <c r="M226" s="163"/>
      <c r="T226" s="164"/>
      <c r="AT226" s="159" t="s">
        <v>229</v>
      </c>
      <c r="AU226" s="159" t="s">
        <v>83</v>
      </c>
      <c r="AV226" s="13" t="s">
        <v>223</v>
      </c>
      <c r="AW226" s="13" t="s">
        <v>37</v>
      </c>
      <c r="AX226" s="13" t="s">
        <v>83</v>
      </c>
      <c r="AY226" s="159" t="s">
        <v>218</v>
      </c>
    </row>
    <row r="227" spans="2:65" s="1" customFormat="1" ht="16.5" customHeight="1">
      <c r="B227" s="33"/>
      <c r="C227" s="127" t="s">
        <v>320</v>
      </c>
      <c r="D227" s="127" t="s">
        <v>219</v>
      </c>
      <c r="E227" s="128" t="s">
        <v>4268</v>
      </c>
      <c r="F227" s="129" t="s">
        <v>2098</v>
      </c>
      <c r="G227" s="130" t="s">
        <v>167</v>
      </c>
      <c r="H227" s="131">
        <v>29.02</v>
      </c>
      <c r="I227" s="132"/>
      <c r="J227" s="133">
        <f>ROUND(I227*H227,2)</f>
        <v>0</v>
      </c>
      <c r="K227" s="129" t="s">
        <v>19</v>
      </c>
      <c r="L227" s="33"/>
      <c r="M227" s="134" t="s">
        <v>19</v>
      </c>
      <c r="N227" s="135" t="s">
        <v>47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223</v>
      </c>
      <c r="AT227" s="138" t="s">
        <v>219</v>
      </c>
      <c r="AU227" s="138" t="s">
        <v>83</v>
      </c>
      <c r="AY227" s="18" t="s">
        <v>218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8" t="s">
        <v>83</v>
      </c>
      <c r="BK227" s="139">
        <f>ROUND(I227*H227,2)</f>
        <v>0</v>
      </c>
      <c r="BL227" s="18" t="s">
        <v>223</v>
      </c>
      <c r="BM227" s="138" t="s">
        <v>4269</v>
      </c>
    </row>
    <row r="228" spans="2:65" s="1" customFormat="1" ht="11.25">
      <c r="B228" s="33"/>
      <c r="D228" s="140" t="s">
        <v>225</v>
      </c>
      <c r="F228" s="141" t="s">
        <v>2098</v>
      </c>
      <c r="I228" s="142"/>
      <c r="L228" s="33"/>
      <c r="M228" s="143"/>
      <c r="T228" s="54"/>
      <c r="AT228" s="18" t="s">
        <v>225</v>
      </c>
      <c r="AU228" s="18" t="s">
        <v>83</v>
      </c>
    </row>
    <row r="229" spans="2:65" s="1" customFormat="1" ht="19.5">
      <c r="B229" s="33"/>
      <c r="D229" s="140" t="s">
        <v>227</v>
      </c>
      <c r="F229" s="144" t="s">
        <v>2100</v>
      </c>
      <c r="I229" s="142"/>
      <c r="L229" s="33"/>
      <c r="M229" s="143"/>
      <c r="T229" s="54"/>
      <c r="AT229" s="18" t="s">
        <v>227</v>
      </c>
      <c r="AU229" s="18" t="s">
        <v>83</v>
      </c>
    </row>
    <row r="230" spans="2:65" s="11" customFormat="1" ht="11.25">
      <c r="B230" s="145"/>
      <c r="D230" s="140" t="s">
        <v>229</v>
      </c>
      <c r="E230" s="146" t="s">
        <v>19</v>
      </c>
      <c r="F230" s="147" t="s">
        <v>230</v>
      </c>
      <c r="H230" s="146" t="s">
        <v>19</v>
      </c>
      <c r="I230" s="148"/>
      <c r="L230" s="145"/>
      <c r="M230" s="149"/>
      <c r="T230" s="150"/>
      <c r="AT230" s="146" t="s">
        <v>229</v>
      </c>
      <c r="AU230" s="146" t="s">
        <v>83</v>
      </c>
      <c r="AV230" s="11" t="s">
        <v>83</v>
      </c>
      <c r="AW230" s="11" t="s">
        <v>37</v>
      </c>
      <c r="AX230" s="11" t="s">
        <v>76</v>
      </c>
      <c r="AY230" s="146" t="s">
        <v>218</v>
      </c>
    </row>
    <row r="231" spans="2:65" s="12" customFormat="1" ht="11.25">
      <c r="B231" s="151"/>
      <c r="D231" s="140" t="s">
        <v>229</v>
      </c>
      <c r="E231" s="152" t="s">
        <v>19</v>
      </c>
      <c r="F231" s="153" t="s">
        <v>4270</v>
      </c>
      <c r="H231" s="154">
        <v>6.8</v>
      </c>
      <c r="I231" s="155"/>
      <c r="L231" s="151"/>
      <c r="M231" s="156"/>
      <c r="T231" s="157"/>
      <c r="AT231" s="152" t="s">
        <v>229</v>
      </c>
      <c r="AU231" s="152" t="s">
        <v>83</v>
      </c>
      <c r="AV231" s="12" t="s">
        <v>85</v>
      </c>
      <c r="AW231" s="12" t="s">
        <v>37</v>
      </c>
      <c r="AX231" s="12" t="s">
        <v>76</v>
      </c>
      <c r="AY231" s="152" t="s">
        <v>218</v>
      </c>
    </row>
    <row r="232" spans="2:65" s="12" customFormat="1" ht="11.25">
      <c r="B232" s="151"/>
      <c r="D232" s="140" t="s">
        <v>229</v>
      </c>
      <c r="E232" s="152" t="s">
        <v>19</v>
      </c>
      <c r="F232" s="153" t="s">
        <v>4271</v>
      </c>
      <c r="H232" s="154">
        <v>22.22</v>
      </c>
      <c r="I232" s="155"/>
      <c r="L232" s="151"/>
      <c r="M232" s="156"/>
      <c r="T232" s="157"/>
      <c r="AT232" s="152" t="s">
        <v>229</v>
      </c>
      <c r="AU232" s="152" t="s">
        <v>83</v>
      </c>
      <c r="AV232" s="12" t="s">
        <v>85</v>
      </c>
      <c r="AW232" s="12" t="s">
        <v>37</v>
      </c>
      <c r="AX232" s="12" t="s">
        <v>76</v>
      </c>
      <c r="AY232" s="152" t="s">
        <v>218</v>
      </c>
    </row>
    <row r="233" spans="2:65" s="13" customFormat="1" ht="11.25">
      <c r="B233" s="158"/>
      <c r="D233" s="140" t="s">
        <v>229</v>
      </c>
      <c r="E233" s="159" t="s">
        <v>19</v>
      </c>
      <c r="F233" s="160" t="s">
        <v>234</v>
      </c>
      <c r="H233" s="161">
        <v>29.02</v>
      </c>
      <c r="I233" s="162"/>
      <c r="L233" s="158"/>
      <c r="M233" s="163"/>
      <c r="T233" s="164"/>
      <c r="AT233" s="159" t="s">
        <v>229</v>
      </c>
      <c r="AU233" s="159" t="s">
        <v>83</v>
      </c>
      <c r="AV233" s="13" t="s">
        <v>223</v>
      </c>
      <c r="AW233" s="13" t="s">
        <v>37</v>
      </c>
      <c r="AX233" s="13" t="s">
        <v>83</v>
      </c>
      <c r="AY233" s="159" t="s">
        <v>218</v>
      </c>
    </row>
    <row r="234" spans="2:65" s="1" customFormat="1" ht="16.5" customHeight="1">
      <c r="B234" s="33"/>
      <c r="C234" s="127" t="s">
        <v>8</v>
      </c>
      <c r="D234" s="127" t="s">
        <v>219</v>
      </c>
      <c r="E234" s="128" t="s">
        <v>4272</v>
      </c>
      <c r="F234" s="129" t="s">
        <v>2104</v>
      </c>
      <c r="G234" s="130" t="s">
        <v>167</v>
      </c>
      <c r="H234" s="131">
        <v>9.4600000000000009</v>
      </c>
      <c r="I234" s="132"/>
      <c r="J234" s="133">
        <f>ROUND(I234*H234,2)</f>
        <v>0</v>
      </c>
      <c r="K234" s="129" t="s">
        <v>19</v>
      </c>
      <c r="L234" s="33"/>
      <c r="M234" s="134" t="s">
        <v>19</v>
      </c>
      <c r="N234" s="135" t="s">
        <v>47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223</v>
      </c>
      <c r="AT234" s="138" t="s">
        <v>219</v>
      </c>
      <c r="AU234" s="138" t="s">
        <v>83</v>
      </c>
      <c r="AY234" s="18" t="s">
        <v>218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83</v>
      </c>
      <c r="BK234" s="139">
        <f>ROUND(I234*H234,2)</f>
        <v>0</v>
      </c>
      <c r="BL234" s="18" t="s">
        <v>223</v>
      </c>
      <c r="BM234" s="138" t="s">
        <v>4273</v>
      </c>
    </row>
    <row r="235" spans="2:65" s="1" customFormat="1" ht="11.25">
      <c r="B235" s="33"/>
      <c r="D235" s="140" t="s">
        <v>225</v>
      </c>
      <c r="F235" s="141" t="s">
        <v>2104</v>
      </c>
      <c r="I235" s="142"/>
      <c r="L235" s="33"/>
      <c r="M235" s="143"/>
      <c r="T235" s="54"/>
      <c r="AT235" s="18" t="s">
        <v>225</v>
      </c>
      <c r="AU235" s="18" t="s">
        <v>83</v>
      </c>
    </row>
    <row r="236" spans="2:65" s="1" customFormat="1" ht="19.5">
      <c r="B236" s="33"/>
      <c r="D236" s="140" t="s">
        <v>227</v>
      </c>
      <c r="F236" s="144" t="s">
        <v>2106</v>
      </c>
      <c r="I236" s="142"/>
      <c r="L236" s="33"/>
      <c r="M236" s="143"/>
      <c r="T236" s="54"/>
      <c r="AT236" s="18" t="s">
        <v>227</v>
      </c>
      <c r="AU236" s="18" t="s">
        <v>83</v>
      </c>
    </row>
    <row r="237" spans="2:65" s="11" customFormat="1" ht="11.25">
      <c r="B237" s="145"/>
      <c r="D237" s="140" t="s">
        <v>229</v>
      </c>
      <c r="E237" s="146" t="s">
        <v>19</v>
      </c>
      <c r="F237" s="147" t="s">
        <v>230</v>
      </c>
      <c r="H237" s="146" t="s">
        <v>19</v>
      </c>
      <c r="I237" s="148"/>
      <c r="L237" s="145"/>
      <c r="M237" s="149"/>
      <c r="T237" s="150"/>
      <c r="AT237" s="146" t="s">
        <v>229</v>
      </c>
      <c r="AU237" s="146" t="s">
        <v>83</v>
      </c>
      <c r="AV237" s="11" t="s">
        <v>83</v>
      </c>
      <c r="AW237" s="11" t="s">
        <v>37</v>
      </c>
      <c r="AX237" s="11" t="s">
        <v>76</v>
      </c>
      <c r="AY237" s="146" t="s">
        <v>218</v>
      </c>
    </row>
    <row r="238" spans="2:65" s="12" customFormat="1" ht="11.25">
      <c r="B238" s="151"/>
      <c r="D238" s="140" t="s">
        <v>229</v>
      </c>
      <c r="E238" s="152" t="s">
        <v>19</v>
      </c>
      <c r="F238" s="153" t="s">
        <v>4274</v>
      </c>
      <c r="H238" s="154">
        <v>9.4600000000000009</v>
      </c>
      <c r="I238" s="155"/>
      <c r="L238" s="151"/>
      <c r="M238" s="156"/>
      <c r="T238" s="157"/>
      <c r="AT238" s="152" t="s">
        <v>229</v>
      </c>
      <c r="AU238" s="152" t="s">
        <v>83</v>
      </c>
      <c r="AV238" s="12" t="s">
        <v>85</v>
      </c>
      <c r="AW238" s="12" t="s">
        <v>37</v>
      </c>
      <c r="AX238" s="12" t="s">
        <v>83</v>
      </c>
      <c r="AY238" s="152" t="s">
        <v>218</v>
      </c>
    </row>
    <row r="239" spans="2:65" s="1" customFormat="1" ht="16.5" customHeight="1">
      <c r="B239" s="33"/>
      <c r="C239" s="127" t="s">
        <v>336</v>
      </c>
      <c r="D239" s="127" t="s">
        <v>219</v>
      </c>
      <c r="E239" s="128" t="s">
        <v>4275</v>
      </c>
      <c r="F239" s="129" t="s">
        <v>2109</v>
      </c>
      <c r="G239" s="130" t="s">
        <v>167</v>
      </c>
      <c r="H239" s="131">
        <v>1.83</v>
      </c>
      <c r="I239" s="132"/>
      <c r="J239" s="133">
        <f>ROUND(I239*H239,2)</f>
        <v>0</v>
      </c>
      <c r="K239" s="129" t="s">
        <v>19</v>
      </c>
      <c r="L239" s="33"/>
      <c r="M239" s="134" t="s">
        <v>19</v>
      </c>
      <c r="N239" s="135" t="s">
        <v>47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223</v>
      </c>
      <c r="AT239" s="138" t="s">
        <v>219</v>
      </c>
      <c r="AU239" s="138" t="s">
        <v>83</v>
      </c>
      <c r="AY239" s="18" t="s">
        <v>218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8" t="s">
        <v>83</v>
      </c>
      <c r="BK239" s="139">
        <f>ROUND(I239*H239,2)</f>
        <v>0</v>
      </c>
      <c r="BL239" s="18" t="s">
        <v>223</v>
      </c>
      <c r="BM239" s="138" t="s">
        <v>4276</v>
      </c>
    </row>
    <row r="240" spans="2:65" s="1" customFormat="1" ht="11.25">
      <c r="B240" s="33"/>
      <c r="D240" s="140" t="s">
        <v>225</v>
      </c>
      <c r="F240" s="141" t="s">
        <v>2109</v>
      </c>
      <c r="I240" s="142"/>
      <c r="L240" s="33"/>
      <c r="M240" s="143"/>
      <c r="T240" s="54"/>
      <c r="AT240" s="18" t="s">
        <v>225</v>
      </c>
      <c r="AU240" s="18" t="s">
        <v>83</v>
      </c>
    </row>
    <row r="241" spans="2:65" s="1" customFormat="1" ht="19.5">
      <c r="B241" s="33"/>
      <c r="D241" s="140" t="s">
        <v>227</v>
      </c>
      <c r="F241" s="144" t="s">
        <v>2111</v>
      </c>
      <c r="I241" s="142"/>
      <c r="L241" s="33"/>
      <c r="M241" s="143"/>
      <c r="T241" s="54"/>
      <c r="AT241" s="18" t="s">
        <v>227</v>
      </c>
      <c r="AU241" s="18" t="s">
        <v>83</v>
      </c>
    </row>
    <row r="242" spans="2:65" s="11" customFormat="1" ht="11.25">
      <c r="B242" s="145"/>
      <c r="D242" s="140" t="s">
        <v>229</v>
      </c>
      <c r="E242" s="146" t="s">
        <v>19</v>
      </c>
      <c r="F242" s="147" t="s">
        <v>230</v>
      </c>
      <c r="H242" s="146" t="s">
        <v>19</v>
      </c>
      <c r="I242" s="148"/>
      <c r="L242" s="145"/>
      <c r="M242" s="149"/>
      <c r="T242" s="150"/>
      <c r="AT242" s="146" t="s">
        <v>229</v>
      </c>
      <c r="AU242" s="146" t="s">
        <v>83</v>
      </c>
      <c r="AV242" s="11" t="s">
        <v>83</v>
      </c>
      <c r="AW242" s="11" t="s">
        <v>37</v>
      </c>
      <c r="AX242" s="11" t="s">
        <v>76</v>
      </c>
      <c r="AY242" s="146" t="s">
        <v>218</v>
      </c>
    </row>
    <row r="243" spans="2:65" s="12" customFormat="1" ht="11.25">
      <c r="B243" s="151"/>
      <c r="D243" s="140" t="s">
        <v>229</v>
      </c>
      <c r="E243" s="152" t="s">
        <v>19</v>
      </c>
      <c r="F243" s="153" t="s">
        <v>4277</v>
      </c>
      <c r="H243" s="154">
        <v>1.1100000000000001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76</v>
      </c>
      <c r="AY243" s="152" t="s">
        <v>218</v>
      </c>
    </row>
    <row r="244" spans="2:65" s="12" customFormat="1" ht="11.25">
      <c r="B244" s="151"/>
      <c r="D244" s="140" t="s">
        <v>229</v>
      </c>
      <c r="E244" s="152" t="s">
        <v>19</v>
      </c>
      <c r="F244" s="153" t="s">
        <v>4278</v>
      </c>
      <c r="H244" s="154">
        <v>0.72</v>
      </c>
      <c r="I244" s="155"/>
      <c r="L244" s="151"/>
      <c r="M244" s="156"/>
      <c r="T244" s="157"/>
      <c r="AT244" s="152" t="s">
        <v>229</v>
      </c>
      <c r="AU244" s="152" t="s">
        <v>83</v>
      </c>
      <c r="AV244" s="12" t="s">
        <v>85</v>
      </c>
      <c r="AW244" s="12" t="s">
        <v>37</v>
      </c>
      <c r="AX244" s="12" t="s">
        <v>76</v>
      </c>
      <c r="AY244" s="152" t="s">
        <v>218</v>
      </c>
    </row>
    <row r="245" spans="2:65" s="13" customFormat="1" ht="11.25">
      <c r="B245" s="158"/>
      <c r="D245" s="140" t="s">
        <v>229</v>
      </c>
      <c r="E245" s="159" t="s">
        <v>19</v>
      </c>
      <c r="F245" s="160" t="s">
        <v>234</v>
      </c>
      <c r="H245" s="161">
        <v>1.83</v>
      </c>
      <c r="I245" s="162"/>
      <c r="L245" s="158"/>
      <c r="M245" s="163"/>
      <c r="T245" s="164"/>
      <c r="AT245" s="159" t="s">
        <v>229</v>
      </c>
      <c r="AU245" s="159" t="s">
        <v>83</v>
      </c>
      <c r="AV245" s="13" t="s">
        <v>223</v>
      </c>
      <c r="AW245" s="13" t="s">
        <v>37</v>
      </c>
      <c r="AX245" s="13" t="s">
        <v>83</v>
      </c>
      <c r="AY245" s="159" t="s">
        <v>218</v>
      </c>
    </row>
    <row r="246" spans="2:65" s="1" customFormat="1" ht="16.5" customHeight="1">
      <c r="B246" s="33"/>
      <c r="C246" s="127" t="s">
        <v>351</v>
      </c>
      <c r="D246" s="127" t="s">
        <v>219</v>
      </c>
      <c r="E246" s="128" t="s">
        <v>4279</v>
      </c>
      <c r="F246" s="129" t="s">
        <v>2115</v>
      </c>
      <c r="G246" s="130" t="s">
        <v>167</v>
      </c>
      <c r="H246" s="131">
        <v>4.7699999999999996</v>
      </c>
      <c r="I246" s="132"/>
      <c r="J246" s="133">
        <f>ROUND(I246*H246,2)</f>
        <v>0</v>
      </c>
      <c r="K246" s="129" t="s">
        <v>19</v>
      </c>
      <c r="L246" s="33"/>
      <c r="M246" s="134" t="s">
        <v>19</v>
      </c>
      <c r="N246" s="135" t="s">
        <v>47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223</v>
      </c>
      <c r="AT246" s="138" t="s">
        <v>219</v>
      </c>
      <c r="AU246" s="138" t="s">
        <v>83</v>
      </c>
      <c r="AY246" s="18" t="s">
        <v>218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8" t="s">
        <v>83</v>
      </c>
      <c r="BK246" s="139">
        <f>ROUND(I246*H246,2)</f>
        <v>0</v>
      </c>
      <c r="BL246" s="18" t="s">
        <v>223</v>
      </c>
      <c r="BM246" s="138" t="s">
        <v>4280</v>
      </c>
    </row>
    <row r="247" spans="2:65" s="1" customFormat="1" ht="19.5">
      <c r="B247" s="33"/>
      <c r="D247" s="140" t="s">
        <v>225</v>
      </c>
      <c r="F247" s="141" t="s">
        <v>2117</v>
      </c>
      <c r="I247" s="142"/>
      <c r="L247" s="33"/>
      <c r="M247" s="143"/>
      <c r="T247" s="54"/>
      <c r="AT247" s="18" t="s">
        <v>225</v>
      </c>
      <c r="AU247" s="18" t="s">
        <v>83</v>
      </c>
    </row>
    <row r="248" spans="2:65" s="1" customFormat="1" ht="19.5">
      <c r="B248" s="33"/>
      <c r="D248" s="140" t="s">
        <v>227</v>
      </c>
      <c r="F248" s="144" t="s">
        <v>2118</v>
      </c>
      <c r="I248" s="142"/>
      <c r="L248" s="33"/>
      <c r="M248" s="143"/>
      <c r="T248" s="54"/>
      <c r="AT248" s="18" t="s">
        <v>227</v>
      </c>
      <c r="AU248" s="18" t="s">
        <v>83</v>
      </c>
    </row>
    <row r="249" spans="2:65" s="11" customFormat="1" ht="11.25">
      <c r="B249" s="145"/>
      <c r="D249" s="140" t="s">
        <v>229</v>
      </c>
      <c r="E249" s="146" t="s">
        <v>19</v>
      </c>
      <c r="F249" s="147" t="s">
        <v>230</v>
      </c>
      <c r="H249" s="146" t="s">
        <v>19</v>
      </c>
      <c r="I249" s="148"/>
      <c r="L249" s="145"/>
      <c r="M249" s="149"/>
      <c r="T249" s="150"/>
      <c r="AT249" s="146" t="s">
        <v>229</v>
      </c>
      <c r="AU249" s="146" t="s">
        <v>83</v>
      </c>
      <c r="AV249" s="11" t="s">
        <v>83</v>
      </c>
      <c r="AW249" s="11" t="s">
        <v>37</v>
      </c>
      <c r="AX249" s="11" t="s">
        <v>76</v>
      </c>
      <c r="AY249" s="146" t="s">
        <v>218</v>
      </c>
    </row>
    <row r="250" spans="2:65" s="12" customFormat="1" ht="11.25">
      <c r="B250" s="151"/>
      <c r="D250" s="140" t="s">
        <v>229</v>
      </c>
      <c r="E250" s="152" t="s">
        <v>19</v>
      </c>
      <c r="F250" s="153" t="s">
        <v>4281</v>
      </c>
      <c r="H250" s="154">
        <v>4.7699999999999996</v>
      </c>
      <c r="I250" s="155"/>
      <c r="L250" s="151"/>
      <c r="M250" s="156"/>
      <c r="T250" s="157"/>
      <c r="AT250" s="152" t="s">
        <v>229</v>
      </c>
      <c r="AU250" s="152" t="s">
        <v>83</v>
      </c>
      <c r="AV250" s="12" t="s">
        <v>85</v>
      </c>
      <c r="AW250" s="12" t="s">
        <v>37</v>
      </c>
      <c r="AX250" s="12" t="s">
        <v>83</v>
      </c>
      <c r="AY250" s="152" t="s">
        <v>218</v>
      </c>
    </row>
    <row r="251" spans="2:65" s="10" customFormat="1" ht="25.9" customHeight="1">
      <c r="B251" s="117"/>
      <c r="D251" s="118" t="s">
        <v>75</v>
      </c>
      <c r="E251" s="119" t="s">
        <v>4282</v>
      </c>
      <c r="F251" s="119" t="s">
        <v>2121</v>
      </c>
      <c r="I251" s="120"/>
      <c r="J251" s="121">
        <f>BK251</f>
        <v>0</v>
      </c>
      <c r="L251" s="117"/>
      <c r="M251" s="122"/>
      <c r="P251" s="123">
        <f>SUM(P252:P265)</f>
        <v>0</v>
      </c>
      <c r="R251" s="123">
        <f>SUM(R252:R265)</f>
        <v>0</v>
      </c>
      <c r="T251" s="124">
        <f>SUM(T252:T265)</f>
        <v>0</v>
      </c>
      <c r="AR251" s="118" t="s">
        <v>83</v>
      </c>
      <c r="AT251" s="125" t="s">
        <v>75</v>
      </c>
      <c r="AU251" s="125" t="s">
        <v>76</v>
      </c>
      <c r="AY251" s="118" t="s">
        <v>218</v>
      </c>
      <c r="BK251" s="126">
        <f>SUM(BK252:BK265)</f>
        <v>0</v>
      </c>
    </row>
    <row r="252" spans="2:65" s="1" customFormat="1" ht="24.2" customHeight="1">
      <c r="B252" s="33"/>
      <c r="C252" s="127" t="s">
        <v>373</v>
      </c>
      <c r="D252" s="127" t="s">
        <v>219</v>
      </c>
      <c r="E252" s="128" t="s">
        <v>4283</v>
      </c>
      <c r="F252" s="129" t="s">
        <v>4284</v>
      </c>
      <c r="G252" s="130" t="s">
        <v>453</v>
      </c>
      <c r="H252" s="131">
        <v>1</v>
      </c>
      <c r="I252" s="132"/>
      <c r="J252" s="133">
        <f>ROUND(I252*H252,2)</f>
        <v>0</v>
      </c>
      <c r="K252" s="129" t="s">
        <v>19</v>
      </c>
      <c r="L252" s="33"/>
      <c r="M252" s="134" t="s">
        <v>19</v>
      </c>
      <c r="N252" s="135" t="s">
        <v>47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223</v>
      </c>
      <c r="AT252" s="138" t="s">
        <v>219</v>
      </c>
      <c r="AU252" s="138" t="s">
        <v>83</v>
      </c>
      <c r="AY252" s="18" t="s">
        <v>218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83</v>
      </c>
      <c r="BK252" s="139">
        <f>ROUND(I252*H252,2)</f>
        <v>0</v>
      </c>
      <c r="BL252" s="18" t="s">
        <v>223</v>
      </c>
      <c r="BM252" s="138" t="s">
        <v>4285</v>
      </c>
    </row>
    <row r="253" spans="2:65" s="1" customFormat="1" ht="87.75">
      <c r="B253" s="33"/>
      <c r="D253" s="140" t="s">
        <v>225</v>
      </c>
      <c r="F253" s="141" t="s">
        <v>4286</v>
      </c>
      <c r="I253" s="142"/>
      <c r="L253" s="33"/>
      <c r="M253" s="143"/>
      <c r="T253" s="54"/>
      <c r="AT253" s="18" t="s">
        <v>225</v>
      </c>
      <c r="AU253" s="18" t="s">
        <v>83</v>
      </c>
    </row>
    <row r="254" spans="2:65" s="1" customFormat="1" ht="19.5">
      <c r="B254" s="33"/>
      <c r="D254" s="140" t="s">
        <v>227</v>
      </c>
      <c r="F254" s="144" t="s">
        <v>2157</v>
      </c>
      <c r="I254" s="142"/>
      <c r="L254" s="33"/>
      <c r="M254" s="143"/>
      <c r="T254" s="54"/>
      <c r="AT254" s="18" t="s">
        <v>227</v>
      </c>
      <c r="AU254" s="18" t="s">
        <v>83</v>
      </c>
    </row>
    <row r="255" spans="2:65" s="1" customFormat="1" ht="24.2" customHeight="1">
      <c r="B255" s="33"/>
      <c r="C255" s="127" t="s">
        <v>380</v>
      </c>
      <c r="D255" s="127" t="s">
        <v>219</v>
      </c>
      <c r="E255" s="128" t="s">
        <v>4287</v>
      </c>
      <c r="F255" s="129" t="s">
        <v>4288</v>
      </c>
      <c r="G255" s="130" t="s">
        <v>453</v>
      </c>
      <c r="H255" s="131">
        <v>1</v>
      </c>
      <c r="I255" s="132"/>
      <c r="J255" s="133">
        <f>ROUND(I255*H255,2)</f>
        <v>0</v>
      </c>
      <c r="K255" s="129" t="s">
        <v>19</v>
      </c>
      <c r="L255" s="33"/>
      <c r="M255" s="134" t="s">
        <v>19</v>
      </c>
      <c r="N255" s="135" t="s">
        <v>47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223</v>
      </c>
      <c r="AT255" s="138" t="s">
        <v>219</v>
      </c>
      <c r="AU255" s="138" t="s">
        <v>83</v>
      </c>
      <c r="AY255" s="18" t="s">
        <v>218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8" t="s">
        <v>83</v>
      </c>
      <c r="BK255" s="139">
        <f>ROUND(I255*H255,2)</f>
        <v>0</v>
      </c>
      <c r="BL255" s="18" t="s">
        <v>223</v>
      </c>
      <c r="BM255" s="138" t="s">
        <v>4289</v>
      </c>
    </row>
    <row r="256" spans="2:65" s="1" customFormat="1" ht="87.75">
      <c r="B256" s="33"/>
      <c r="D256" s="140" t="s">
        <v>225</v>
      </c>
      <c r="F256" s="141" t="s">
        <v>4290</v>
      </c>
      <c r="I256" s="142"/>
      <c r="L256" s="33"/>
      <c r="M256" s="143"/>
      <c r="T256" s="54"/>
      <c r="AT256" s="18" t="s">
        <v>225</v>
      </c>
      <c r="AU256" s="18" t="s">
        <v>83</v>
      </c>
    </row>
    <row r="257" spans="2:65" s="1" customFormat="1" ht="19.5">
      <c r="B257" s="33"/>
      <c r="D257" s="140" t="s">
        <v>227</v>
      </c>
      <c r="F257" s="144" t="s">
        <v>2157</v>
      </c>
      <c r="I257" s="142"/>
      <c r="L257" s="33"/>
      <c r="M257" s="143"/>
      <c r="T257" s="54"/>
      <c r="AT257" s="18" t="s">
        <v>227</v>
      </c>
      <c r="AU257" s="18" t="s">
        <v>83</v>
      </c>
    </row>
    <row r="258" spans="2:65" s="1" customFormat="1" ht="16.5" customHeight="1">
      <c r="B258" s="33"/>
      <c r="C258" s="127" t="s">
        <v>387</v>
      </c>
      <c r="D258" s="127" t="s">
        <v>219</v>
      </c>
      <c r="E258" s="128" t="s">
        <v>4291</v>
      </c>
      <c r="F258" s="129" t="s">
        <v>4292</v>
      </c>
      <c r="G258" s="130" t="s">
        <v>180</v>
      </c>
      <c r="H258" s="131">
        <v>2.2400000000000002</v>
      </c>
      <c r="I258" s="132"/>
      <c r="J258" s="133">
        <f>ROUND(I258*H258,2)</f>
        <v>0</v>
      </c>
      <c r="K258" s="129" t="s">
        <v>19</v>
      </c>
      <c r="L258" s="33"/>
      <c r="M258" s="134" t="s">
        <v>19</v>
      </c>
      <c r="N258" s="135" t="s">
        <v>47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223</v>
      </c>
      <c r="AT258" s="138" t="s">
        <v>219</v>
      </c>
      <c r="AU258" s="138" t="s">
        <v>83</v>
      </c>
      <c r="AY258" s="18" t="s">
        <v>218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8" t="s">
        <v>83</v>
      </c>
      <c r="BK258" s="139">
        <f>ROUND(I258*H258,2)</f>
        <v>0</v>
      </c>
      <c r="BL258" s="18" t="s">
        <v>223</v>
      </c>
      <c r="BM258" s="138" t="s">
        <v>4293</v>
      </c>
    </row>
    <row r="259" spans="2:65" s="1" customFormat="1" ht="19.5">
      <c r="B259" s="33"/>
      <c r="D259" s="140" t="s">
        <v>225</v>
      </c>
      <c r="F259" s="141" t="s">
        <v>4294</v>
      </c>
      <c r="I259" s="142"/>
      <c r="L259" s="33"/>
      <c r="M259" s="143"/>
      <c r="T259" s="54"/>
      <c r="AT259" s="18" t="s">
        <v>225</v>
      </c>
      <c r="AU259" s="18" t="s">
        <v>83</v>
      </c>
    </row>
    <row r="260" spans="2:65" s="1" customFormat="1" ht="19.5">
      <c r="B260" s="33"/>
      <c r="D260" s="140" t="s">
        <v>227</v>
      </c>
      <c r="F260" s="144" t="s">
        <v>2166</v>
      </c>
      <c r="I260" s="142"/>
      <c r="L260" s="33"/>
      <c r="M260" s="143"/>
      <c r="T260" s="54"/>
      <c r="AT260" s="18" t="s">
        <v>227</v>
      </c>
      <c r="AU260" s="18" t="s">
        <v>83</v>
      </c>
    </row>
    <row r="261" spans="2:65" s="12" customFormat="1" ht="11.25">
      <c r="B261" s="151"/>
      <c r="D261" s="140" t="s">
        <v>229</v>
      </c>
      <c r="E261" s="152" t="s">
        <v>19</v>
      </c>
      <c r="F261" s="153" t="s">
        <v>4295</v>
      </c>
      <c r="H261" s="154">
        <v>2.2400000000000002</v>
      </c>
      <c r="I261" s="155"/>
      <c r="L261" s="151"/>
      <c r="M261" s="156"/>
      <c r="T261" s="157"/>
      <c r="AT261" s="152" t="s">
        <v>229</v>
      </c>
      <c r="AU261" s="152" t="s">
        <v>83</v>
      </c>
      <c r="AV261" s="12" t="s">
        <v>85</v>
      </c>
      <c r="AW261" s="12" t="s">
        <v>37</v>
      </c>
      <c r="AX261" s="12" t="s">
        <v>83</v>
      </c>
      <c r="AY261" s="152" t="s">
        <v>218</v>
      </c>
    </row>
    <row r="262" spans="2:65" s="1" customFormat="1" ht="16.5" customHeight="1">
      <c r="B262" s="33"/>
      <c r="C262" s="127" t="s">
        <v>7</v>
      </c>
      <c r="D262" s="127" t="s">
        <v>219</v>
      </c>
      <c r="E262" s="128" t="s">
        <v>4296</v>
      </c>
      <c r="F262" s="129" t="s">
        <v>2163</v>
      </c>
      <c r="G262" s="130" t="s">
        <v>180</v>
      </c>
      <c r="H262" s="131">
        <v>4.1399999999999997</v>
      </c>
      <c r="I262" s="132"/>
      <c r="J262" s="133">
        <f>ROUND(I262*H262,2)</f>
        <v>0</v>
      </c>
      <c r="K262" s="129" t="s">
        <v>19</v>
      </c>
      <c r="L262" s="33"/>
      <c r="M262" s="134" t="s">
        <v>19</v>
      </c>
      <c r="N262" s="135" t="s">
        <v>47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223</v>
      </c>
      <c r="AT262" s="138" t="s">
        <v>219</v>
      </c>
      <c r="AU262" s="138" t="s">
        <v>83</v>
      </c>
      <c r="AY262" s="18" t="s">
        <v>218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8" t="s">
        <v>83</v>
      </c>
      <c r="BK262" s="139">
        <f>ROUND(I262*H262,2)</f>
        <v>0</v>
      </c>
      <c r="BL262" s="18" t="s">
        <v>223</v>
      </c>
      <c r="BM262" s="138" t="s">
        <v>4297</v>
      </c>
    </row>
    <row r="263" spans="2:65" s="1" customFormat="1" ht="29.25">
      <c r="B263" s="33"/>
      <c r="D263" s="140" t="s">
        <v>225</v>
      </c>
      <c r="F263" s="141" t="s">
        <v>4298</v>
      </c>
      <c r="I263" s="142"/>
      <c r="L263" s="33"/>
      <c r="M263" s="143"/>
      <c r="T263" s="54"/>
      <c r="AT263" s="18" t="s">
        <v>225</v>
      </c>
      <c r="AU263" s="18" t="s">
        <v>83</v>
      </c>
    </row>
    <row r="264" spans="2:65" s="1" customFormat="1" ht="19.5">
      <c r="B264" s="33"/>
      <c r="D264" s="140" t="s">
        <v>227</v>
      </c>
      <c r="F264" s="144" t="s">
        <v>2166</v>
      </c>
      <c r="I264" s="142"/>
      <c r="L264" s="33"/>
      <c r="M264" s="143"/>
      <c r="T264" s="54"/>
      <c r="AT264" s="18" t="s">
        <v>227</v>
      </c>
      <c r="AU264" s="18" t="s">
        <v>83</v>
      </c>
    </row>
    <row r="265" spans="2:65" s="12" customFormat="1" ht="11.25">
      <c r="B265" s="151"/>
      <c r="D265" s="140" t="s">
        <v>229</v>
      </c>
      <c r="E265" s="152" t="s">
        <v>19</v>
      </c>
      <c r="F265" s="153" t="s">
        <v>2167</v>
      </c>
      <c r="H265" s="154">
        <v>4.1399999999999997</v>
      </c>
      <c r="I265" s="155"/>
      <c r="L265" s="151"/>
      <c r="M265" s="156"/>
      <c r="T265" s="157"/>
      <c r="AT265" s="152" t="s">
        <v>229</v>
      </c>
      <c r="AU265" s="152" t="s">
        <v>83</v>
      </c>
      <c r="AV265" s="12" t="s">
        <v>85</v>
      </c>
      <c r="AW265" s="12" t="s">
        <v>37</v>
      </c>
      <c r="AX265" s="12" t="s">
        <v>83</v>
      </c>
      <c r="AY265" s="152" t="s">
        <v>218</v>
      </c>
    </row>
    <row r="266" spans="2:65" s="10" customFormat="1" ht="25.9" customHeight="1">
      <c r="B266" s="117"/>
      <c r="D266" s="118" t="s">
        <v>75</v>
      </c>
      <c r="E266" s="119" t="s">
        <v>4299</v>
      </c>
      <c r="F266" s="119" t="s">
        <v>1395</v>
      </c>
      <c r="I266" s="120"/>
      <c r="J266" s="121">
        <f>BK266</f>
        <v>0</v>
      </c>
      <c r="L266" s="117"/>
      <c r="M266" s="122"/>
      <c r="P266" s="123">
        <f>SUM(P267:P278)</f>
        <v>0</v>
      </c>
      <c r="R266" s="123">
        <f>SUM(R267:R278)</f>
        <v>0</v>
      </c>
      <c r="T266" s="124">
        <f>SUM(T267:T278)</f>
        <v>0</v>
      </c>
      <c r="AR266" s="118" t="s">
        <v>83</v>
      </c>
      <c r="AT266" s="125" t="s">
        <v>75</v>
      </c>
      <c r="AU266" s="125" t="s">
        <v>76</v>
      </c>
      <c r="AY266" s="118" t="s">
        <v>218</v>
      </c>
      <c r="BK266" s="126">
        <f>SUM(BK267:BK278)</f>
        <v>0</v>
      </c>
    </row>
    <row r="267" spans="2:65" s="1" customFormat="1" ht="21.75" customHeight="1">
      <c r="B267" s="33"/>
      <c r="C267" s="127" t="s">
        <v>401</v>
      </c>
      <c r="D267" s="127" t="s">
        <v>219</v>
      </c>
      <c r="E267" s="128" t="s">
        <v>4300</v>
      </c>
      <c r="F267" s="129" t="s">
        <v>4301</v>
      </c>
      <c r="G267" s="130" t="s">
        <v>376</v>
      </c>
      <c r="H267" s="131">
        <v>1</v>
      </c>
      <c r="I267" s="132"/>
      <c r="J267" s="133">
        <f>ROUND(I267*H267,2)</f>
        <v>0</v>
      </c>
      <c r="K267" s="129" t="s">
        <v>19</v>
      </c>
      <c r="L267" s="33"/>
      <c r="M267" s="134" t="s">
        <v>19</v>
      </c>
      <c r="N267" s="135" t="s">
        <v>47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223</v>
      </c>
      <c r="AT267" s="138" t="s">
        <v>219</v>
      </c>
      <c r="AU267" s="138" t="s">
        <v>83</v>
      </c>
      <c r="AY267" s="18" t="s">
        <v>218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8" t="s">
        <v>83</v>
      </c>
      <c r="BK267" s="139">
        <f>ROUND(I267*H267,2)</f>
        <v>0</v>
      </c>
      <c r="BL267" s="18" t="s">
        <v>223</v>
      </c>
      <c r="BM267" s="138" t="s">
        <v>4302</v>
      </c>
    </row>
    <row r="268" spans="2:65" s="1" customFormat="1" ht="29.25">
      <c r="B268" s="33"/>
      <c r="D268" s="140" t="s">
        <v>225</v>
      </c>
      <c r="F268" s="141" t="s">
        <v>4303</v>
      </c>
      <c r="I268" s="142"/>
      <c r="L268" s="33"/>
      <c r="M268" s="143"/>
      <c r="T268" s="54"/>
      <c r="AT268" s="18" t="s">
        <v>225</v>
      </c>
      <c r="AU268" s="18" t="s">
        <v>83</v>
      </c>
    </row>
    <row r="269" spans="2:65" s="1" customFormat="1" ht="19.5">
      <c r="B269" s="33"/>
      <c r="D269" s="140" t="s">
        <v>227</v>
      </c>
      <c r="F269" s="144" t="s">
        <v>4304</v>
      </c>
      <c r="I269" s="142"/>
      <c r="L269" s="33"/>
      <c r="M269" s="143"/>
      <c r="T269" s="54"/>
      <c r="AT269" s="18" t="s">
        <v>227</v>
      </c>
      <c r="AU269" s="18" t="s">
        <v>83</v>
      </c>
    </row>
    <row r="270" spans="2:65" s="12" customFormat="1" ht="11.25">
      <c r="B270" s="151"/>
      <c r="D270" s="140" t="s">
        <v>229</v>
      </c>
      <c r="E270" s="152" t="s">
        <v>19</v>
      </c>
      <c r="F270" s="153" t="s">
        <v>83</v>
      </c>
      <c r="H270" s="154">
        <v>1</v>
      </c>
      <c r="I270" s="155"/>
      <c r="L270" s="151"/>
      <c r="M270" s="156"/>
      <c r="T270" s="157"/>
      <c r="AT270" s="152" t="s">
        <v>229</v>
      </c>
      <c r="AU270" s="152" t="s">
        <v>83</v>
      </c>
      <c r="AV270" s="12" t="s">
        <v>85</v>
      </c>
      <c r="AW270" s="12" t="s">
        <v>37</v>
      </c>
      <c r="AX270" s="12" t="s">
        <v>83</v>
      </c>
      <c r="AY270" s="152" t="s">
        <v>218</v>
      </c>
    </row>
    <row r="271" spans="2:65" s="1" customFormat="1" ht="16.5" customHeight="1">
      <c r="B271" s="33"/>
      <c r="C271" s="127" t="s">
        <v>406</v>
      </c>
      <c r="D271" s="127" t="s">
        <v>219</v>
      </c>
      <c r="E271" s="128" t="s">
        <v>4305</v>
      </c>
      <c r="F271" s="129" t="s">
        <v>1398</v>
      </c>
      <c r="G271" s="130" t="s">
        <v>376</v>
      </c>
      <c r="H271" s="131">
        <v>2</v>
      </c>
      <c r="I271" s="132"/>
      <c r="J271" s="133">
        <f>ROUND(I271*H271,2)</f>
        <v>0</v>
      </c>
      <c r="K271" s="129" t="s">
        <v>19</v>
      </c>
      <c r="L271" s="33"/>
      <c r="M271" s="134" t="s">
        <v>19</v>
      </c>
      <c r="N271" s="135" t="s">
        <v>47</v>
      </c>
      <c r="P271" s="136">
        <f>O271*H271</f>
        <v>0</v>
      </c>
      <c r="Q271" s="136">
        <v>0</v>
      </c>
      <c r="R271" s="136">
        <f>Q271*H271</f>
        <v>0</v>
      </c>
      <c r="S271" s="136">
        <v>0</v>
      </c>
      <c r="T271" s="137">
        <f>S271*H271</f>
        <v>0</v>
      </c>
      <c r="AR271" s="138" t="s">
        <v>223</v>
      </c>
      <c r="AT271" s="138" t="s">
        <v>219</v>
      </c>
      <c r="AU271" s="138" t="s">
        <v>83</v>
      </c>
      <c r="AY271" s="18" t="s">
        <v>218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8" t="s">
        <v>83</v>
      </c>
      <c r="BK271" s="139">
        <f>ROUND(I271*H271,2)</f>
        <v>0</v>
      </c>
      <c r="BL271" s="18" t="s">
        <v>223</v>
      </c>
      <c r="BM271" s="138" t="s">
        <v>4306</v>
      </c>
    </row>
    <row r="272" spans="2:65" s="1" customFormat="1" ht="39">
      <c r="B272" s="33"/>
      <c r="D272" s="140" t="s">
        <v>225</v>
      </c>
      <c r="F272" s="141" t="s">
        <v>1400</v>
      </c>
      <c r="I272" s="142"/>
      <c r="L272" s="33"/>
      <c r="M272" s="143"/>
      <c r="T272" s="54"/>
      <c r="AT272" s="18" t="s">
        <v>225</v>
      </c>
      <c r="AU272" s="18" t="s">
        <v>83</v>
      </c>
    </row>
    <row r="273" spans="2:65" s="1" customFormat="1" ht="19.5">
      <c r="B273" s="33"/>
      <c r="D273" s="140" t="s">
        <v>227</v>
      </c>
      <c r="F273" s="144" t="s">
        <v>1401</v>
      </c>
      <c r="I273" s="142"/>
      <c r="L273" s="33"/>
      <c r="M273" s="143"/>
      <c r="T273" s="54"/>
      <c r="AT273" s="18" t="s">
        <v>227</v>
      </c>
      <c r="AU273" s="18" t="s">
        <v>83</v>
      </c>
    </row>
    <row r="274" spans="2:65" s="12" customFormat="1" ht="11.25">
      <c r="B274" s="151"/>
      <c r="D274" s="140" t="s">
        <v>229</v>
      </c>
      <c r="E274" s="152" t="s">
        <v>19</v>
      </c>
      <c r="F274" s="153" t="s">
        <v>4307</v>
      </c>
      <c r="H274" s="154">
        <v>2</v>
      </c>
      <c r="I274" s="155"/>
      <c r="L274" s="151"/>
      <c r="M274" s="156"/>
      <c r="T274" s="157"/>
      <c r="AT274" s="152" t="s">
        <v>229</v>
      </c>
      <c r="AU274" s="152" t="s">
        <v>83</v>
      </c>
      <c r="AV274" s="12" t="s">
        <v>85</v>
      </c>
      <c r="AW274" s="12" t="s">
        <v>37</v>
      </c>
      <c r="AX274" s="12" t="s">
        <v>83</v>
      </c>
      <c r="AY274" s="152" t="s">
        <v>218</v>
      </c>
    </row>
    <row r="275" spans="2:65" s="1" customFormat="1" ht="24.2" customHeight="1">
      <c r="B275" s="33"/>
      <c r="C275" s="127" t="s">
        <v>412</v>
      </c>
      <c r="D275" s="127" t="s">
        <v>219</v>
      </c>
      <c r="E275" s="128" t="s">
        <v>4308</v>
      </c>
      <c r="F275" s="129" t="s">
        <v>4309</v>
      </c>
      <c r="G275" s="130" t="s">
        <v>376</v>
      </c>
      <c r="H275" s="131">
        <v>1</v>
      </c>
      <c r="I275" s="132"/>
      <c r="J275" s="133">
        <f>ROUND(I275*H275,2)</f>
        <v>0</v>
      </c>
      <c r="K275" s="129" t="s">
        <v>19</v>
      </c>
      <c r="L275" s="33"/>
      <c r="M275" s="134" t="s">
        <v>19</v>
      </c>
      <c r="N275" s="135" t="s">
        <v>47</v>
      </c>
      <c r="P275" s="136">
        <f>O275*H275</f>
        <v>0</v>
      </c>
      <c r="Q275" s="136">
        <v>0</v>
      </c>
      <c r="R275" s="136">
        <f>Q275*H275</f>
        <v>0</v>
      </c>
      <c r="S275" s="136">
        <v>0</v>
      </c>
      <c r="T275" s="137">
        <f>S275*H275</f>
        <v>0</v>
      </c>
      <c r="AR275" s="138" t="s">
        <v>223</v>
      </c>
      <c r="AT275" s="138" t="s">
        <v>219</v>
      </c>
      <c r="AU275" s="138" t="s">
        <v>83</v>
      </c>
      <c r="AY275" s="18" t="s">
        <v>218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8" t="s">
        <v>83</v>
      </c>
      <c r="BK275" s="139">
        <f>ROUND(I275*H275,2)</f>
        <v>0</v>
      </c>
      <c r="BL275" s="18" t="s">
        <v>223</v>
      </c>
      <c r="BM275" s="138" t="s">
        <v>4310</v>
      </c>
    </row>
    <row r="276" spans="2:65" s="1" customFormat="1" ht="48.75">
      <c r="B276" s="33"/>
      <c r="D276" s="140" t="s">
        <v>225</v>
      </c>
      <c r="F276" s="141" t="s">
        <v>4311</v>
      </c>
      <c r="I276" s="142"/>
      <c r="L276" s="33"/>
      <c r="M276" s="143"/>
      <c r="T276" s="54"/>
      <c r="AT276" s="18" t="s">
        <v>225</v>
      </c>
      <c r="AU276" s="18" t="s">
        <v>83</v>
      </c>
    </row>
    <row r="277" spans="2:65" s="1" customFormat="1" ht="19.5">
      <c r="B277" s="33"/>
      <c r="D277" s="140" t="s">
        <v>227</v>
      </c>
      <c r="F277" s="144" t="s">
        <v>2216</v>
      </c>
      <c r="I277" s="142"/>
      <c r="L277" s="33"/>
      <c r="M277" s="143"/>
      <c r="T277" s="54"/>
      <c r="AT277" s="18" t="s">
        <v>227</v>
      </c>
      <c r="AU277" s="18" t="s">
        <v>83</v>
      </c>
    </row>
    <row r="278" spans="2:65" s="12" customFormat="1" ht="11.25">
      <c r="B278" s="151"/>
      <c r="D278" s="140" t="s">
        <v>229</v>
      </c>
      <c r="E278" s="152" t="s">
        <v>19</v>
      </c>
      <c r="F278" s="153" t="s">
        <v>2195</v>
      </c>
      <c r="H278" s="154">
        <v>1</v>
      </c>
      <c r="I278" s="155"/>
      <c r="L278" s="151"/>
      <c r="M278" s="156"/>
      <c r="T278" s="157"/>
      <c r="AT278" s="152" t="s">
        <v>229</v>
      </c>
      <c r="AU278" s="152" t="s">
        <v>83</v>
      </c>
      <c r="AV278" s="12" t="s">
        <v>85</v>
      </c>
      <c r="AW278" s="12" t="s">
        <v>37</v>
      </c>
      <c r="AX278" s="12" t="s">
        <v>83</v>
      </c>
      <c r="AY278" s="152" t="s">
        <v>218</v>
      </c>
    </row>
    <row r="279" spans="2:65" s="10" customFormat="1" ht="25.9" customHeight="1">
      <c r="B279" s="117"/>
      <c r="D279" s="118" t="s">
        <v>75</v>
      </c>
      <c r="E279" s="119" t="s">
        <v>4312</v>
      </c>
      <c r="F279" s="119" t="s">
        <v>1405</v>
      </c>
      <c r="I279" s="120"/>
      <c r="J279" s="121">
        <f>BK279</f>
        <v>0</v>
      </c>
      <c r="L279" s="117"/>
      <c r="M279" s="122"/>
      <c r="P279" s="123">
        <f>SUM(P280:P308)</f>
        <v>0</v>
      </c>
      <c r="R279" s="123">
        <f>SUM(R280:R308)</f>
        <v>0</v>
      </c>
      <c r="T279" s="124">
        <f>SUM(T280:T308)</f>
        <v>0</v>
      </c>
      <c r="AR279" s="118" t="s">
        <v>83</v>
      </c>
      <c r="AT279" s="125" t="s">
        <v>75</v>
      </c>
      <c r="AU279" s="125" t="s">
        <v>76</v>
      </c>
      <c r="AY279" s="118" t="s">
        <v>218</v>
      </c>
      <c r="BK279" s="126">
        <f>SUM(BK280:BK308)</f>
        <v>0</v>
      </c>
    </row>
    <row r="280" spans="2:65" s="1" customFormat="1" ht="16.5" customHeight="1">
      <c r="B280" s="33"/>
      <c r="C280" s="127" t="s">
        <v>420</v>
      </c>
      <c r="D280" s="127" t="s">
        <v>219</v>
      </c>
      <c r="E280" s="128" t="s">
        <v>4313</v>
      </c>
      <c r="F280" s="129" t="s">
        <v>1408</v>
      </c>
      <c r="G280" s="130" t="s">
        <v>222</v>
      </c>
      <c r="H280" s="131">
        <v>6.96</v>
      </c>
      <c r="I280" s="132"/>
      <c r="J280" s="133">
        <f>ROUND(I280*H280,2)</f>
        <v>0</v>
      </c>
      <c r="K280" s="129" t="s">
        <v>19</v>
      </c>
      <c r="L280" s="33"/>
      <c r="M280" s="134" t="s">
        <v>19</v>
      </c>
      <c r="N280" s="135" t="s">
        <v>47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223</v>
      </c>
      <c r="AT280" s="138" t="s">
        <v>219</v>
      </c>
      <c r="AU280" s="138" t="s">
        <v>83</v>
      </c>
      <c r="AY280" s="18" t="s">
        <v>218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8" t="s">
        <v>83</v>
      </c>
      <c r="BK280" s="139">
        <f>ROUND(I280*H280,2)</f>
        <v>0</v>
      </c>
      <c r="BL280" s="18" t="s">
        <v>223</v>
      </c>
      <c r="BM280" s="138" t="s">
        <v>4314</v>
      </c>
    </row>
    <row r="281" spans="2:65" s="1" customFormat="1" ht="19.5">
      <c r="B281" s="33"/>
      <c r="D281" s="140" t="s">
        <v>225</v>
      </c>
      <c r="F281" s="141" t="s">
        <v>1410</v>
      </c>
      <c r="I281" s="142"/>
      <c r="L281" s="33"/>
      <c r="M281" s="143"/>
      <c r="T281" s="54"/>
      <c r="AT281" s="18" t="s">
        <v>225</v>
      </c>
      <c r="AU281" s="18" t="s">
        <v>83</v>
      </c>
    </row>
    <row r="282" spans="2:65" s="1" customFormat="1" ht="29.25">
      <c r="B282" s="33"/>
      <c r="D282" s="140" t="s">
        <v>227</v>
      </c>
      <c r="F282" s="144" t="s">
        <v>1411</v>
      </c>
      <c r="I282" s="142"/>
      <c r="L282" s="33"/>
      <c r="M282" s="143"/>
      <c r="T282" s="54"/>
      <c r="AT282" s="18" t="s">
        <v>227</v>
      </c>
      <c r="AU282" s="18" t="s">
        <v>83</v>
      </c>
    </row>
    <row r="283" spans="2:65" s="12" customFormat="1" ht="11.25">
      <c r="B283" s="151"/>
      <c r="D283" s="140" t="s">
        <v>229</v>
      </c>
      <c r="E283" s="152" t="s">
        <v>19</v>
      </c>
      <c r="F283" s="153" t="s">
        <v>4315</v>
      </c>
      <c r="H283" s="154">
        <v>6.96</v>
      </c>
      <c r="I283" s="155"/>
      <c r="L283" s="151"/>
      <c r="M283" s="156"/>
      <c r="T283" s="157"/>
      <c r="AT283" s="152" t="s">
        <v>229</v>
      </c>
      <c r="AU283" s="152" t="s">
        <v>83</v>
      </c>
      <c r="AV283" s="12" t="s">
        <v>85</v>
      </c>
      <c r="AW283" s="12" t="s">
        <v>37</v>
      </c>
      <c r="AX283" s="12" t="s">
        <v>83</v>
      </c>
      <c r="AY283" s="152" t="s">
        <v>218</v>
      </c>
    </row>
    <row r="284" spans="2:65" s="1" customFormat="1" ht="16.5" customHeight="1">
      <c r="B284" s="33"/>
      <c r="C284" s="127" t="s">
        <v>428</v>
      </c>
      <c r="D284" s="127" t="s">
        <v>219</v>
      </c>
      <c r="E284" s="128" t="s">
        <v>4316</v>
      </c>
      <c r="F284" s="129" t="s">
        <v>1415</v>
      </c>
      <c r="G284" s="130" t="s">
        <v>222</v>
      </c>
      <c r="H284" s="131">
        <v>71.16</v>
      </c>
      <c r="I284" s="132"/>
      <c r="J284" s="133">
        <f>ROUND(I284*H284,2)</f>
        <v>0</v>
      </c>
      <c r="K284" s="129" t="s">
        <v>19</v>
      </c>
      <c r="L284" s="33"/>
      <c r="M284" s="134" t="s">
        <v>19</v>
      </c>
      <c r="N284" s="135" t="s">
        <v>47</v>
      </c>
      <c r="P284" s="136">
        <f>O284*H284</f>
        <v>0</v>
      </c>
      <c r="Q284" s="136">
        <v>0</v>
      </c>
      <c r="R284" s="136">
        <f>Q284*H284</f>
        <v>0</v>
      </c>
      <c r="S284" s="136">
        <v>0</v>
      </c>
      <c r="T284" s="137">
        <f>S284*H284</f>
        <v>0</v>
      </c>
      <c r="AR284" s="138" t="s">
        <v>223</v>
      </c>
      <c r="AT284" s="138" t="s">
        <v>219</v>
      </c>
      <c r="AU284" s="138" t="s">
        <v>83</v>
      </c>
      <c r="AY284" s="18" t="s">
        <v>218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8" t="s">
        <v>83</v>
      </c>
      <c r="BK284" s="139">
        <f>ROUND(I284*H284,2)</f>
        <v>0</v>
      </c>
      <c r="BL284" s="18" t="s">
        <v>223</v>
      </c>
      <c r="BM284" s="138" t="s">
        <v>4317</v>
      </c>
    </row>
    <row r="285" spans="2:65" s="1" customFormat="1" ht="19.5">
      <c r="B285" s="33"/>
      <c r="D285" s="140" t="s">
        <v>225</v>
      </c>
      <c r="F285" s="141" t="s">
        <v>1417</v>
      </c>
      <c r="I285" s="142"/>
      <c r="L285" s="33"/>
      <c r="M285" s="143"/>
      <c r="T285" s="54"/>
      <c r="AT285" s="18" t="s">
        <v>225</v>
      </c>
      <c r="AU285" s="18" t="s">
        <v>83</v>
      </c>
    </row>
    <row r="286" spans="2:65" s="1" customFormat="1" ht="29.25">
      <c r="B286" s="33"/>
      <c r="D286" s="140" t="s">
        <v>227</v>
      </c>
      <c r="F286" s="144" t="s">
        <v>1411</v>
      </c>
      <c r="I286" s="142"/>
      <c r="L286" s="33"/>
      <c r="M286" s="143"/>
      <c r="T286" s="54"/>
      <c r="AT286" s="18" t="s">
        <v>227</v>
      </c>
      <c r="AU286" s="18" t="s">
        <v>83</v>
      </c>
    </row>
    <row r="287" spans="2:65" s="12" customFormat="1" ht="11.25">
      <c r="B287" s="151"/>
      <c r="D287" s="140" t="s">
        <v>229</v>
      </c>
      <c r="E287" s="152" t="s">
        <v>19</v>
      </c>
      <c r="F287" s="153" t="s">
        <v>4318</v>
      </c>
      <c r="H287" s="154">
        <v>71.16</v>
      </c>
      <c r="I287" s="155"/>
      <c r="L287" s="151"/>
      <c r="M287" s="156"/>
      <c r="T287" s="157"/>
      <c r="AT287" s="152" t="s">
        <v>229</v>
      </c>
      <c r="AU287" s="152" t="s">
        <v>83</v>
      </c>
      <c r="AV287" s="12" t="s">
        <v>85</v>
      </c>
      <c r="AW287" s="12" t="s">
        <v>37</v>
      </c>
      <c r="AX287" s="12" t="s">
        <v>83</v>
      </c>
      <c r="AY287" s="152" t="s">
        <v>218</v>
      </c>
    </row>
    <row r="288" spans="2:65" s="1" customFormat="1" ht="16.5" customHeight="1">
      <c r="B288" s="33"/>
      <c r="C288" s="127" t="s">
        <v>437</v>
      </c>
      <c r="D288" s="127" t="s">
        <v>219</v>
      </c>
      <c r="E288" s="128" t="s">
        <v>4319</v>
      </c>
      <c r="F288" s="129" t="s">
        <v>2262</v>
      </c>
      <c r="G288" s="130" t="s">
        <v>180</v>
      </c>
      <c r="H288" s="131">
        <v>270.32499999999999</v>
      </c>
      <c r="I288" s="132"/>
      <c r="J288" s="133">
        <f>ROUND(I288*H288,2)</f>
        <v>0</v>
      </c>
      <c r="K288" s="129" t="s">
        <v>19</v>
      </c>
      <c r="L288" s="33"/>
      <c r="M288" s="134" t="s">
        <v>19</v>
      </c>
      <c r="N288" s="135" t="s">
        <v>47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223</v>
      </c>
      <c r="AT288" s="138" t="s">
        <v>219</v>
      </c>
      <c r="AU288" s="138" t="s">
        <v>83</v>
      </c>
      <c r="AY288" s="18" t="s">
        <v>218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8" t="s">
        <v>83</v>
      </c>
      <c r="BK288" s="139">
        <f>ROUND(I288*H288,2)</f>
        <v>0</v>
      </c>
      <c r="BL288" s="18" t="s">
        <v>223</v>
      </c>
      <c r="BM288" s="138" t="s">
        <v>4320</v>
      </c>
    </row>
    <row r="289" spans="2:65" s="1" customFormat="1" ht="11.25">
      <c r="B289" s="33"/>
      <c r="D289" s="140" t="s">
        <v>225</v>
      </c>
      <c r="F289" s="141" t="s">
        <v>2262</v>
      </c>
      <c r="I289" s="142"/>
      <c r="L289" s="33"/>
      <c r="M289" s="143"/>
      <c r="T289" s="54"/>
      <c r="AT289" s="18" t="s">
        <v>225</v>
      </c>
      <c r="AU289" s="18" t="s">
        <v>83</v>
      </c>
    </row>
    <row r="290" spans="2:65" s="1" customFormat="1" ht="19.5">
      <c r="B290" s="33"/>
      <c r="D290" s="140" t="s">
        <v>227</v>
      </c>
      <c r="F290" s="144" t="s">
        <v>2264</v>
      </c>
      <c r="I290" s="142"/>
      <c r="L290" s="33"/>
      <c r="M290" s="143"/>
      <c r="T290" s="54"/>
      <c r="AT290" s="18" t="s">
        <v>227</v>
      </c>
      <c r="AU290" s="18" t="s">
        <v>83</v>
      </c>
    </row>
    <row r="291" spans="2:65" s="11" customFormat="1" ht="11.25">
      <c r="B291" s="145"/>
      <c r="D291" s="140" t="s">
        <v>229</v>
      </c>
      <c r="E291" s="146" t="s">
        <v>19</v>
      </c>
      <c r="F291" s="147" t="s">
        <v>230</v>
      </c>
      <c r="H291" s="146" t="s">
        <v>19</v>
      </c>
      <c r="I291" s="148"/>
      <c r="L291" s="145"/>
      <c r="M291" s="149"/>
      <c r="T291" s="150"/>
      <c r="AT291" s="146" t="s">
        <v>229</v>
      </c>
      <c r="AU291" s="146" t="s">
        <v>83</v>
      </c>
      <c r="AV291" s="11" t="s">
        <v>83</v>
      </c>
      <c r="AW291" s="11" t="s">
        <v>37</v>
      </c>
      <c r="AX291" s="11" t="s">
        <v>76</v>
      </c>
      <c r="AY291" s="146" t="s">
        <v>218</v>
      </c>
    </row>
    <row r="292" spans="2:65" s="12" customFormat="1" ht="11.25">
      <c r="B292" s="151"/>
      <c r="D292" s="140" t="s">
        <v>229</v>
      </c>
      <c r="E292" s="152" t="s">
        <v>19</v>
      </c>
      <c r="F292" s="153" t="s">
        <v>4321</v>
      </c>
      <c r="H292" s="154">
        <v>270.32499999999999</v>
      </c>
      <c r="I292" s="155"/>
      <c r="L292" s="151"/>
      <c r="M292" s="156"/>
      <c r="T292" s="157"/>
      <c r="AT292" s="152" t="s">
        <v>229</v>
      </c>
      <c r="AU292" s="152" t="s">
        <v>83</v>
      </c>
      <c r="AV292" s="12" t="s">
        <v>85</v>
      </c>
      <c r="AW292" s="12" t="s">
        <v>37</v>
      </c>
      <c r="AX292" s="12" t="s">
        <v>83</v>
      </c>
      <c r="AY292" s="152" t="s">
        <v>218</v>
      </c>
    </row>
    <row r="293" spans="2:65" s="1" customFormat="1" ht="16.5" customHeight="1">
      <c r="B293" s="33"/>
      <c r="C293" s="127" t="s">
        <v>444</v>
      </c>
      <c r="D293" s="127" t="s">
        <v>219</v>
      </c>
      <c r="E293" s="128" t="s">
        <v>4322</v>
      </c>
      <c r="F293" s="129" t="s">
        <v>4323</v>
      </c>
      <c r="G293" s="130" t="s">
        <v>237</v>
      </c>
      <c r="H293" s="131">
        <v>1066</v>
      </c>
      <c r="I293" s="132"/>
      <c r="J293" s="133">
        <f>ROUND(I293*H293,2)</f>
        <v>0</v>
      </c>
      <c r="K293" s="129" t="s">
        <v>19</v>
      </c>
      <c r="L293" s="33"/>
      <c r="M293" s="134" t="s">
        <v>19</v>
      </c>
      <c r="N293" s="135" t="s">
        <v>47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223</v>
      </c>
      <c r="AT293" s="138" t="s">
        <v>219</v>
      </c>
      <c r="AU293" s="138" t="s">
        <v>83</v>
      </c>
      <c r="AY293" s="18" t="s">
        <v>218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8" t="s">
        <v>83</v>
      </c>
      <c r="BK293" s="139">
        <f>ROUND(I293*H293,2)</f>
        <v>0</v>
      </c>
      <c r="BL293" s="18" t="s">
        <v>223</v>
      </c>
      <c r="BM293" s="138" t="s">
        <v>4324</v>
      </c>
    </row>
    <row r="294" spans="2:65" s="1" customFormat="1" ht="19.5">
      <c r="B294" s="33"/>
      <c r="D294" s="140" t="s">
        <v>225</v>
      </c>
      <c r="F294" s="141" t="s">
        <v>2277</v>
      </c>
      <c r="I294" s="142"/>
      <c r="L294" s="33"/>
      <c r="M294" s="143"/>
      <c r="T294" s="54"/>
      <c r="AT294" s="18" t="s">
        <v>225</v>
      </c>
      <c r="AU294" s="18" t="s">
        <v>83</v>
      </c>
    </row>
    <row r="295" spans="2:65" s="1" customFormat="1" ht="19.5">
      <c r="B295" s="33"/>
      <c r="D295" s="140" t="s">
        <v>227</v>
      </c>
      <c r="F295" s="144" t="s">
        <v>2278</v>
      </c>
      <c r="I295" s="142"/>
      <c r="L295" s="33"/>
      <c r="M295" s="143"/>
      <c r="T295" s="54"/>
      <c r="AT295" s="18" t="s">
        <v>227</v>
      </c>
      <c r="AU295" s="18" t="s">
        <v>83</v>
      </c>
    </row>
    <row r="296" spans="2:65" s="11" customFormat="1" ht="11.25">
      <c r="B296" s="145"/>
      <c r="D296" s="140" t="s">
        <v>229</v>
      </c>
      <c r="E296" s="146" t="s">
        <v>19</v>
      </c>
      <c r="F296" s="147" t="s">
        <v>230</v>
      </c>
      <c r="H296" s="146" t="s">
        <v>19</v>
      </c>
      <c r="I296" s="148"/>
      <c r="L296" s="145"/>
      <c r="M296" s="149"/>
      <c r="T296" s="150"/>
      <c r="AT296" s="146" t="s">
        <v>229</v>
      </c>
      <c r="AU296" s="146" t="s">
        <v>83</v>
      </c>
      <c r="AV296" s="11" t="s">
        <v>83</v>
      </c>
      <c r="AW296" s="11" t="s">
        <v>37</v>
      </c>
      <c r="AX296" s="11" t="s">
        <v>76</v>
      </c>
      <c r="AY296" s="146" t="s">
        <v>218</v>
      </c>
    </row>
    <row r="297" spans="2:65" s="12" customFormat="1" ht="11.25">
      <c r="B297" s="151"/>
      <c r="D297" s="140" t="s">
        <v>229</v>
      </c>
      <c r="E297" s="152" t="s">
        <v>19</v>
      </c>
      <c r="F297" s="153" t="s">
        <v>4325</v>
      </c>
      <c r="H297" s="154">
        <v>616</v>
      </c>
      <c r="I297" s="155"/>
      <c r="L297" s="151"/>
      <c r="M297" s="156"/>
      <c r="T297" s="157"/>
      <c r="AT297" s="152" t="s">
        <v>229</v>
      </c>
      <c r="AU297" s="152" t="s">
        <v>83</v>
      </c>
      <c r="AV297" s="12" t="s">
        <v>85</v>
      </c>
      <c r="AW297" s="12" t="s">
        <v>37</v>
      </c>
      <c r="AX297" s="12" t="s">
        <v>76</v>
      </c>
      <c r="AY297" s="152" t="s">
        <v>218</v>
      </c>
    </row>
    <row r="298" spans="2:65" s="12" customFormat="1" ht="11.25">
      <c r="B298" s="151"/>
      <c r="D298" s="140" t="s">
        <v>229</v>
      </c>
      <c r="E298" s="152" t="s">
        <v>19</v>
      </c>
      <c r="F298" s="153" t="s">
        <v>4326</v>
      </c>
      <c r="H298" s="154">
        <v>450</v>
      </c>
      <c r="I298" s="155"/>
      <c r="L298" s="151"/>
      <c r="M298" s="156"/>
      <c r="T298" s="157"/>
      <c r="AT298" s="152" t="s">
        <v>229</v>
      </c>
      <c r="AU298" s="152" t="s">
        <v>83</v>
      </c>
      <c r="AV298" s="12" t="s">
        <v>85</v>
      </c>
      <c r="AW298" s="12" t="s">
        <v>37</v>
      </c>
      <c r="AX298" s="12" t="s">
        <v>76</v>
      </c>
      <c r="AY298" s="152" t="s">
        <v>218</v>
      </c>
    </row>
    <row r="299" spans="2:65" s="13" customFormat="1" ht="11.25">
      <c r="B299" s="158"/>
      <c r="D299" s="140" t="s">
        <v>229</v>
      </c>
      <c r="E299" s="159" t="s">
        <v>19</v>
      </c>
      <c r="F299" s="160" t="s">
        <v>234</v>
      </c>
      <c r="H299" s="161">
        <v>1066</v>
      </c>
      <c r="I299" s="162"/>
      <c r="L299" s="158"/>
      <c r="M299" s="163"/>
      <c r="T299" s="164"/>
      <c r="AT299" s="159" t="s">
        <v>229</v>
      </c>
      <c r="AU299" s="159" t="s">
        <v>83</v>
      </c>
      <c r="AV299" s="13" t="s">
        <v>223</v>
      </c>
      <c r="AW299" s="13" t="s">
        <v>37</v>
      </c>
      <c r="AX299" s="13" t="s">
        <v>83</v>
      </c>
      <c r="AY299" s="159" t="s">
        <v>218</v>
      </c>
    </row>
    <row r="300" spans="2:65" s="1" customFormat="1" ht="16.5" customHeight="1">
      <c r="B300" s="33"/>
      <c r="C300" s="127" t="s">
        <v>450</v>
      </c>
      <c r="D300" s="127" t="s">
        <v>219</v>
      </c>
      <c r="E300" s="128" t="s">
        <v>4327</v>
      </c>
      <c r="F300" s="129" t="s">
        <v>4328</v>
      </c>
      <c r="G300" s="130" t="s">
        <v>237</v>
      </c>
      <c r="H300" s="131">
        <v>126</v>
      </c>
      <c r="I300" s="132"/>
      <c r="J300" s="133">
        <f>ROUND(I300*H300,2)</f>
        <v>0</v>
      </c>
      <c r="K300" s="129" t="s">
        <v>19</v>
      </c>
      <c r="L300" s="33"/>
      <c r="M300" s="134" t="s">
        <v>19</v>
      </c>
      <c r="N300" s="135" t="s">
        <v>47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223</v>
      </c>
      <c r="AT300" s="138" t="s">
        <v>219</v>
      </c>
      <c r="AU300" s="138" t="s">
        <v>83</v>
      </c>
      <c r="AY300" s="18" t="s">
        <v>218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8" t="s">
        <v>83</v>
      </c>
      <c r="BK300" s="139">
        <f>ROUND(I300*H300,2)</f>
        <v>0</v>
      </c>
      <c r="BL300" s="18" t="s">
        <v>223</v>
      </c>
      <c r="BM300" s="138" t="s">
        <v>4329</v>
      </c>
    </row>
    <row r="301" spans="2:65" s="1" customFormat="1" ht="19.5">
      <c r="B301" s="33"/>
      <c r="D301" s="140" t="s">
        <v>225</v>
      </c>
      <c r="F301" s="141" t="s">
        <v>2283</v>
      </c>
      <c r="I301" s="142"/>
      <c r="L301" s="33"/>
      <c r="M301" s="143"/>
      <c r="T301" s="54"/>
      <c r="AT301" s="18" t="s">
        <v>225</v>
      </c>
      <c r="AU301" s="18" t="s">
        <v>83</v>
      </c>
    </row>
    <row r="302" spans="2:65" s="1" customFormat="1" ht="19.5">
      <c r="B302" s="33"/>
      <c r="D302" s="140" t="s">
        <v>227</v>
      </c>
      <c r="F302" s="144" t="s">
        <v>2278</v>
      </c>
      <c r="I302" s="142"/>
      <c r="L302" s="33"/>
      <c r="M302" s="143"/>
      <c r="T302" s="54"/>
      <c r="AT302" s="18" t="s">
        <v>227</v>
      </c>
      <c r="AU302" s="18" t="s">
        <v>83</v>
      </c>
    </row>
    <row r="303" spans="2:65" s="11" customFormat="1" ht="11.25">
      <c r="B303" s="145"/>
      <c r="D303" s="140" t="s">
        <v>229</v>
      </c>
      <c r="E303" s="146" t="s">
        <v>19</v>
      </c>
      <c r="F303" s="147" t="s">
        <v>230</v>
      </c>
      <c r="H303" s="146" t="s">
        <v>19</v>
      </c>
      <c r="I303" s="148"/>
      <c r="L303" s="145"/>
      <c r="M303" s="149"/>
      <c r="T303" s="150"/>
      <c r="AT303" s="146" t="s">
        <v>229</v>
      </c>
      <c r="AU303" s="146" t="s">
        <v>83</v>
      </c>
      <c r="AV303" s="11" t="s">
        <v>83</v>
      </c>
      <c r="AW303" s="11" t="s">
        <v>37</v>
      </c>
      <c r="AX303" s="11" t="s">
        <v>76</v>
      </c>
      <c r="AY303" s="146" t="s">
        <v>218</v>
      </c>
    </row>
    <row r="304" spans="2:65" s="12" customFormat="1" ht="11.25">
      <c r="B304" s="151"/>
      <c r="D304" s="140" t="s">
        <v>229</v>
      </c>
      <c r="E304" s="152" t="s">
        <v>19</v>
      </c>
      <c r="F304" s="153" t="s">
        <v>4330</v>
      </c>
      <c r="H304" s="154">
        <v>126</v>
      </c>
      <c r="I304" s="155"/>
      <c r="L304" s="151"/>
      <c r="M304" s="156"/>
      <c r="T304" s="157"/>
      <c r="AT304" s="152" t="s">
        <v>229</v>
      </c>
      <c r="AU304" s="152" t="s">
        <v>83</v>
      </c>
      <c r="AV304" s="12" t="s">
        <v>85</v>
      </c>
      <c r="AW304" s="12" t="s">
        <v>37</v>
      </c>
      <c r="AX304" s="12" t="s">
        <v>83</v>
      </c>
      <c r="AY304" s="152" t="s">
        <v>218</v>
      </c>
    </row>
    <row r="305" spans="2:65" s="1" customFormat="1" ht="16.5" customHeight="1">
      <c r="B305" s="33"/>
      <c r="C305" s="127" t="s">
        <v>459</v>
      </c>
      <c r="D305" s="127" t="s">
        <v>219</v>
      </c>
      <c r="E305" s="128" t="s">
        <v>4331</v>
      </c>
      <c r="F305" s="129" t="s">
        <v>1421</v>
      </c>
      <c r="G305" s="130" t="s">
        <v>222</v>
      </c>
      <c r="H305" s="131">
        <v>0.8</v>
      </c>
      <c r="I305" s="132"/>
      <c r="J305" s="133">
        <f>ROUND(I305*H305,2)</f>
        <v>0</v>
      </c>
      <c r="K305" s="129" t="s">
        <v>19</v>
      </c>
      <c r="L305" s="33"/>
      <c r="M305" s="134" t="s">
        <v>19</v>
      </c>
      <c r="N305" s="135" t="s">
        <v>47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223</v>
      </c>
      <c r="AT305" s="138" t="s">
        <v>219</v>
      </c>
      <c r="AU305" s="138" t="s">
        <v>83</v>
      </c>
      <c r="AY305" s="18" t="s">
        <v>218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8" t="s">
        <v>83</v>
      </c>
      <c r="BK305" s="139">
        <f>ROUND(I305*H305,2)</f>
        <v>0</v>
      </c>
      <c r="BL305" s="18" t="s">
        <v>223</v>
      </c>
      <c r="BM305" s="138" t="s">
        <v>4332</v>
      </c>
    </row>
    <row r="306" spans="2:65" s="1" customFormat="1" ht="19.5">
      <c r="B306" s="33"/>
      <c r="D306" s="140" t="s">
        <v>225</v>
      </c>
      <c r="F306" s="141" t="s">
        <v>1423</v>
      </c>
      <c r="I306" s="142"/>
      <c r="L306" s="33"/>
      <c r="M306" s="143"/>
      <c r="T306" s="54"/>
      <c r="AT306" s="18" t="s">
        <v>225</v>
      </c>
      <c r="AU306" s="18" t="s">
        <v>83</v>
      </c>
    </row>
    <row r="307" spans="2:65" s="1" customFormat="1" ht="29.25">
      <c r="B307" s="33"/>
      <c r="D307" s="140" t="s">
        <v>227</v>
      </c>
      <c r="F307" s="144" t="s">
        <v>1424</v>
      </c>
      <c r="I307" s="142"/>
      <c r="L307" s="33"/>
      <c r="M307" s="143"/>
      <c r="T307" s="54"/>
      <c r="AT307" s="18" t="s">
        <v>227</v>
      </c>
      <c r="AU307" s="18" t="s">
        <v>83</v>
      </c>
    </row>
    <row r="308" spans="2:65" s="12" customFormat="1" ht="11.25">
      <c r="B308" s="151"/>
      <c r="D308" s="140" t="s">
        <v>229</v>
      </c>
      <c r="E308" s="152" t="s">
        <v>19</v>
      </c>
      <c r="F308" s="153" t="s">
        <v>2268</v>
      </c>
      <c r="H308" s="154">
        <v>0.8</v>
      </c>
      <c r="I308" s="155"/>
      <c r="L308" s="151"/>
      <c r="M308" s="156"/>
      <c r="T308" s="157"/>
      <c r="AT308" s="152" t="s">
        <v>229</v>
      </c>
      <c r="AU308" s="152" t="s">
        <v>83</v>
      </c>
      <c r="AV308" s="12" t="s">
        <v>85</v>
      </c>
      <c r="AW308" s="12" t="s">
        <v>37</v>
      </c>
      <c r="AX308" s="12" t="s">
        <v>83</v>
      </c>
      <c r="AY308" s="152" t="s">
        <v>218</v>
      </c>
    </row>
    <row r="309" spans="2:65" s="10" customFormat="1" ht="25.9" customHeight="1">
      <c r="B309" s="117"/>
      <c r="D309" s="118" t="s">
        <v>75</v>
      </c>
      <c r="E309" s="119" t="s">
        <v>4333</v>
      </c>
      <c r="F309" s="119" t="s">
        <v>2289</v>
      </c>
      <c r="I309" s="120"/>
      <c r="J309" s="121">
        <f>BK309</f>
        <v>0</v>
      </c>
      <c r="L309" s="117"/>
      <c r="M309" s="122"/>
      <c r="P309" s="123">
        <f>SUM(P310:P314)</f>
        <v>0</v>
      </c>
      <c r="R309" s="123">
        <f>SUM(R310:R314)</f>
        <v>0</v>
      </c>
      <c r="T309" s="124">
        <f>SUM(T310:T314)</f>
        <v>0</v>
      </c>
      <c r="AR309" s="118" t="s">
        <v>83</v>
      </c>
      <c r="AT309" s="125" t="s">
        <v>75</v>
      </c>
      <c r="AU309" s="125" t="s">
        <v>76</v>
      </c>
      <c r="AY309" s="118" t="s">
        <v>218</v>
      </c>
      <c r="BK309" s="126">
        <f>SUM(BK310:BK314)</f>
        <v>0</v>
      </c>
    </row>
    <row r="310" spans="2:65" s="1" customFormat="1" ht="16.5" customHeight="1">
      <c r="B310" s="33"/>
      <c r="C310" s="127" t="s">
        <v>465</v>
      </c>
      <c r="D310" s="127" t="s">
        <v>219</v>
      </c>
      <c r="E310" s="128" t="s">
        <v>4334</v>
      </c>
      <c r="F310" s="129" t="s">
        <v>2298</v>
      </c>
      <c r="G310" s="130" t="s">
        <v>180</v>
      </c>
      <c r="H310" s="131">
        <v>460.5</v>
      </c>
      <c r="I310" s="132"/>
      <c r="J310" s="133">
        <f>ROUND(I310*H310,2)</f>
        <v>0</v>
      </c>
      <c r="K310" s="129" t="s">
        <v>19</v>
      </c>
      <c r="L310" s="33"/>
      <c r="M310" s="134" t="s">
        <v>19</v>
      </c>
      <c r="N310" s="135" t="s">
        <v>47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223</v>
      </c>
      <c r="AT310" s="138" t="s">
        <v>219</v>
      </c>
      <c r="AU310" s="138" t="s">
        <v>83</v>
      </c>
      <c r="AY310" s="18" t="s">
        <v>218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8" t="s">
        <v>83</v>
      </c>
      <c r="BK310" s="139">
        <f>ROUND(I310*H310,2)</f>
        <v>0</v>
      </c>
      <c r="BL310" s="18" t="s">
        <v>223</v>
      </c>
      <c r="BM310" s="138" t="s">
        <v>4335</v>
      </c>
    </row>
    <row r="311" spans="2:65" s="1" customFormat="1" ht="19.5">
      <c r="B311" s="33"/>
      <c r="D311" s="140" t="s">
        <v>225</v>
      </c>
      <c r="F311" s="141" t="s">
        <v>2300</v>
      </c>
      <c r="I311" s="142"/>
      <c r="L311" s="33"/>
      <c r="M311" s="143"/>
      <c r="T311" s="54"/>
      <c r="AT311" s="18" t="s">
        <v>225</v>
      </c>
      <c r="AU311" s="18" t="s">
        <v>83</v>
      </c>
    </row>
    <row r="312" spans="2:65" s="1" customFormat="1" ht="19.5">
      <c r="B312" s="33"/>
      <c r="D312" s="140" t="s">
        <v>227</v>
      </c>
      <c r="F312" s="144" t="s">
        <v>2301</v>
      </c>
      <c r="I312" s="142"/>
      <c r="L312" s="33"/>
      <c r="M312" s="143"/>
      <c r="T312" s="54"/>
      <c r="AT312" s="18" t="s">
        <v>227</v>
      </c>
      <c r="AU312" s="18" t="s">
        <v>83</v>
      </c>
    </row>
    <row r="313" spans="2:65" s="11" customFormat="1" ht="11.25">
      <c r="B313" s="145"/>
      <c r="D313" s="140" t="s">
        <v>229</v>
      </c>
      <c r="E313" s="146" t="s">
        <v>19</v>
      </c>
      <c r="F313" s="147" t="s">
        <v>230</v>
      </c>
      <c r="H313" s="146" t="s">
        <v>19</v>
      </c>
      <c r="I313" s="148"/>
      <c r="L313" s="145"/>
      <c r="M313" s="149"/>
      <c r="T313" s="150"/>
      <c r="AT313" s="146" t="s">
        <v>229</v>
      </c>
      <c r="AU313" s="146" t="s">
        <v>83</v>
      </c>
      <c r="AV313" s="11" t="s">
        <v>83</v>
      </c>
      <c r="AW313" s="11" t="s">
        <v>37</v>
      </c>
      <c r="AX313" s="11" t="s">
        <v>76</v>
      </c>
      <c r="AY313" s="146" t="s">
        <v>218</v>
      </c>
    </row>
    <row r="314" spans="2:65" s="12" customFormat="1" ht="11.25">
      <c r="B314" s="151"/>
      <c r="D314" s="140" t="s">
        <v>229</v>
      </c>
      <c r="E314" s="152" t="s">
        <v>19</v>
      </c>
      <c r="F314" s="153" t="s">
        <v>4336</v>
      </c>
      <c r="H314" s="154">
        <v>460.5</v>
      </c>
      <c r="I314" s="155"/>
      <c r="L314" s="151"/>
      <c r="M314" s="169"/>
      <c r="N314" s="170"/>
      <c r="O314" s="170"/>
      <c r="P314" s="170"/>
      <c r="Q314" s="170"/>
      <c r="R314" s="170"/>
      <c r="S314" s="170"/>
      <c r="T314" s="171"/>
      <c r="AT314" s="152" t="s">
        <v>229</v>
      </c>
      <c r="AU314" s="152" t="s">
        <v>83</v>
      </c>
      <c r="AV314" s="12" t="s">
        <v>85</v>
      </c>
      <c r="AW314" s="12" t="s">
        <v>37</v>
      </c>
      <c r="AX314" s="12" t="s">
        <v>83</v>
      </c>
      <c r="AY314" s="152" t="s">
        <v>218</v>
      </c>
    </row>
    <row r="315" spans="2:65" s="1" customFormat="1" ht="6.95" customHeight="1">
      <c r="B315" s="42"/>
      <c r="C315" s="43"/>
      <c r="D315" s="43"/>
      <c r="E315" s="43"/>
      <c r="F315" s="43"/>
      <c r="G315" s="43"/>
      <c r="H315" s="43"/>
      <c r="I315" s="43"/>
      <c r="J315" s="43"/>
      <c r="K315" s="43"/>
      <c r="L315" s="33"/>
    </row>
  </sheetData>
  <sheetProtection algorithmName="SHA-512" hashValue="T/Nk4boTXoqp5LLroNpOi9fVplDx4EEERbuUo5aRBPtz8uPdiyaVkYmU25Y4U79miKawrTRM/Lsn8UZ+gFNDtA==" saltValue="Ze3TicKnuEuQjz2lqiO08BWiEqRwkuJg9yH/vBbCMbAymLED7Ujla/iI1zuPEuWgtZiVy4XOQFVs9qdjYZs3QA==" spinCount="100000" sheet="1" objects="1" scenarios="1" formatColumns="0" formatRows="0" autoFilter="0"/>
  <autoFilter ref="C97:K314" xr:uid="{00000000-0009-0000-0000-000008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118</v>
      </c>
      <c r="AZ2" s="91" t="s">
        <v>4337</v>
      </c>
      <c r="BA2" s="91" t="s">
        <v>4337</v>
      </c>
      <c r="BB2" s="91" t="s">
        <v>180</v>
      </c>
      <c r="BC2" s="91" t="s">
        <v>4338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2344</v>
      </c>
      <c r="BA3" s="91" t="s">
        <v>2344</v>
      </c>
      <c r="BB3" s="91" t="s">
        <v>167</v>
      </c>
      <c r="BC3" s="91" t="s">
        <v>4339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3905</v>
      </c>
      <c r="BA4" s="91" t="s">
        <v>1703</v>
      </c>
      <c r="BB4" s="91" t="s">
        <v>180</v>
      </c>
      <c r="BC4" s="91" t="s">
        <v>4340</v>
      </c>
      <c r="BD4" s="91" t="s">
        <v>85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188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1426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4341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ROUND(J98,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ROUND((SUM(BE98:BE317)),  2)</f>
        <v>0</v>
      </c>
      <c r="I37" s="95">
        <v>0.21</v>
      </c>
      <c r="J37" s="84">
        <f>ROUND(((SUM(BE98:BE317))*I37),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ROUND((SUM(BF98:BF317)),  2)</f>
        <v>0</v>
      </c>
      <c r="I38" s="95">
        <v>0.15</v>
      </c>
      <c r="J38" s="84">
        <f>ROUND(((SUM(BF98:BF317))*I38),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ROUND((SUM(BG98:BG317)),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ROUND((SUM(BH98:BH317)),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ROUND((SUM(BI98:BI317)),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188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1426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05 - Venkovní úpravy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J98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4342</v>
      </c>
      <c r="E68" s="107"/>
      <c r="F68" s="107"/>
      <c r="G68" s="107"/>
      <c r="H68" s="107"/>
      <c r="I68" s="107"/>
      <c r="J68" s="108">
        <f>J99</f>
        <v>0</v>
      </c>
      <c r="L68" s="105"/>
    </row>
    <row r="69" spans="2:47" s="8" customFormat="1" ht="24.95" customHeight="1">
      <c r="B69" s="105"/>
      <c r="D69" s="106" t="s">
        <v>4343</v>
      </c>
      <c r="E69" s="107"/>
      <c r="F69" s="107"/>
      <c r="G69" s="107"/>
      <c r="H69" s="107"/>
      <c r="I69" s="107"/>
      <c r="J69" s="108">
        <f>J109</f>
        <v>0</v>
      </c>
      <c r="L69" s="105"/>
    </row>
    <row r="70" spans="2:47" s="8" customFormat="1" ht="24.95" customHeight="1">
      <c r="B70" s="105"/>
      <c r="D70" s="106" t="s">
        <v>4344</v>
      </c>
      <c r="E70" s="107"/>
      <c r="F70" s="107"/>
      <c r="G70" s="107"/>
      <c r="H70" s="107"/>
      <c r="I70" s="107"/>
      <c r="J70" s="108">
        <f>J158</f>
        <v>0</v>
      </c>
      <c r="L70" s="105"/>
    </row>
    <row r="71" spans="2:47" s="8" customFormat="1" ht="24.95" customHeight="1">
      <c r="B71" s="105"/>
      <c r="D71" s="106" t="s">
        <v>4345</v>
      </c>
      <c r="E71" s="107"/>
      <c r="F71" s="107"/>
      <c r="G71" s="107"/>
      <c r="H71" s="107"/>
      <c r="I71" s="107"/>
      <c r="J71" s="108">
        <f>J174</f>
        <v>0</v>
      </c>
      <c r="L71" s="105"/>
    </row>
    <row r="72" spans="2:47" s="8" customFormat="1" ht="24.95" customHeight="1">
      <c r="B72" s="105"/>
      <c r="D72" s="106" t="s">
        <v>4346</v>
      </c>
      <c r="E72" s="107"/>
      <c r="F72" s="107"/>
      <c r="G72" s="107"/>
      <c r="H72" s="107"/>
      <c r="I72" s="107"/>
      <c r="J72" s="108">
        <f>J209</f>
        <v>0</v>
      </c>
      <c r="L72" s="105"/>
    </row>
    <row r="73" spans="2:47" s="8" customFormat="1" ht="24.95" customHeight="1">
      <c r="B73" s="105"/>
      <c r="D73" s="106" t="s">
        <v>4347</v>
      </c>
      <c r="E73" s="107"/>
      <c r="F73" s="107"/>
      <c r="G73" s="107"/>
      <c r="H73" s="107"/>
      <c r="I73" s="107"/>
      <c r="J73" s="108">
        <f>J215</f>
        <v>0</v>
      </c>
      <c r="L73" s="105"/>
    </row>
    <row r="74" spans="2:47" s="8" customFormat="1" ht="24.95" customHeight="1">
      <c r="B74" s="105"/>
      <c r="D74" s="106" t="s">
        <v>4348</v>
      </c>
      <c r="E74" s="107"/>
      <c r="F74" s="107"/>
      <c r="G74" s="107"/>
      <c r="H74" s="107"/>
      <c r="I74" s="107"/>
      <c r="J74" s="108">
        <f>J249</f>
        <v>0</v>
      </c>
      <c r="L74" s="105"/>
    </row>
    <row r="75" spans="2:47" s="1" customFormat="1" ht="21.75" customHeight="1">
      <c r="B75" s="33"/>
      <c r="L75" s="33"/>
    </row>
    <row r="76" spans="2:47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47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12" s="1" customFormat="1" ht="24.95" customHeight="1">
      <c r="B81" s="33"/>
      <c r="C81" s="22" t="s">
        <v>203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16.5" customHeight="1">
      <c r="B84" s="33"/>
      <c r="E84" s="328" t="str">
        <f>E7</f>
        <v>MVE Klecany II</v>
      </c>
      <c r="F84" s="329"/>
      <c r="G84" s="329"/>
      <c r="H84" s="329"/>
      <c r="L84" s="33"/>
    </row>
    <row r="85" spans="2:12" ht="12" customHeight="1">
      <c r="B85" s="21"/>
      <c r="C85" s="28" t="s">
        <v>185</v>
      </c>
      <c r="L85" s="21"/>
    </row>
    <row r="86" spans="2:12" ht="16.5" customHeight="1">
      <c r="B86" s="21"/>
      <c r="E86" s="328" t="s">
        <v>188</v>
      </c>
      <c r="F86" s="313"/>
      <c r="G86" s="313"/>
      <c r="H86" s="313"/>
      <c r="L86" s="21"/>
    </row>
    <row r="87" spans="2:12" ht="12" customHeight="1">
      <c r="B87" s="21"/>
      <c r="C87" s="28" t="s">
        <v>192</v>
      </c>
      <c r="L87" s="21"/>
    </row>
    <row r="88" spans="2:12" s="1" customFormat="1" ht="16.5" customHeight="1">
      <c r="B88" s="33"/>
      <c r="E88" s="305" t="s">
        <v>1426</v>
      </c>
      <c r="F88" s="330"/>
      <c r="G88" s="330"/>
      <c r="H88" s="330"/>
      <c r="L88" s="33"/>
    </row>
    <row r="89" spans="2:12" s="1" customFormat="1" ht="12" customHeight="1">
      <c r="B89" s="33"/>
      <c r="C89" s="28" t="s">
        <v>1427</v>
      </c>
      <c r="L89" s="33"/>
    </row>
    <row r="90" spans="2:12" s="1" customFormat="1" ht="16.5" customHeight="1">
      <c r="B90" s="33"/>
      <c r="E90" s="294" t="str">
        <f>E13</f>
        <v>SO 05 - Venkovní úpravy</v>
      </c>
      <c r="F90" s="330"/>
      <c r="G90" s="330"/>
      <c r="H90" s="330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Klecany [666033]</v>
      </c>
      <c r="I92" s="28" t="s">
        <v>23</v>
      </c>
      <c r="J92" s="50" t="str">
        <f>IF(J16="","",J16)</f>
        <v>31. 5. 2023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8" t="s">
        <v>25</v>
      </c>
      <c r="F94" s="26" t="str">
        <f>E19</f>
        <v>Povodí Vltavy, státní podnik</v>
      </c>
      <c r="I94" s="28" t="s">
        <v>33</v>
      </c>
      <c r="J94" s="31" t="str">
        <f>E25</f>
        <v>AQUATIS a.s</v>
      </c>
      <c r="L94" s="33"/>
    </row>
    <row r="95" spans="2:12" s="1" customFormat="1" ht="15.2" customHeight="1">
      <c r="B95" s="33"/>
      <c r="C95" s="28" t="s">
        <v>31</v>
      </c>
      <c r="F95" s="26" t="str">
        <f>IF(E22="","",E22)</f>
        <v>Vyplň údaj</v>
      </c>
      <c r="I95" s="28" t="s">
        <v>38</v>
      </c>
      <c r="J95" s="31" t="str">
        <f>E28</f>
        <v xml:space="preserve"> </v>
      </c>
      <c r="L95" s="33"/>
    </row>
    <row r="96" spans="2:12" s="1" customFormat="1" ht="10.35" customHeight="1">
      <c r="B96" s="33"/>
      <c r="L96" s="33"/>
    </row>
    <row r="97" spans="2:65" s="9" customFormat="1" ht="29.25" customHeight="1">
      <c r="B97" s="109"/>
      <c r="C97" s="110" t="s">
        <v>204</v>
      </c>
      <c r="D97" s="111" t="s">
        <v>61</v>
      </c>
      <c r="E97" s="111" t="s">
        <v>57</v>
      </c>
      <c r="F97" s="111" t="s">
        <v>58</v>
      </c>
      <c r="G97" s="111" t="s">
        <v>205</v>
      </c>
      <c r="H97" s="111" t="s">
        <v>206</v>
      </c>
      <c r="I97" s="111" t="s">
        <v>207</v>
      </c>
      <c r="J97" s="111" t="s">
        <v>199</v>
      </c>
      <c r="K97" s="112" t="s">
        <v>208</v>
      </c>
      <c r="L97" s="109"/>
      <c r="M97" s="57" t="s">
        <v>19</v>
      </c>
      <c r="N97" s="58" t="s">
        <v>46</v>
      </c>
      <c r="O97" s="58" t="s">
        <v>209</v>
      </c>
      <c r="P97" s="58" t="s">
        <v>210</v>
      </c>
      <c r="Q97" s="58" t="s">
        <v>211</v>
      </c>
      <c r="R97" s="58" t="s">
        <v>212</v>
      </c>
      <c r="S97" s="58" t="s">
        <v>213</v>
      </c>
      <c r="T97" s="59" t="s">
        <v>214</v>
      </c>
    </row>
    <row r="98" spans="2:65" s="1" customFormat="1" ht="22.9" customHeight="1">
      <c r="B98" s="33"/>
      <c r="C98" s="62" t="s">
        <v>215</v>
      </c>
      <c r="J98" s="113">
        <f>BK98</f>
        <v>0</v>
      </c>
      <c r="L98" s="33"/>
      <c r="M98" s="60"/>
      <c r="N98" s="51"/>
      <c r="O98" s="51"/>
      <c r="P98" s="114">
        <f>P99+P109+P158+P174+P209+P215+P249</f>
        <v>0</v>
      </c>
      <c r="Q98" s="51"/>
      <c r="R98" s="114">
        <f>R99+R109+R158+R174+R209+R215+R249</f>
        <v>0</v>
      </c>
      <c r="S98" s="51"/>
      <c r="T98" s="115">
        <f>T99+T109+T158+T174+T209+T215+T249</f>
        <v>0</v>
      </c>
      <c r="AT98" s="18" t="s">
        <v>75</v>
      </c>
      <c r="AU98" s="18" t="s">
        <v>200</v>
      </c>
      <c r="BK98" s="116">
        <f>BK99+BK109+BK158+BK174+BK209+BK215+BK249</f>
        <v>0</v>
      </c>
    </row>
    <row r="99" spans="2:65" s="10" customFormat="1" ht="25.9" customHeight="1">
      <c r="B99" s="117"/>
      <c r="D99" s="118" t="s">
        <v>75</v>
      </c>
      <c r="E99" s="119" t="s">
        <v>4349</v>
      </c>
      <c r="F99" s="119" t="s">
        <v>4350</v>
      </c>
      <c r="I99" s="120"/>
      <c r="J99" s="121">
        <f>BK99</f>
        <v>0</v>
      </c>
      <c r="L99" s="117"/>
      <c r="M99" s="122"/>
      <c r="P99" s="123">
        <f>SUM(P100:P108)</f>
        <v>0</v>
      </c>
      <c r="R99" s="123">
        <f>SUM(R100:R108)</f>
        <v>0</v>
      </c>
      <c r="T99" s="124">
        <f>SUM(T100:T108)</f>
        <v>0</v>
      </c>
      <c r="AR99" s="118" t="s">
        <v>83</v>
      </c>
      <c r="AT99" s="125" t="s">
        <v>75</v>
      </c>
      <c r="AU99" s="125" t="s">
        <v>76</v>
      </c>
      <c r="AY99" s="118" t="s">
        <v>218</v>
      </c>
      <c r="BK99" s="126">
        <f>SUM(BK100:BK108)</f>
        <v>0</v>
      </c>
    </row>
    <row r="100" spans="2:65" s="1" customFormat="1" ht="16.5" customHeight="1">
      <c r="B100" s="33"/>
      <c r="C100" s="127" t="s">
        <v>83</v>
      </c>
      <c r="D100" s="127" t="s">
        <v>219</v>
      </c>
      <c r="E100" s="128" t="s">
        <v>4351</v>
      </c>
      <c r="F100" s="129" t="s">
        <v>4352</v>
      </c>
      <c r="G100" s="130" t="s">
        <v>180</v>
      </c>
      <c r="H100" s="131">
        <v>2983.77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4353</v>
      </c>
    </row>
    <row r="101" spans="2:65" s="1" customFormat="1" ht="11.25">
      <c r="B101" s="33"/>
      <c r="D101" s="140" t="s">
        <v>225</v>
      </c>
      <c r="F101" s="141" t="s">
        <v>4352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19.5">
      <c r="B102" s="33"/>
      <c r="D102" s="140" t="s">
        <v>227</v>
      </c>
      <c r="F102" s="144" t="s">
        <v>4354</v>
      </c>
      <c r="I102" s="142"/>
      <c r="L102" s="33"/>
      <c r="M102" s="143"/>
      <c r="T102" s="54"/>
      <c r="AT102" s="18" t="s">
        <v>227</v>
      </c>
      <c r="AU102" s="18" t="s">
        <v>83</v>
      </c>
    </row>
    <row r="103" spans="2:65" s="12" customFormat="1" ht="11.25">
      <c r="B103" s="151"/>
      <c r="D103" s="140" t="s">
        <v>229</v>
      </c>
      <c r="E103" s="152" t="s">
        <v>19</v>
      </c>
      <c r="F103" s="153" t="s">
        <v>4337</v>
      </c>
      <c r="H103" s="154">
        <v>2983.77</v>
      </c>
      <c r="I103" s="155"/>
      <c r="L103" s="151"/>
      <c r="M103" s="156"/>
      <c r="T103" s="157"/>
      <c r="AT103" s="152" t="s">
        <v>229</v>
      </c>
      <c r="AU103" s="152" t="s">
        <v>83</v>
      </c>
      <c r="AV103" s="12" t="s">
        <v>85</v>
      </c>
      <c r="AW103" s="12" t="s">
        <v>37</v>
      </c>
      <c r="AX103" s="12" t="s">
        <v>83</v>
      </c>
      <c r="AY103" s="152" t="s">
        <v>218</v>
      </c>
    </row>
    <row r="104" spans="2:65" s="1" customFormat="1" ht="16.5" customHeight="1">
      <c r="B104" s="33"/>
      <c r="C104" s="127" t="s">
        <v>85</v>
      </c>
      <c r="D104" s="127" t="s">
        <v>219</v>
      </c>
      <c r="E104" s="128" t="s">
        <v>4355</v>
      </c>
      <c r="F104" s="129" t="s">
        <v>4356</v>
      </c>
      <c r="G104" s="130" t="s">
        <v>180</v>
      </c>
      <c r="H104" s="131">
        <v>2983.77</v>
      </c>
      <c r="I104" s="132"/>
      <c r="J104" s="133">
        <f>ROUND(I104*H104,2)</f>
        <v>0</v>
      </c>
      <c r="K104" s="129" t="s">
        <v>19</v>
      </c>
      <c r="L104" s="33"/>
      <c r="M104" s="134" t="s">
        <v>19</v>
      </c>
      <c r="N104" s="135" t="s">
        <v>47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223</v>
      </c>
      <c r="AT104" s="138" t="s">
        <v>219</v>
      </c>
      <c r="AU104" s="138" t="s">
        <v>83</v>
      </c>
      <c r="AY104" s="18" t="s">
        <v>218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8" t="s">
        <v>83</v>
      </c>
      <c r="BK104" s="139">
        <f>ROUND(I104*H104,2)</f>
        <v>0</v>
      </c>
      <c r="BL104" s="18" t="s">
        <v>223</v>
      </c>
      <c r="BM104" s="138" t="s">
        <v>4357</v>
      </c>
    </row>
    <row r="105" spans="2:65" s="1" customFormat="1" ht="48.75">
      <c r="B105" s="33"/>
      <c r="D105" s="140" t="s">
        <v>225</v>
      </c>
      <c r="F105" s="141" t="s">
        <v>4358</v>
      </c>
      <c r="I105" s="142"/>
      <c r="L105" s="33"/>
      <c r="M105" s="143"/>
      <c r="T105" s="54"/>
      <c r="AT105" s="18" t="s">
        <v>225</v>
      </c>
      <c r="AU105" s="18" t="s">
        <v>83</v>
      </c>
    </row>
    <row r="106" spans="2:65" s="1" customFormat="1" ht="19.5">
      <c r="B106" s="33"/>
      <c r="D106" s="140" t="s">
        <v>227</v>
      </c>
      <c r="F106" s="144" t="s">
        <v>4354</v>
      </c>
      <c r="I106" s="142"/>
      <c r="L106" s="33"/>
      <c r="M106" s="143"/>
      <c r="T106" s="54"/>
      <c r="AT106" s="18" t="s">
        <v>227</v>
      </c>
      <c r="AU106" s="18" t="s">
        <v>83</v>
      </c>
    </row>
    <row r="107" spans="2:65" s="11" customFormat="1" ht="11.25">
      <c r="B107" s="145"/>
      <c r="D107" s="140" t="s">
        <v>229</v>
      </c>
      <c r="E107" s="146" t="s">
        <v>19</v>
      </c>
      <c r="F107" s="147" t="s">
        <v>230</v>
      </c>
      <c r="H107" s="146" t="s">
        <v>19</v>
      </c>
      <c r="I107" s="148"/>
      <c r="L107" s="145"/>
      <c r="M107" s="149"/>
      <c r="T107" s="150"/>
      <c r="AT107" s="146" t="s">
        <v>229</v>
      </c>
      <c r="AU107" s="146" t="s">
        <v>83</v>
      </c>
      <c r="AV107" s="11" t="s">
        <v>83</v>
      </c>
      <c r="AW107" s="11" t="s">
        <v>37</v>
      </c>
      <c r="AX107" s="11" t="s">
        <v>76</v>
      </c>
      <c r="AY107" s="146" t="s">
        <v>218</v>
      </c>
    </row>
    <row r="108" spans="2:65" s="12" customFormat="1" ht="11.25">
      <c r="B108" s="151"/>
      <c r="D108" s="140" t="s">
        <v>229</v>
      </c>
      <c r="E108" s="152" t="s">
        <v>4337</v>
      </c>
      <c r="F108" s="153" t="s">
        <v>4359</v>
      </c>
      <c r="H108" s="154">
        <v>2983.77</v>
      </c>
      <c r="I108" s="155"/>
      <c r="L108" s="151"/>
      <c r="M108" s="156"/>
      <c r="T108" s="157"/>
      <c r="AT108" s="152" t="s">
        <v>229</v>
      </c>
      <c r="AU108" s="152" t="s">
        <v>83</v>
      </c>
      <c r="AV108" s="12" t="s">
        <v>85</v>
      </c>
      <c r="AW108" s="12" t="s">
        <v>37</v>
      </c>
      <c r="AX108" s="12" t="s">
        <v>83</v>
      </c>
      <c r="AY108" s="152" t="s">
        <v>218</v>
      </c>
    </row>
    <row r="109" spans="2:65" s="10" customFormat="1" ht="25.9" customHeight="1">
      <c r="B109" s="117"/>
      <c r="D109" s="118" t="s">
        <v>75</v>
      </c>
      <c r="E109" s="119" t="s">
        <v>4360</v>
      </c>
      <c r="F109" s="119" t="s">
        <v>4361</v>
      </c>
      <c r="I109" s="120"/>
      <c r="J109" s="121">
        <f>BK109</f>
        <v>0</v>
      </c>
      <c r="L109" s="117"/>
      <c r="M109" s="122"/>
      <c r="P109" s="123">
        <f>SUM(P110:P157)</f>
        <v>0</v>
      </c>
      <c r="R109" s="123">
        <f>SUM(R110:R157)</f>
        <v>0</v>
      </c>
      <c r="T109" s="124">
        <f>SUM(T110:T157)</f>
        <v>0</v>
      </c>
      <c r="AR109" s="118" t="s">
        <v>83</v>
      </c>
      <c r="AT109" s="125" t="s">
        <v>75</v>
      </c>
      <c r="AU109" s="125" t="s">
        <v>76</v>
      </c>
      <c r="AY109" s="118" t="s">
        <v>218</v>
      </c>
      <c r="BK109" s="126">
        <f>SUM(BK110:BK157)</f>
        <v>0</v>
      </c>
    </row>
    <row r="110" spans="2:65" s="1" customFormat="1" ht="16.5" customHeight="1">
      <c r="B110" s="33"/>
      <c r="C110" s="127" t="s">
        <v>99</v>
      </c>
      <c r="D110" s="127" t="s">
        <v>219</v>
      </c>
      <c r="E110" s="128" t="s">
        <v>4362</v>
      </c>
      <c r="F110" s="129" t="s">
        <v>4363</v>
      </c>
      <c r="G110" s="130" t="s">
        <v>180</v>
      </c>
      <c r="H110" s="131">
        <v>811.13</v>
      </c>
      <c r="I110" s="132"/>
      <c r="J110" s="133">
        <f>ROUND(I110*H110,2)</f>
        <v>0</v>
      </c>
      <c r="K110" s="129" t="s">
        <v>19</v>
      </c>
      <c r="L110" s="33"/>
      <c r="M110" s="134" t="s">
        <v>19</v>
      </c>
      <c r="N110" s="135" t="s">
        <v>47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223</v>
      </c>
      <c r="AT110" s="138" t="s">
        <v>219</v>
      </c>
      <c r="AU110" s="138" t="s">
        <v>83</v>
      </c>
      <c r="AY110" s="18" t="s">
        <v>218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83</v>
      </c>
      <c r="BK110" s="139">
        <f>ROUND(I110*H110,2)</f>
        <v>0</v>
      </c>
      <c r="BL110" s="18" t="s">
        <v>223</v>
      </c>
      <c r="BM110" s="138" t="s">
        <v>4364</v>
      </c>
    </row>
    <row r="111" spans="2:65" s="1" customFormat="1" ht="11.25">
      <c r="B111" s="33"/>
      <c r="D111" s="140" t="s">
        <v>225</v>
      </c>
      <c r="F111" s="141" t="s">
        <v>4363</v>
      </c>
      <c r="I111" s="142"/>
      <c r="L111" s="33"/>
      <c r="M111" s="143"/>
      <c r="T111" s="54"/>
      <c r="AT111" s="18" t="s">
        <v>225</v>
      </c>
      <c r="AU111" s="18" t="s">
        <v>83</v>
      </c>
    </row>
    <row r="112" spans="2:65" s="1" customFormat="1" ht="19.5">
      <c r="B112" s="33"/>
      <c r="D112" s="140" t="s">
        <v>227</v>
      </c>
      <c r="F112" s="144" t="s">
        <v>4354</v>
      </c>
      <c r="I112" s="142"/>
      <c r="L112" s="33"/>
      <c r="M112" s="143"/>
      <c r="T112" s="54"/>
      <c r="AT112" s="18" t="s">
        <v>227</v>
      </c>
      <c r="AU112" s="18" t="s">
        <v>83</v>
      </c>
    </row>
    <row r="113" spans="2:65" s="12" customFormat="1" ht="11.25">
      <c r="B113" s="151"/>
      <c r="D113" s="140" t="s">
        <v>229</v>
      </c>
      <c r="E113" s="152" t="s">
        <v>19</v>
      </c>
      <c r="F113" s="153" t="s">
        <v>4365</v>
      </c>
      <c r="H113" s="154">
        <v>811.13</v>
      </c>
      <c r="I113" s="155"/>
      <c r="L113" s="151"/>
      <c r="M113" s="156"/>
      <c r="T113" s="157"/>
      <c r="AT113" s="152" t="s">
        <v>229</v>
      </c>
      <c r="AU113" s="152" t="s">
        <v>83</v>
      </c>
      <c r="AV113" s="12" t="s">
        <v>85</v>
      </c>
      <c r="AW113" s="12" t="s">
        <v>37</v>
      </c>
      <c r="AX113" s="12" t="s">
        <v>83</v>
      </c>
      <c r="AY113" s="152" t="s">
        <v>218</v>
      </c>
    </row>
    <row r="114" spans="2:65" s="1" customFormat="1" ht="16.5" customHeight="1">
      <c r="B114" s="33"/>
      <c r="C114" s="127" t="s">
        <v>223</v>
      </c>
      <c r="D114" s="127" t="s">
        <v>219</v>
      </c>
      <c r="E114" s="128" t="s">
        <v>4366</v>
      </c>
      <c r="F114" s="129" t="s">
        <v>4367</v>
      </c>
      <c r="G114" s="130" t="s">
        <v>180</v>
      </c>
      <c r="H114" s="131">
        <v>123.5</v>
      </c>
      <c r="I114" s="132"/>
      <c r="J114" s="133">
        <f>ROUND(I114*H114,2)</f>
        <v>0</v>
      </c>
      <c r="K114" s="129" t="s">
        <v>19</v>
      </c>
      <c r="L114" s="33"/>
      <c r="M114" s="134" t="s">
        <v>19</v>
      </c>
      <c r="N114" s="135" t="s">
        <v>47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223</v>
      </c>
      <c r="AT114" s="138" t="s">
        <v>219</v>
      </c>
      <c r="AU114" s="138" t="s">
        <v>83</v>
      </c>
      <c r="AY114" s="18" t="s">
        <v>218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83</v>
      </c>
      <c r="BK114" s="139">
        <f>ROUND(I114*H114,2)</f>
        <v>0</v>
      </c>
      <c r="BL114" s="18" t="s">
        <v>223</v>
      </c>
      <c r="BM114" s="138" t="s">
        <v>4368</v>
      </c>
    </row>
    <row r="115" spans="2:65" s="1" customFormat="1" ht="48.75">
      <c r="B115" s="33"/>
      <c r="D115" s="140" t="s">
        <v>225</v>
      </c>
      <c r="F115" s="141" t="s">
        <v>4369</v>
      </c>
      <c r="I115" s="142"/>
      <c r="L115" s="33"/>
      <c r="M115" s="143"/>
      <c r="T115" s="54"/>
      <c r="AT115" s="18" t="s">
        <v>225</v>
      </c>
      <c r="AU115" s="18" t="s">
        <v>83</v>
      </c>
    </row>
    <row r="116" spans="2:65" s="1" customFormat="1" ht="19.5">
      <c r="B116" s="33"/>
      <c r="D116" s="140" t="s">
        <v>227</v>
      </c>
      <c r="F116" s="144" t="s">
        <v>4370</v>
      </c>
      <c r="I116" s="142"/>
      <c r="L116" s="33"/>
      <c r="M116" s="143"/>
      <c r="T116" s="54"/>
      <c r="AT116" s="18" t="s">
        <v>227</v>
      </c>
      <c r="AU116" s="18" t="s">
        <v>83</v>
      </c>
    </row>
    <row r="117" spans="2:65" s="11" customFormat="1" ht="11.25">
      <c r="B117" s="145"/>
      <c r="D117" s="140" t="s">
        <v>229</v>
      </c>
      <c r="E117" s="146" t="s">
        <v>19</v>
      </c>
      <c r="F117" s="147" t="s">
        <v>283</v>
      </c>
      <c r="H117" s="146" t="s">
        <v>19</v>
      </c>
      <c r="I117" s="148"/>
      <c r="L117" s="145"/>
      <c r="M117" s="149"/>
      <c r="T117" s="150"/>
      <c r="AT117" s="146" t="s">
        <v>229</v>
      </c>
      <c r="AU117" s="146" t="s">
        <v>83</v>
      </c>
      <c r="AV117" s="11" t="s">
        <v>83</v>
      </c>
      <c r="AW117" s="11" t="s">
        <v>37</v>
      </c>
      <c r="AX117" s="11" t="s">
        <v>76</v>
      </c>
      <c r="AY117" s="146" t="s">
        <v>218</v>
      </c>
    </row>
    <row r="118" spans="2:65" s="12" customFormat="1" ht="11.25">
      <c r="B118" s="151"/>
      <c r="D118" s="140" t="s">
        <v>229</v>
      </c>
      <c r="E118" s="152" t="s">
        <v>19</v>
      </c>
      <c r="F118" s="153" t="s">
        <v>4371</v>
      </c>
      <c r="H118" s="154">
        <v>123.5</v>
      </c>
      <c r="I118" s="155"/>
      <c r="L118" s="151"/>
      <c r="M118" s="156"/>
      <c r="T118" s="157"/>
      <c r="AT118" s="152" t="s">
        <v>229</v>
      </c>
      <c r="AU118" s="152" t="s">
        <v>83</v>
      </c>
      <c r="AV118" s="12" t="s">
        <v>85</v>
      </c>
      <c r="AW118" s="12" t="s">
        <v>37</v>
      </c>
      <c r="AX118" s="12" t="s">
        <v>83</v>
      </c>
      <c r="AY118" s="152" t="s">
        <v>218</v>
      </c>
    </row>
    <row r="119" spans="2:65" s="1" customFormat="1" ht="16.5" customHeight="1">
      <c r="B119" s="33"/>
      <c r="C119" s="127" t="s">
        <v>257</v>
      </c>
      <c r="D119" s="127" t="s">
        <v>219</v>
      </c>
      <c r="E119" s="128" t="s">
        <v>4372</v>
      </c>
      <c r="F119" s="129" t="s">
        <v>4373</v>
      </c>
      <c r="G119" s="130" t="s">
        <v>180</v>
      </c>
      <c r="H119" s="131">
        <v>358.13</v>
      </c>
      <c r="I119" s="132"/>
      <c r="J119" s="133">
        <f>ROUND(I119*H119,2)</f>
        <v>0</v>
      </c>
      <c r="K119" s="129" t="s">
        <v>19</v>
      </c>
      <c r="L119" s="33"/>
      <c r="M119" s="134" t="s">
        <v>19</v>
      </c>
      <c r="N119" s="135" t="s">
        <v>47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223</v>
      </c>
      <c r="AT119" s="138" t="s">
        <v>219</v>
      </c>
      <c r="AU119" s="138" t="s">
        <v>83</v>
      </c>
      <c r="AY119" s="18" t="s">
        <v>218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8" t="s">
        <v>83</v>
      </c>
      <c r="BK119" s="139">
        <f>ROUND(I119*H119,2)</f>
        <v>0</v>
      </c>
      <c r="BL119" s="18" t="s">
        <v>223</v>
      </c>
      <c r="BM119" s="138" t="s">
        <v>4374</v>
      </c>
    </row>
    <row r="120" spans="2:65" s="1" customFormat="1" ht="68.25">
      <c r="B120" s="33"/>
      <c r="D120" s="140" t="s">
        <v>225</v>
      </c>
      <c r="F120" s="141" t="s">
        <v>4375</v>
      </c>
      <c r="I120" s="142"/>
      <c r="L120" s="33"/>
      <c r="M120" s="143"/>
      <c r="T120" s="54"/>
      <c r="AT120" s="18" t="s">
        <v>225</v>
      </c>
      <c r="AU120" s="18" t="s">
        <v>83</v>
      </c>
    </row>
    <row r="121" spans="2:65" s="1" customFormat="1" ht="19.5">
      <c r="B121" s="33"/>
      <c r="D121" s="140" t="s">
        <v>227</v>
      </c>
      <c r="F121" s="144" t="s">
        <v>4370</v>
      </c>
      <c r="I121" s="142"/>
      <c r="L121" s="33"/>
      <c r="M121" s="143"/>
      <c r="T121" s="54"/>
      <c r="AT121" s="18" t="s">
        <v>227</v>
      </c>
      <c r="AU121" s="18" t="s">
        <v>83</v>
      </c>
    </row>
    <row r="122" spans="2:65" s="11" customFormat="1" ht="11.25">
      <c r="B122" s="145"/>
      <c r="D122" s="140" t="s">
        <v>229</v>
      </c>
      <c r="E122" s="146" t="s">
        <v>19</v>
      </c>
      <c r="F122" s="147" t="s">
        <v>283</v>
      </c>
      <c r="H122" s="146" t="s">
        <v>19</v>
      </c>
      <c r="I122" s="148"/>
      <c r="L122" s="145"/>
      <c r="M122" s="149"/>
      <c r="T122" s="150"/>
      <c r="AT122" s="146" t="s">
        <v>229</v>
      </c>
      <c r="AU122" s="146" t="s">
        <v>83</v>
      </c>
      <c r="AV122" s="11" t="s">
        <v>83</v>
      </c>
      <c r="AW122" s="11" t="s">
        <v>37</v>
      </c>
      <c r="AX122" s="11" t="s">
        <v>76</v>
      </c>
      <c r="AY122" s="146" t="s">
        <v>218</v>
      </c>
    </row>
    <row r="123" spans="2:65" s="12" customFormat="1" ht="11.25">
      <c r="B123" s="151"/>
      <c r="D123" s="140" t="s">
        <v>229</v>
      </c>
      <c r="E123" s="152" t="s">
        <v>19</v>
      </c>
      <c r="F123" s="153" t="s">
        <v>4376</v>
      </c>
      <c r="H123" s="154">
        <v>358.13</v>
      </c>
      <c r="I123" s="155"/>
      <c r="L123" s="151"/>
      <c r="M123" s="156"/>
      <c r="T123" s="157"/>
      <c r="AT123" s="152" t="s">
        <v>229</v>
      </c>
      <c r="AU123" s="152" t="s">
        <v>83</v>
      </c>
      <c r="AV123" s="12" t="s">
        <v>85</v>
      </c>
      <c r="AW123" s="12" t="s">
        <v>37</v>
      </c>
      <c r="AX123" s="12" t="s">
        <v>83</v>
      </c>
      <c r="AY123" s="152" t="s">
        <v>218</v>
      </c>
    </row>
    <row r="124" spans="2:65" s="1" customFormat="1" ht="16.5" customHeight="1">
      <c r="B124" s="33"/>
      <c r="C124" s="127" t="s">
        <v>263</v>
      </c>
      <c r="D124" s="127" t="s">
        <v>219</v>
      </c>
      <c r="E124" s="128" t="s">
        <v>4377</v>
      </c>
      <c r="F124" s="129" t="s">
        <v>4378</v>
      </c>
      <c r="G124" s="130" t="s">
        <v>180</v>
      </c>
      <c r="H124" s="131">
        <v>151.11000000000001</v>
      </c>
      <c r="I124" s="132"/>
      <c r="J124" s="133">
        <f>ROUND(I124*H124,2)</f>
        <v>0</v>
      </c>
      <c r="K124" s="129" t="s">
        <v>19</v>
      </c>
      <c r="L124" s="33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223</v>
      </c>
      <c r="AT124" s="138" t="s">
        <v>219</v>
      </c>
      <c r="AU124" s="138" t="s">
        <v>83</v>
      </c>
      <c r="AY124" s="18" t="s">
        <v>218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8" t="s">
        <v>83</v>
      </c>
      <c r="BK124" s="139">
        <f>ROUND(I124*H124,2)</f>
        <v>0</v>
      </c>
      <c r="BL124" s="18" t="s">
        <v>223</v>
      </c>
      <c r="BM124" s="138" t="s">
        <v>4379</v>
      </c>
    </row>
    <row r="125" spans="2:65" s="1" customFormat="1" ht="68.25">
      <c r="B125" s="33"/>
      <c r="D125" s="140" t="s">
        <v>225</v>
      </c>
      <c r="F125" s="141" t="s">
        <v>4380</v>
      </c>
      <c r="I125" s="142"/>
      <c r="L125" s="33"/>
      <c r="M125" s="143"/>
      <c r="T125" s="54"/>
      <c r="AT125" s="18" t="s">
        <v>225</v>
      </c>
      <c r="AU125" s="18" t="s">
        <v>83</v>
      </c>
    </row>
    <row r="126" spans="2:65" s="1" customFormat="1" ht="19.5">
      <c r="B126" s="33"/>
      <c r="D126" s="140" t="s">
        <v>227</v>
      </c>
      <c r="F126" s="144" t="s">
        <v>4370</v>
      </c>
      <c r="I126" s="142"/>
      <c r="L126" s="33"/>
      <c r="M126" s="143"/>
      <c r="T126" s="54"/>
      <c r="AT126" s="18" t="s">
        <v>227</v>
      </c>
      <c r="AU126" s="18" t="s">
        <v>83</v>
      </c>
    </row>
    <row r="127" spans="2:65" s="11" customFormat="1" ht="11.25">
      <c r="B127" s="145"/>
      <c r="D127" s="140" t="s">
        <v>229</v>
      </c>
      <c r="E127" s="146" t="s">
        <v>19</v>
      </c>
      <c r="F127" s="147" t="s">
        <v>283</v>
      </c>
      <c r="H127" s="146" t="s">
        <v>19</v>
      </c>
      <c r="I127" s="148"/>
      <c r="L127" s="145"/>
      <c r="M127" s="149"/>
      <c r="T127" s="150"/>
      <c r="AT127" s="146" t="s">
        <v>229</v>
      </c>
      <c r="AU127" s="146" t="s">
        <v>83</v>
      </c>
      <c r="AV127" s="11" t="s">
        <v>83</v>
      </c>
      <c r="AW127" s="11" t="s">
        <v>37</v>
      </c>
      <c r="AX127" s="11" t="s">
        <v>76</v>
      </c>
      <c r="AY127" s="146" t="s">
        <v>218</v>
      </c>
    </row>
    <row r="128" spans="2:65" s="12" customFormat="1" ht="11.25">
      <c r="B128" s="151"/>
      <c r="D128" s="140" t="s">
        <v>229</v>
      </c>
      <c r="E128" s="152" t="s">
        <v>19</v>
      </c>
      <c r="F128" s="153" t="s">
        <v>4381</v>
      </c>
      <c r="H128" s="154">
        <v>151.11000000000001</v>
      </c>
      <c r="I128" s="155"/>
      <c r="L128" s="151"/>
      <c r="M128" s="156"/>
      <c r="T128" s="157"/>
      <c r="AT128" s="152" t="s">
        <v>229</v>
      </c>
      <c r="AU128" s="152" t="s">
        <v>83</v>
      </c>
      <c r="AV128" s="12" t="s">
        <v>85</v>
      </c>
      <c r="AW128" s="12" t="s">
        <v>37</v>
      </c>
      <c r="AX128" s="12" t="s">
        <v>83</v>
      </c>
      <c r="AY128" s="152" t="s">
        <v>218</v>
      </c>
    </row>
    <row r="129" spans="2:65" s="1" customFormat="1" ht="16.5" customHeight="1">
      <c r="B129" s="33"/>
      <c r="C129" s="127" t="s">
        <v>271</v>
      </c>
      <c r="D129" s="127" t="s">
        <v>219</v>
      </c>
      <c r="E129" s="128" t="s">
        <v>4382</v>
      </c>
      <c r="F129" s="129" t="s">
        <v>4383</v>
      </c>
      <c r="G129" s="130" t="s">
        <v>180</v>
      </c>
      <c r="H129" s="131">
        <v>171.62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223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223</v>
      </c>
      <c r="BM129" s="138" t="s">
        <v>4384</v>
      </c>
    </row>
    <row r="130" spans="2:65" s="1" customFormat="1" ht="78">
      <c r="B130" s="33"/>
      <c r="D130" s="140" t="s">
        <v>225</v>
      </c>
      <c r="F130" s="141" t="s">
        <v>4385</v>
      </c>
      <c r="I130" s="142"/>
      <c r="L130" s="33"/>
      <c r="M130" s="143"/>
      <c r="T130" s="54"/>
      <c r="AT130" s="18" t="s">
        <v>225</v>
      </c>
      <c r="AU130" s="18" t="s">
        <v>83</v>
      </c>
    </row>
    <row r="131" spans="2:65" s="1" customFormat="1" ht="19.5">
      <c r="B131" s="33"/>
      <c r="D131" s="140" t="s">
        <v>227</v>
      </c>
      <c r="F131" s="144" t="s">
        <v>4370</v>
      </c>
      <c r="I131" s="142"/>
      <c r="L131" s="33"/>
      <c r="M131" s="143"/>
      <c r="T131" s="54"/>
      <c r="AT131" s="18" t="s">
        <v>227</v>
      </c>
      <c r="AU131" s="18" t="s">
        <v>83</v>
      </c>
    </row>
    <row r="132" spans="2:65" s="11" customFormat="1" ht="11.25">
      <c r="B132" s="145"/>
      <c r="D132" s="140" t="s">
        <v>229</v>
      </c>
      <c r="E132" s="146" t="s">
        <v>19</v>
      </c>
      <c r="F132" s="147" t="s">
        <v>230</v>
      </c>
      <c r="H132" s="146" t="s">
        <v>19</v>
      </c>
      <c r="I132" s="148"/>
      <c r="L132" s="145"/>
      <c r="M132" s="149"/>
      <c r="T132" s="150"/>
      <c r="AT132" s="146" t="s">
        <v>229</v>
      </c>
      <c r="AU132" s="146" t="s">
        <v>83</v>
      </c>
      <c r="AV132" s="11" t="s">
        <v>83</v>
      </c>
      <c r="AW132" s="11" t="s">
        <v>37</v>
      </c>
      <c r="AX132" s="11" t="s">
        <v>76</v>
      </c>
      <c r="AY132" s="146" t="s">
        <v>218</v>
      </c>
    </row>
    <row r="133" spans="2:65" s="12" customFormat="1" ht="11.25">
      <c r="B133" s="151"/>
      <c r="D133" s="140" t="s">
        <v>229</v>
      </c>
      <c r="E133" s="152" t="s">
        <v>19</v>
      </c>
      <c r="F133" s="153" t="s">
        <v>4386</v>
      </c>
      <c r="H133" s="154">
        <v>171.62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83</v>
      </c>
      <c r="AY133" s="152" t="s">
        <v>218</v>
      </c>
    </row>
    <row r="134" spans="2:65" s="1" customFormat="1" ht="16.5" customHeight="1">
      <c r="B134" s="33"/>
      <c r="C134" s="127" t="s">
        <v>278</v>
      </c>
      <c r="D134" s="127" t="s">
        <v>219</v>
      </c>
      <c r="E134" s="128" t="s">
        <v>4387</v>
      </c>
      <c r="F134" s="129" t="s">
        <v>4388</v>
      </c>
      <c r="G134" s="130" t="s">
        <v>180</v>
      </c>
      <c r="H134" s="131">
        <v>1653.5</v>
      </c>
      <c r="I134" s="132"/>
      <c r="J134" s="133">
        <f>ROUND(I134*H134,2)</f>
        <v>0</v>
      </c>
      <c r="K134" s="129" t="s">
        <v>19</v>
      </c>
      <c r="L134" s="33"/>
      <c r="M134" s="134" t="s">
        <v>19</v>
      </c>
      <c r="N134" s="135" t="s">
        <v>47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223</v>
      </c>
      <c r="AT134" s="138" t="s">
        <v>219</v>
      </c>
      <c r="AU134" s="138" t="s">
        <v>83</v>
      </c>
      <c r="AY134" s="18" t="s">
        <v>218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83</v>
      </c>
      <c r="BK134" s="139">
        <f>ROUND(I134*H134,2)</f>
        <v>0</v>
      </c>
      <c r="BL134" s="18" t="s">
        <v>223</v>
      </c>
      <c r="BM134" s="138" t="s">
        <v>4389</v>
      </c>
    </row>
    <row r="135" spans="2:65" s="1" customFormat="1" ht="58.5">
      <c r="B135" s="33"/>
      <c r="D135" s="140" t="s">
        <v>225</v>
      </c>
      <c r="F135" s="141" t="s">
        <v>4390</v>
      </c>
      <c r="I135" s="142"/>
      <c r="L135" s="33"/>
      <c r="M135" s="143"/>
      <c r="T135" s="54"/>
      <c r="AT135" s="18" t="s">
        <v>225</v>
      </c>
      <c r="AU135" s="18" t="s">
        <v>83</v>
      </c>
    </row>
    <row r="136" spans="2:65" s="1" customFormat="1" ht="19.5">
      <c r="B136" s="33"/>
      <c r="D136" s="140" t="s">
        <v>227</v>
      </c>
      <c r="F136" s="144" t="s">
        <v>4370</v>
      </c>
      <c r="I136" s="142"/>
      <c r="L136" s="33"/>
      <c r="M136" s="143"/>
      <c r="T136" s="54"/>
      <c r="AT136" s="18" t="s">
        <v>227</v>
      </c>
      <c r="AU136" s="18" t="s">
        <v>83</v>
      </c>
    </row>
    <row r="137" spans="2:65" s="11" customFormat="1" ht="11.25">
      <c r="B137" s="145"/>
      <c r="D137" s="140" t="s">
        <v>229</v>
      </c>
      <c r="E137" s="146" t="s">
        <v>19</v>
      </c>
      <c r="F137" s="147" t="s">
        <v>230</v>
      </c>
      <c r="H137" s="146" t="s">
        <v>19</v>
      </c>
      <c r="I137" s="148"/>
      <c r="L137" s="145"/>
      <c r="M137" s="149"/>
      <c r="T137" s="150"/>
      <c r="AT137" s="146" t="s">
        <v>229</v>
      </c>
      <c r="AU137" s="146" t="s">
        <v>83</v>
      </c>
      <c r="AV137" s="11" t="s">
        <v>83</v>
      </c>
      <c r="AW137" s="11" t="s">
        <v>37</v>
      </c>
      <c r="AX137" s="11" t="s">
        <v>76</v>
      </c>
      <c r="AY137" s="146" t="s">
        <v>218</v>
      </c>
    </row>
    <row r="138" spans="2:65" s="12" customFormat="1" ht="11.25">
      <c r="B138" s="151"/>
      <c r="D138" s="140" t="s">
        <v>229</v>
      </c>
      <c r="E138" s="152" t="s">
        <v>19</v>
      </c>
      <c r="F138" s="153" t="s">
        <v>4391</v>
      </c>
      <c r="H138" s="154">
        <v>1653.5</v>
      </c>
      <c r="I138" s="155"/>
      <c r="L138" s="151"/>
      <c r="M138" s="156"/>
      <c r="T138" s="157"/>
      <c r="AT138" s="152" t="s">
        <v>229</v>
      </c>
      <c r="AU138" s="152" t="s">
        <v>83</v>
      </c>
      <c r="AV138" s="12" t="s">
        <v>85</v>
      </c>
      <c r="AW138" s="12" t="s">
        <v>37</v>
      </c>
      <c r="AX138" s="12" t="s">
        <v>83</v>
      </c>
      <c r="AY138" s="152" t="s">
        <v>218</v>
      </c>
    </row>
    <row r="139" spans="2:65" s="1" customFormat="1" ht="16.5" customHeight="1">
      <c r="B139" s="33"/>
      <c r="C139" s="127" t="s">
        <v>286</v>
      </c>
      <c r="D139" s="127" t="s">
        <v>219</v>
      </c>
      <c r="E139" s="128" t="s">
        <v>4392</v>
      </c>
      <c r="F139" s="129" t="s">
        <v>4393</v>
      </c>
      <c r="G139" s="130" t="s">
        <v>222</v>
      </c>
      <c r="H139" s="131">
        <v>242.9</v>
      </c>
      <c r="I139" s="132"/>
      <c r="J139" s="133">
        <f>ROUND(I139*H139,2)</f>
        <v>0</v>
      </c>
      <c r="K139" s="129" t="s">
        <v>19</v>
      </c>
      <c r="L139" s="33"/>
      <c r="M139" s="134" t="s">
        <v>19</v>
      </c>
      <c r="N139" s="135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223</v>
      </c>
      <c r="AT139" s="138" t="s">
        <v>219</v>
      </c>
      <c r="AU139" s="138" t="s">
        <v>83</v>
      </c>
      <c r="AY139" s="18" t="s">
        <v>218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83</v>
      </c>
      <c r="BK139" s="139">
        <f>ROUND(I139*H139,2)</f>
        <v>0</v>
      </c>
      <c r="BL139" s="18" t="s">
        <v>223</v>
      </c>
      <c r="BM139" s="138" t="s">
        <v>4394</v>
      </c>
    </row>
    <row r="140" spans="2:65" s="1" customFormat="1" ht="39">
      <c r="B140" s="33"/>
      <c r="D140" s="140" t="s">
        <v>225</v>
      </c>
      <c r="F140" s="141" t="s">
        <v>4395</v>
      </c>
      <c r="I140" s="142"/>
      <c r="L140" s="33"/>
      <c r="M140" s="143"/>
      <c r="T140" s="54"/>
      <c r="AT140" s="18" t="s">
        <v>225</v>
      </c>
      <c r="AU140" s="18" t="s">
        <v>83</v>
      </c>
    </row>
    <row r="141" spans="2:65" s="1" customFormat="1" ht="19.5">
      <c r="B141" s="33"/>
      <c r="D141" s="140" t="s">
        <v>227</v>
      </c>
      <c r="F141" s="144" t="s">
        <v>4396</v>
      </c>
      <c r="I141" s="142"/>
      <c r="L141" s="33"/>
      <c r="M141" s="143"/>
      <c r="T141" s="54"/>
      <c r="AT141" s="18" t="s">
        <v>227</v>
      </c>
      <c r="AU141" s="18" t="s">
        <v>83</v>
      </c>
    </row>
    <row r="142" spans="2:65" s="11" customFormat="1" ht="11.25">
      <c r="B142" s="145"/>
      <c r="D142" s="140" t="s">
        <v>229</v>
      </c>
      <c r="E142" s="146" t="s">
        <v>19</v>
      </c>
      <c r="F142" s="147" t="s">
        <v>230</v>
      </c>
      <c r="H142" s="146" t="s">
        <v>19</v>
      </c>
      <c r="I142" s="148"/>
      <c r="L142" s="145"/>
      <c r="M142" s="149"/>
      <c r="T142" s="150"/>
      <c r="AT142" s="146" t="s">
        <v>229</v>
      </c>
      <c r="AU142" s="146" t="s">
        <v>83</v>
      </c>
      <c r="AV142" s="11" t="s">
        <v>83</v>
      </c>
      <c r="AW142" s="11" t="s">
        <v>37</v>
      </c>
      <c r="AX142" s="11" t="s">
        <v>76</v>
      </c>
      <c r="AY142" s="146" t="s">
        <v>218</v>
      </c>
    </row>
    <row r="143" spans="2:65" s="12" customFormat="1" ht="11.25">
      <c r="B143" s="151"/>
      <c r="D143" s="140" t="s">
        <v>229</v>
      </c>
      <c r="E143" s="152" t="s">
        <v>19</v>
      </c>
      <c r="F143" s="153" t="s">
        <v>4397</v>
      </c>
      <c r="H143" s="154">
        <v>242.9</v>
      </c>
      <c r="I143" s="155"/>
      <c r="L143" s="151"/>
      <c r="M143" s="156"/>
      <c r="T143" s="157"/>
      <c r="AT143" s="152" t="s">
        <v>229</v>
      </c>
      <c r="AU143" s="152" t="s">
        <v>83</v>
      </c>
      <c r="AV143" s="12" t="s">
        <v>85</v>
      </c>
      <c r="AW143" s="12" t="s">
        <v>37</v>
      </c>
      <c r="AX143" s="12" t="s">
        <v>83</v>
      </c>
      <c r="AY143" s="152" t="s">
        <v>218</v>
      </c>
    </row>
    <row r="144" spans="2:65" s="1" customFormat="1" ht="16.5" customHeight="1">
      <c r="B144" s="33"/>
      <c r="C144" s="127" t="s">
        <v>292</v>
      </c>
      <c r="D144" s="127" t="s">
        <v>219</v>
      </c>
      <c r="E144" s="128" t="s">
        <v>4398</v>
      </c>
      <c r="F144" s="129" t="s">
        <v>4399</v>
      </c>
      <c r="G144" s="130" t="s">
        <v>222</v>
      </c>
      <c r="H144" s="131">
        <v>30</v>
      </c>
      <c r="I144" s="132"/>
      <c r="J144" s="133">
        <f>ROUND(I144*H144,2)</f>
        <v>0</v>
      </c>
      <c r="K144" s="129" t="s">
        <v>19</v>
      </c>
      <c r="L144" s="33"/>
      <c r="M144" s="134" t="s">
        <v>19</v>
      </c>
      <c r="N144" s="135" t="s">
        <v>47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223</v>
      </c>
      <c r="AT144" s="138" t="s">
        <v>219</v>
      </c>
      <c r="AU144" s="138" t="s">
        <v>83</v>
      </c>
      <c r="AY144" s="18" t="s">
        <v>218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83</v>
      </c>
      <c r="BK144" s="139">
        <f>ROUND(I144*H144,2)</f>
        <v>0</v>
      </c>
      <c r="BL144" s="18" t="s">
        <v>223</v>
      </c>
      <c r="BM144" s="138" t="s">
        <v>4400</v>
      </c>
    </row>
    <row r="145" spans="2:65" s="1" customFormat="1" ht="39">
      <c r="B145" s="33"/>
      <c r="D145" s="140" t="s">
        <v>225</v>
      </c>
      <c r="F145" s="141" t="s">
        <v>4401</v>
      </c>
      <c r="I145" s="142"/>
      <c r="L145" s="33"/>
      <c r="M145" s="143"/>
      <c r="T145" s="54"/>
      <c r="AT145" s="18" t="s">
        <v>225</v>
      </c>
      <c r="AU145" s="18" t="s">
        <v>83</v>
      </c>
    </row>
    <row r="146" spans="2:65" s="1" customFormat="1" ht="19.5">
      <c r="B146" s="33"/>
      <c r="D146" s="140" t="s">
        <v>227</v>
      </c>
      <c r="F146" s="144" t="s">
        <v>3317</v>
      </c>
      <c r="I146" s="142"/>
      <c r="L146" s="33"/>
      <c r="M146" s="143"/>
      <c r="T146" s="54"/>
      <c r="AT146" s="18" t="s">
        <v>227</v>
      </c>
      <c r="AU146" s="18" t="s">
        <v>83</v>
      </c>
    </row>
    <row r="147" spans="2:65" s="11" customFormat="1" ht="11.25">
      <c r="B147" s="145"/>
      <c r="D147" s="140" t="s">
        <v>229</v>
      </c>
      <c r="E147" s="146" t="s">
        <v>19</v>
      </c>
      <c r="F147" s="147" t="s">
        <v>230</v>
      </c>
      <c r="H147" s="146" t="s">
        <v>19</v>
      </c>
      <c r="I147" s="148"/>
      <c r="L147" s="145"/>
      <c r="M147" s="149"/>
      <c r="T147" s="150"/>
      <c r="AT147" s="146" t="s">
        <v>229</v>
      </c>
      <c r="AU147" s="146" t="s">
        <v>83</v>
      </c>
      <c r="AV147" s="11" t="s">
        <v>83</v>
      </c>
      <c r="AW147" s="11" t="s">
        <v>37</v>
      </c>
      <c r="AX147" s="11" t="s">
        <v>76</v>
      </c>
      <c r="AY147" s="146" t="s">
        <v>218</v>
      </c>
    </row>
    <row r="148" spans="2:65" s="12" customFormat="1" ht="11.25">
      <c r="B148" s="151"/>
      <c r="D148" s="140" t="s">
        <v>229</v>
      </c>
      <c r="E148" s="152" t="s">
        <v>19</v>
      </c>
      <c r="F148" s="153" t="s">
        <v>4402</v>
      </c>
      <c r="H148" s="154">
        <v>0.5</v>
      </c>
      <c r="I148" s="155"/>
      <c r="L148" s="151"/>
      <c r="M148" s="156"/>
      <c r="T148" s="157"/>
      <c r="AT148" s="152" t="s">
        <v>229</v>
      </c>
      <c r="AU148" s="152" t="s">
        <v>83</v>
      </c>
      <c r="AV148" s="12" t="s">
        <v>85</v>
      </c>
      <c r="AW148" s="12" t="s">
        <v>37</v>
      </c>
      <c r="AX148" s="12" t="s">
        <v>76</v>
      </c>
      <c r="AY148" s="152" t="s">
        <v>218</v>
      </c>
    </row>
    <row r="149" spans="2:65" s="12" customFormat="1" ht="11.25">
      <c r="B149" s="151"/>
      <c r="D149" s="140" t="s">
        <v>229</v>
      </c>
      <c r="E149" s="152" t="s">
        <v>19</v>
      </c>
      <c r="F149" s="153" t="s">
        <v>4403</v>
      </c>
      <c r="H149" s="154">
        <v>28</v>
      </c>
      <c r="I149" s="155"/>
      <c r="L149" s="151"/>
      <c r="M149" s="156"/>
      <c r="T149" s="157"/>
      <c r="AT149" s="152" t="s">
        <v>229</v>
      </c>
      <c r="AU149" s="152" t="s">
        <v>83</v>
      </c>
      <c r="AV149" s="12" t="s">
        <v>85</v>
      </c>
      <c r="AW149" s="12" t="s">
        <v>37</v>
      </c>
      <c r="AX149" s="12" t="s">
        <v>76</v>
      </c>
      <c r="AY149" s="152" t="s">
        <v>218</v>
      </c>
    </row>
    <row r="150" spans="2:65" s="12" customFormat="1" ht="11.25">
      <c r="B150" s="151"/>
      <c r="D150" s="140" t="s">
        <v>229</v>
      </c>
      <c r="E150" s="152" t="s">
        <v>19</v>
      </c>
      <c r="F150" s="153" t="s">
        <v>4404</v>
      </c>
      <c r="H150" s="154">
        <v>0.5</v>
      </c>
      <c r="I150" s="155"/>
      <c r="L150" s="151"/>
      <c r="M150" s="156"/>
      <c r="T150" s="157"/>
      <c r="AT150" s="152" t="s">
        <v>229</v>
      </c>
      <c r="AU150" s="152" t="s">
        <v>83</v>
      </c>
      <c r="AV150" s="12" t="s">
        <v>85</v>
      </c>
      <c r="AW150" s="12" t="s">
        <v>37</v>
      </c>
      <c r="AX150" s="12" t="s">
        <v>76</v>
      </c>
      <c r="AY150" s="152" t="s">
        <v>218</v>
      </c>
    </row>
    <row r="151" spans="2:65" s="12" customFormat="1" ht="11.25">
      <c r="B151" s="151"/>
      <c r="D151" s="140" t="s">
        <v>229</v>
      </c>
      <c r="E151" s="152" t="s">
        <v>19</v>
      </c>
      <c r="F151" s="153" t="s">
        <v>4405</v>
      </c>
      <c r="H151" s="154">
        <v>1</v>
      </c>
      <c r="I151" s="155"/>
      <c r="L151" s="151"/>
      <c r="M151" s="156"/>
      <c r="T151" s="157"/>
      <c r="AT151" s="152" t="s">
        <v>229</v>
      </c>
      <c r="AU151" s="152" t="s">
        <v>83</v>
      </c>
      <c r="AV151" s="12" t="s">
        <v>85</v>
      </c>
      <c r="AW151" s="12" t="s">
        <v>37</v>
      </c>
      <c r="AX151" s="12" t="s">
        <v>76</v>
      </c>
      <c r="AY151" s="152" t="s">
        <v>218</v>
      </c>
    </row>
    <row r="152" spans="2:65" s="13" customFormat="1" ht="11.25">
      <c r="B152" s="158"/>
      <c r="D152" s="140" t="s">
        <v>229</v>
      </c>
      <c r="E152" s="159" t="s">
        <v>19</v>
      </c>
      <c r="F152" s="160" t="s">
        <v>234</v>
      </c>
      <c r="H152" s="161">
        <v>30</v>
      </c>
      <c r="I152" s="162"/>
      <c r="L152" s="158"/>
      <c r="M152" s="163"/>
      <c r="T152" s="164"/>
      <c r="AT152" s="159" t="s">
        <v>229</v>
      </c>
      <c r="AU152" s="159" t="s">
        <v>83</v>
      </c>
      <c r="AV152" s="13" t="s">
        <v>223</v>
      </c>
      <c r="AW152" s="13" t="s">
        <v>37</v>
      </c>
      <c r="AX152" s="13" t="s">
        <v>83</v>
      </c>
      <c r="AY152" s="159" t="s">
        <v>218</v>
      </c>
    </row>
    <row r="153" spans="2:65" s="1" customFormat="1" ht="16.5" customHeight="1">
      <c r="B153" s="33"/>
      <c r="C153" s="127" t="s">
        <v>299</v>
      </c>
      <c r="D153" s="127" t="s">
        <v>219</v>
      </c>
      <c r="E153" s="128" t="s">
        <v>4406</v>
      </c>
      <c r="F153" s="129" t="s">
        <v>4407</v>
      </c>
      <c r="G153" s="130" t="s">
        <v>376</v>
      </c>
      <c r="H153" s="131">
        <v>6</v>
      </c>
      <c r="I153" s="132"/>
      <c r="J153" s="133">
        <f>ROUND(I153*H153,2)</f>
        <v>0</v>
      </c>
      <c r="K153" s="129" t="s">
        <v>19</v>
      </c>
      <c r="L153" s="33"/>
      <c r="M153" s="134" t="s">
        <v>19</v>
      </c>
      <c r="N153" s="135" t="s">
        <v>47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223</v>
      </c>
      <c r="AT153" s="138" t="s">
        <v>219</v>
      </c>
      <c r="AU153" s="138" t="s">
        <v>83</v>
      </c>
      <c r="AY153" s="18" t="s">
        <v>218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8" t="s">
        <v>83</v>
      </c>
      <c r="BK153" s="139">
        <f>ROUND(I153*H153,2)</f>
        <v>0</v>
      </c>
      <c r="BL153" s="18" t="s">
        <v>223</v>
      </c>
      <c r="BM153" s="138" t="s">
        <v>4408</v>
      </c>
    </row>
    <row r="154" spans="2:65" s="1" customFormat="1" ht="39">
      <c r="B154" s="33"/>
      <c r="D154" s="140" t="s">
        <v>225</v>
      </c>
      <c r="F154" s="141" t="s">
        <v>4409</v>
      </c>
      <c r="I154" s="142"/>
      <c r="L154" s="33"/>
      <c r="M154" s="143"/>
      <c r="T154" s="54"/>
      <c r="AT154" s="18" t="s">
        <v>225</v>
      </c>
      <c r="AU154" s="18" t="s">
        <v>83</v>
      </c>
    </row>
    <row r="155" spans="2:65" s="1" customFormat="1" ht="19.5">
      <c r="B155" s="33"/>
      <c r="D155" s="140" t="s">
        <v>227</v>
      </c>
      <c r="F155" s="144" t="s">
        <v>4410</v>
      </c>
      <c r="I155" s="142"/>
      <c r="L155" s="33"/>
      <c r="M155" s="143"/>
      <c r="T155" s="54"/>
      <c r="AT155" s="18" t="s">
        <v>227</v>
      </c>
      <c r="AU155" s="18" t="s">
        <v>83</v>
      </c>
    </row>
    <row r="156" spans="2:65" s="11" customFormat="1" ht="11.25">
      <c r="B156" s="145"/>
      <c r="D156" s="140" t="s">
        <v>229</v>
      </c>
      <c r="E156" s="146" t="s">
        <v>19</v>
      </c>
      <c r="F156" s="147" t="s">
        <v>230</v>
      </c>
      <c r="H156" s="146" t="s">
        <v>19</v>
      </c>
      <c r="I156" s="148"/>
      <c r="L156" s="145"/>
      <c r="M156" s="149"/>
      <c r="T156" s="150"/>
      <c r="AT156" s="146" t="s">
        <v>229</v>
      </c>
      <c r="AU156" s="146" t="s">
        <v>83</v>
      </c>
      <c r="AV156" s="11" t="s">
        <v>83</v>
      </c>
      <c r="AW156" s="11" t="s">
        <v>37</v>
      </c>
      <c r="AX156" s="11" t="s">
        <v>76</v>
      </c>
      <c r="AY156" s="146" t="s">
        <v>218</v>
      </c>
    </row>
    <row r="157" spans="2:65" s="12" customFormat="1" ht="11.25">
      <c r="B157" s="151"/>
      <c r="D157" s="140" t="s">
        <v>229</v>
      </c>
      <c r="E157" s="152" t="s">
        <v>19</v>
      </c>
      <c r="F157" s="153" t="s">
        <v>263</v>
      </c>
      <c r="H157" s="154">
        <v>6</v>
      </c>
      <c r="I157" s="155"/>
      <c r="L157" s="151"/>
      <c r="M157" s="156"/>
      <c r="T157" s="157"/>
      <c r="AT157" s="152" t="s">
        <v>229</v>
      </c>
      <c r="AU157" s="152" t="s">
        <v>83</v>
      </c>
      <c r="AV157" s="12" t="s">
        <v>85</v>
      </c>
      <c r="AW157" s="12" t="s">
        <v>37</v>
      </c>
      <c r="AX157" s="12" t="s">
        <v>83</v>
      </c>
      <c r="AY157" s="152" t="s">
        <v>218</v>
      </c>
    </row>
    <row r="158" spans="2:65" s="10" customFormat="1" ht="25.9" customHeight="1">
      <c r="B158" s="117"/>
      <c r="D158" s="118" t="s">
        <v>75</v>
      </c>
      <c r="E158" s="119" t="s">
        <v>4411</v>
      </c>
      <c r="F158" s="119" t="s">
        <v>2089</v>
      </c>
      <c r="I158" s="120"/>
      <c r="J158" s="121">
        <f>BK158</f>
        <v>0</v>
      </c>
      <c r="L158" s="117"/>
      <c r="M158" s="122"/>
      <c r="P158" s="123">
        <f>SUM(P159:P173)</f>
        <v>0</v>
      </c>
      <c r="R158" s="123">
        <f>SUM(R159:R173)</f>
        <v>0</v>
      </c>
      <c r="T158" s="124">
        <f>SUM(T159:T173)</f>
        <v>0</v>
      </c>
      <c r="AR158" s="118" t="s">
        <v>83</v>
      </c>
      <c r="AT158" s="125" t="s">
        <v>75</v>
      </c>
      <c r="AU158" s="125" t="s">
        <v>76</v>
      </c>
      <c r="AY158" s="118" t="s">
        <v>218</v>
      </c>
      <c r="BK158" s="126">
        <f>SUM(BK159:BK173)</f>
        <v>0</v>
      </c>
    </row>
    <row r="159" spans="2:65" s="1" customFormat="1" ht="16.5" customHeight="1">
      <c r="B159" s="33"/>
      <c r="C159" s="127" t="s">
        <v>306</v>
      </c>
      <c r="D159" s="127" t="s">
        <v>219</v>
      </c>
      <c r="E159" s="128" t="s">
        <v>4412</v>
      </c>
      <c r="F159" s="129" t="s">
        <v>4413</v>
      </c>
      <c r="G159" s="130" t="s">
        <v>180</v>
      </c>
      <c r="H159" s="131">
        <v>225.53</v>
      </c>
      <c r="I159" s="132"/>
      <c r="J159" s="133">
        <f>ROUND(I159*H159,2)</f>
        <v>0</v>
      </c>
      <c r="K159" s="129" t="s">
        <v>19</v>
      </c>
      <c r="L159" s="33"/>
      <c r="M159" s="134" t="s">
        <v>19</v>
      </c>
      <c r="N159" s="135" t="s">
        <v>47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223</v>
      </c>
      <c r="AT159" s="138" t="s">
        <v>219</v>
      </c>
      <c r="AU159" s="138" t="s">
        <v>83</v>
      </c>
      <c r="AY159" s="18" t="s">
        <v>218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83</v>
      </c>
      <c r="BK159" s="139">
        <f>ROUND(I159*H159,2)</f>
        <v>0</v>
      </c>
      <c r="BL159" s="18" t="s">
        <v>223</v>
      </c>
      <c r="BM159" s="138" t="s">
        <v>4414</v>
      </c>
    </row>
    <row r="160" spans="2:65" s="1" customFormat="1" ht="11.25">
      <c r="B160" s="33"/>
      <c r="D160" s="140" t="s">
        <v>225</v>
      </c>
      <c r="F160" s="141" t="s">
        <v>4413</v>
      </c>
      <c r="I160" s="142"/>
      <c r="L160" s="33"/>
      <c r="M160" s="143"/>
      <c r="T160" s="54"/>
      <c r="AT160" s="18" t="s">
        <v>225</v>
      </c>
      <c r="AU160" s="18" t="s">
        <v>83</v>
      </c>
    </row>
    <row r="161" spans="2:65" s="1" customFormat="1" ht="19.5">
      <c r="B161" s="33"/>
      <c r="D161" s="140" t="s">
        <v>227</v>
      </c>
      <c r="F161" s="144" t="s">
        <v>4354</v>
      </c>
      <c r="I161" s="142"/>
      <c r="L161" s="33"/>
      <c r="M161" s="143"/>
      <c r="T161" s="54"/>
      <c r="AT161" s="18" t="s">
        <v>227</v>
      </c>
      <c r="AU161" s="18" t="s">
        <v>83</v>
      </c>
    </row>
    <row r="162" spans="2:65" s="11" customFormat="1" ht="11.25">
      <c r="B162" s="145"/>
      <c r="D162" s="140" t="s">
        <v>229</v>
      </c>
      <c r="E162" s="146" t="s">
        <v>19</v>
      </c>
      <c r="F162" s="147" t="s">
        <v>230</v>
      </c>
      <c r="H162" s="146" t="s">
        <v>19</v>
      </c>
      <c r="I162" s="148"/>
      <c r="L162" s="145"/>
      <c r="M162" s="149"/>
      <c r="T162" s="150"/>
      <c r="AT162" s="146" t="s">
        <v>229</v>
      </c>
      <c r="AU162" s="146" t="s">
        <v>83</v>
      </c>
      <c r="AV162" s="11" t="s">
        <v>83</v>
      </c>
      <c r="AW162" s="11" t="s">
        <v>37</v>
      </c>
      <c r="AX162" s="11" t="s">
        <v>76</v>
      </c>
      <c r="AY162" s="146" t="s">
        <v>218</v>
      </c>
    </row>
    <row r="163" spans="2:65" s="12" customFormat="1" ht="11.25">
      <c r="B163" s="151"/>
      <c r="D163" s="140" t="s">
        <v>229</v>
      </c>
      <c r="E163" s="152" t="s">
        <v>19</v>
      </c>
      <c r="F163" s="153" t="s">
        <v>4415</v>
      </c>
      <c r="H163" s="154">
        <v>225.53</v>
      </c>
      <c r="I163" s="155"/>
      <c r="L163" s="151"/>
      <c r="M163" s="156"/>
      <c r="T163" s="157"/>
      <c r="AT163" s="152" t="s">
        <v>229</v>
      </c>
      <c r="AU163" s="152" t="s">
        <v>83</v>
      </c>
      <c r="AV163" s="12" t="s">
        <v>85</v>
      </c>
      <c r="AW163" s="12" t="s">
        <v>37</v>
      </c>
      <c r="AX163" s="12" t="s">
        <v>83</v>
      </c>
      <c r="AY163" s="152" t="s">
        <v>218</v>
      </c>
    </row>
    <row r="164" spans="2:65" s="1" customFormat="1" ht="16.5" customHeight="1">
      <c r="B164" s="33"/>
      <c r="C164" s="127" t="s">
        <v>313</v>
      </c>
      <c r="D164" s="127" t="s">
        <v>219</v>
      </c>
      <c r="E164" s="128" t="s">
        <v>4416</v>
      </c>
      <c r="F164" s="129" t="s">
        <v>4417</v>
      </c>
      <c r="G164" s="130" t="s">
        <v>180</v>
      </c>
      <c r="H164" s="131">
        <v>212.56</v>
      </c>
      <c r="I164" s="132"/>
      <c r="J164" s="133">
        <f>ROUND(I164*H164,2)</f>
        <v>0</v>
      </c>
      <c r="K164" s="129" t="s">
        <v>19</v>
      </c>
      <c r="L164" s="33"/>
      <c r="M164" s="134" t="s">
        <v>19</v>
      </c>
      <c r="N164" s="135" t="s">
        <v>47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223</v>
      </c>
      <c r="AT164" s="138" t="s">
        <v>219</v>
      </c>
      <c r="AU164" s="138" t="s">
        <v>83</v>
      </c>
      <c r="AY164" s="18" t="s">
        <v>218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8" t="s">
        <v>83</v>
      </c>
      <c r="BK164" s="139">
        <f>ROUND(I164*H164,2)</f>
        <v>0</v>
      </c>
      <c r="BL164" s="18" t="s">
        <v>223</v>
      </c>
      <c r="BM164" s="138" t="s">
        <v>4418</v>
      </c>
    </row>
    <row r="165" spans="2:65" s="1" customFormat="1" ht="48.75">
      <c r="B165" s="33"/>
      <c r="D165" s="140" t="s">
        <v>225</v>
      </c>
      <c r="F165" s="141" t="s">
        <v>4419</v>
      </c>
      <c r="I165" s="142"/>
      <c r="L165" s="33"/>
      <c r="M165" s="143"/>
      <c r="T165" s="54"/>
      <c r="AT165" s="18" t="s">
        <v>225</v>
      </c>
      <c r="AU165" s="18" t="s">
        <v>83</v>
      </c>
    </row>
    <row r="166" spans="2:65" s="1" customFormat="1" ht="19.5">
      <c r="B166" s="33"/>
      <c r="D166" s="140" t="s">
        <v>227</v>
      </c>
      <c r="F166" s="144" t="s">
        <v>4420</v>
      </c>
      <c r="I166" s="142"/>
      <c r="L166" s="33"/>
      <c r="M166" s="143"/>
      <c r="T166" s="54"/>
      <c r="AT166" s="18" t="s">
        <v>227</v>
      </c>
      <c r="AU166" s="18" t="s">
        <v>83</v>
      </c>
    </row>
    <row r="167" spans="2:65" s="11" customFormat="1" ht="11.25">
      <c r="B167" s="145"/>
      <c r="D167" s="140" t="s">
        <v>229</v>
      </c>
      <c r="E167" s="146" t="s">
        <v>19</v>
      </c>
      <c r="F167" s="147" t="s">
        <v>230</v>
      </c>
      <c r="H167" s="146" t="s">
        <v>19</v>
      </c>
      <c r="I167" s="148"/>
      <c r="L167" s="145"/>
      <c r="M167" s="149"/>
      <c r="T167" s="150"/>
      <c r="AT167" s="146" t="s">
        <v>229</v>
      </c>
      <c r="AU167" s="146" t="s">
        <v>83</v>
      </c>
      <c r="AV167" s="11" t="s">
        <v>83</v>
      </c>
      <c r="AW167" s="11" t="s">
        <v>37</v>
      </c>
      <c r="AX167" s="11" t="s">
        <v>76</v>
      </c>
      <c r="AY167" s="146" t="s">
        <v>218</v>
      </c>
    </row>
    <row r="168" spans="2:65" s="12" customFormat="1" ht="11.25">
      <c r="B168" s="151"/>
      <c r="D168" s="140" t="s">
        <v>229</v>
      </c>
      <c r="E168" s="152" t="s">
        <v>19</v>
      </c>
      <c r="F168" s="153" t="s">
        <v>4421</v>
      </c>
      <c r="H168" s="154">
        <v>212.56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83</v>
      </c>
      <c r="AY168" s="152" t="s">
        <v>218</v>
      </c>
    </row>
    <row r="169" spans="2:65" s="1" customFormat="1" ht="16.5" customHeight="1">
      <c r="B169" s="33"/>
      <c r="C169" s="127" t="s">
        <v>320</v>
      </c>
      <c r="D169" s="127" t="s">
        <v>219</v>
      </c>
      <c r="E169" s="128" t="s">
        <v>4422</v>
      </c>
      <c r="F169" s="129" t="s">
        <v>4423</v>
      </c>
      <c r="G169" s="130" t="s">
        <v>180</v>
      </c>
      <c r="H169" s="131">
        <v>12.97</v>
      </c>
      <c r="I169" s="132"/>
      <c r="J169" s="133">
        <f>ROUND(I169*H169,2)</f>
        <v>0</v>
      </c>
      <c r="K169" s="129" t="s">
        <v>19</v>
      </c>
      <c r="L169" s="33"/>
      <c r="M169" s="134" t="s">
        <v>19</v>
      </c>
      <c r="N169" s="135" t="s">
        <v>47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223</v>
      </c>
      <c r="AT169" s="138" t="s">
        <v>219</v>
      </c>
      <c r="AU169" s="138" t="s">
        <v>83</v>
      </c>
      <c r="AY169" s="18" t="s">
        <v>218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83</v>
      </c>
      <c r="BK169" s="139">
        <f>ROUND(I169*H169,2)</f>
        <v>0</v>
      </c>
      <c r="BL169" s="18" t="s">
        <v>223</v>
      </c>
      <c r="BM169" s="138" t="s">
        <v>4424</v>
      </c>
    </row>
    <row r="170" spans="2:65" s="1" customFormat="1" ht="39">
      <c r="B170" s="33"/>
      <c r="D170" s="140" t="s">
        <v>225</v>
      </c>
      <c r="F170" s="141" t="s">
        <v>4425</v>
      </c>
      <c r="I170" s="142"/>
      <c r="L170" s="33"/>
      <c r="M170" s="143"/>
      <c r="T170" s="54"/>
      <c r="AT170" s="18" t="s">
        <v>225</v>
      </c>
      <c r="AU170" s="18" t="s">
        <v>83</v>
      </c>
    </row>
    <row r="171" spans="2:65" s="1" customFormat="1" ht="19.5">
      <c r="B171" s="33"/>
      <c r="D171" s="140" t="s">
        <v>227</v>
      </c>
      <c r="F171" s="144" t="s">
        <v>4420</v>
      </c>
      <c r="I171" s="142"/>
      <c r="L171" s="33"/>
      <c r="M171" s="143"/>
      <c r="T171" s="54"/>
      <c r="AT171" s="18" t="s">
        <v>227</v>
      </c>
      <c r="AU171" s="18" t="s">
        <v>83</v>
      </c>
    </row>
    <row r="172" spans="2:65" s="11" customFormat="1" ht="11.25">
      <c r="B172" s="145"/>
      <c r="D172" s="140" t="s">
        <v>229</v>
      </c>
      <c r="E172" s="146" t="s">
        <v>19</v>
      </c>
      <c r="F172" s="147" t="s">
        <v>230</v>
      </c>
      <c r="H172" s="146" t="s">
        <v>19</v>
      </c>
      <c r="I172" s="148"/>
      <c r="L172" s="145"/>
      <c r="M172" s="149"/>
      <c r="T172" s="150"/>
      <c r="AT172" s="146" t="s">
        <v>229</v>
      </c>
      <c r="AU172" s="146" t="s">
        <v>83</v>
      </c>
      <c r="AV172" s="11" t="s">
        <v>83</v>
      </c>
      <c r="AW172" s="11" t="s">
        <v>37</v>
      </c>
      <c r="AX172" s="11" t="s">
        <v>76</v>
      </c>
      <c r="AY172" s="146" t="s">
        <v>218</v>
      </c>
    </row>
    <row r="173" spans="2:65" s="12" customFormat="1" ht="11.25">
      <c r="B173" s="151"/>
      <c r="D173" s="140" t="s">
        <v>229</v>
      </c>
      <c r="E173" s="152" t="s">
        <v>19</v>
      </c>
      <c r="F173" s="153" t="s">
        <v>4426</v>
      </c>
      <c r="H173" s="154">
        <v>12.97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83</v>
      </c>
      <c r="AY173" s="152" t="s">
        <v>218</v>
      </c>
    </row>
    <row r="174" spans="2:65" s="10" customFormat="1" ht="25.9" customHeight="1">
      <c r="B174" s="117"/>
      <c r="D174" s="118" t="s">
        <v>75</v>
      </c>
      <c r="E174" s="119" t="s">
        <v>4427</v>
      </c>
      <c r="F174" s="119" t="s">
        <v>1729</v>
      </c>
      <c r="I174" s="120"/>
      <c r="J174" s="121">
        <f>BK174</f>
        <v>0</v>
      </c>
      <c r="L174" s="117"/>
      <c r="M174" s="122"/>
      <c r="P174" s="123">
        <f>SUM(P175:P208)</f>
        <v>0</v>
      </c>
      <c r="R174" s="123">
        <f>SUM(R175:R208)</f>
        <v>0</v>
      </c>
      <c r="T174" s="124">
        <f>SUM(T175:T208)</f>
        <v>0</v>
      </c>
      <c r="AR174" s="118" t="s">
        <v>83</v>
      </c>
      <c r="AT174" s="125" t="s">
        <v>75</v>
      </c>
      <c r="AU174" s="125" t="s">
        <v>76</v>
      </c>
      <c r="AY174" s="118" t="s">
        <v>218</v>
      </c>
      <c r="BK174" s="126">
        <f>SUM(BK175:BK208)</f>
        <v>0</v>
      </c>
    </row>
    <row r="175" spans="2:65" s="1" customFormat="1" ht="16.5" customHeight="1">
      <c r="B175" s="33"/>
      <c r="C175" s="127" t="s">
        <v>8</v>
      </c>
      <c r="D175" s="127" t="s">
        <v>219</v>
      </c>
      <c r="E175" s="128" t="s">
        <v>4428</v>
      </c>
      <c r="F175" s="129" t="s">
        <v>1731</v>
      </c>
      <c r="G175" s="130" t="s">
        <v>167</v>
      </c>
      <c r="H175" s="131">
        <v>26.01</v>
      </c>
      <c r="I175" s="132"/>
      <c r="J175" s="133">
        <f>ROUND(I175*H175,2)</f>
        <v>0</v>
      </c>
      <c r="K175" s="129" t="s">
        <v>19</v>
      </c>
      <c r="L175" s="33"/>
      <c r="M175" s="134" t="s">
        <v>19</v>
      </c>
      <c r="N175" s="135" t="s">
        <v>47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223</v>
      </c>
      <c r="AT175" s="138" t="s">
        <v>219</v>
      </c>
      <c r="AU175" s="138" t="s">
        <v>83</v>
      </c>
      <c r="AY175" s="18" t="s">
        <v>218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83</v>
      </c>
      <c r="BK175" s="139">
        <f>ROUND(I175*H175,2)</f>
        <v>0</v>
      </c>
      <c r="BL175" s="18" t="s">
        <v>223</v>
      </c>
      <c r="BM175" s="138" t="s">
        <v>4429</v>
      </c>
    </row>
    <row r="176" spans="2:65" s="1" customFormat="1" ht="29.25">
      <c r="B176" s="33"/>
      <c r="D176" s="140" t="s">
        <v>225</v>
      </c>
      <c r="F176" s="141" t="s">
        <v>1733</v>
      </c>
      <c r="I176" s="142"/>
      <c r="L176" s="33"/>
      <c r="M176" s="143"/>
      <c r="T176" s="54"/>
      <c r="AT176" s="18" t="s">
        <v>225</v>
      </c>
      <c r="AU176" s="18" t="s">
        <v>83</v>
      </c>
    </row>
    <row r="177" spans="2:65" s="1" customFormat="1" ht="29.25">
      <c r="B177" s="33"/>
      <c r="D177" s="140" t="s">
        <v>227</v>
      </c>
      <c r="F177" s="144" t="s">
        <v>991</v>
      </c>
      <c r="I177" s="142"/>
      <c r="L177" s="33"/>
      <c r="M177" s="143"/>
      <c r="T177" s="54"/>
      <c r="AT177" s="18" t="s">
        <v>227</v>
      </c>
      <c r="AU177" s="18" t="s">
        <v>83</v>
      </c>
    </row>
    <row r="178" spans="2:65" s="11" customFormat="1" ht="11.25">
      <c r="B178" s="145"/>
      <c r="D178" s="140" t="s">
        <v>229</v>
      </c>
      <c r="E178" s="146" t="s">
        <v>19</v>
      </c>
      <c r="F178" s="147" t="s">
        <v>230</v>
      </c>
      <c r="H178" s="146" t="s">
        <v>19</v>
      </c>
      <c r="I178" s="148"/>
      <c r="L178" s="145"/>
      <c r="M178" s="149"/>
      <c r="T178" s="150"/>
      <c r="AT178" s="146" t="s">
        <v>229</v>
      </c>
      <c r="AU178" s="146" t="s">
        <v>83</v>
      </c>
      <c r="AV178" s="11" t="s">
        <v>83</v>
      </c>
      <c r="AW178" s="11" t="s">
        <v>37</v>
      </c>
      <c r="AX178" s="11" t="s">
        <v>76</v>
      </c>
      <c r="AY178" s="146" t="s">
        <v>218</v>
      </c>
    </row>
    <row r="179" spans="2:65" s="12" customFormat="1" ht="11.25">
      <c r="B179" s="151"/>
      <c r="D179" s="140" t="s">
        <v>229</v>
      </c>
      <c r="E179" s="152" t="s">
        <v>19</v>
      </c>
      <c r="F179" s="153" t="s">
        <v>4430</v>
      </c>
      <c r="H179" s="154">
        <v>8.73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65" s="12" customFormat="1" ht="11.25">
      <c r="B180" s="151"/>
      <c r="D180" s="140" t="s">
        <v>229</v>
      </c>
      <c r="E180" s="152" t="s">
        <v>19</v>
      </c>
      <c r="F180" s="153" t="s">
        <v>4431</v>
      </c>
      <c r="H180" s="154">
        <v>7.25</v>
      </c>
      <c r="I180" s="155"/>
      <c r="L180" s="151"/>
      <c r="M180" s="156"/>
      <c r="T180" s="157"/>
      <c r="AT180" s="152" t="s">
        <v>229</v>
      </c>
      <c r="AU180" s="152" t="s">
        <v>83</v>
      </c>
      <c r="AV180" s="12" t="s">
        <v>85</v>
      </c>
      <c r="AW180" s="12" t="s">
        <v>37</v>
      </c>
      <c r="AX180" s="12" t="s">
        <v>76</v>
      </c>
      <c r="AY180" s="152" t="s">
        <v>218</v>
      </c>
    </row>
    <row r="181" spans="2:65" s="12" customFormat="1" ht="11.25">
      <c r="B181" s="151"/>
      <c r="D181" s="140" t="s">
        <v>229</v>
      </c>
      <c r="E181" s="152" t="s">
        <v>19</v>
      </c>
      <c r="F181" s="153" t="s">
        <v>4432</v>
      </c>
      <c r="H181" s="154">
        <v>1.19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76</v>
      </c>
      <c r="AY181" s="152" t="s">
        <v>218</v>
      </c>
    </row>
    <row r="182" spans="2:65" s="12" customFormat="1" ht="11.25">
      <c r="B182" s="151"/>
      <c r="D182" s="140" t="s">
        <v>229</v>
      </c>
      <c r="E182" s="152" t="s">
        <v>19</v>
      </c>
      <c r="F182" s="153" t="s">
        <v>4433</v>
      </c>
      <c r="H182" s="154">
        <v>5.09</v>
      </c>
      <c r="I182" s="155"/>
      <c r="L182" s="151"/>
      <c r="M182" s="156"/>
      <c r="T182" s="157"/>
      <c r="AT182" s="152" t="s">
        <v>229</v>
      </c>
      <c r="AU182" s="152" t="s">
        <v>83</v>
      </c>
      <c r="AV182" s="12" t="s">
        <v>85</v>
      </c>
      <c r="AW182" s="12" t="s">
        <v>37</v>
      </c>
      <c r="AX182" s="12" t="s">
        <v>76</v>
      </c>
      <c r="AY182" s="152" t="s">
        <v>218</v>
      </c>
    </row>
    <row r="183" spans="2:65" s="12" customFormat="1" ht="11.25">
      <c r="B183" s="151"/>
      <c r="D183" s="140" t="s">
        <v>229</v>
      </c>
      <c r="E183" s="152" t="s">
        <v>19</v>
      </c>
      <c r="F183" s="153" t="s">
        <v>4434</v>
      </c>
      <c r="H183" s="154">
        <v>2.5499999999999998</v>
      </c>
      <c r="I183" s="155"/>
      <c r="L183" s="151"/>
      <c r="M183" s="156"/>
      <c r="T183" s="157"/>
      <c r="AT183" s="152" t="s">
        <v>229</v>
      </c>
      <c r="AU183" s="152" t="s">
        <v>83</v>
      </c>
      <c r="AV183" s="12" t="s">
        <v>85</v>
      </c>
      <c r="AW183" s="12" t="s">
        <v>37</v>
      </c>
      <c r="AX183" s="12" t="s">
        <v>76</v>
      </c>
      <c r="AY183" s="152" t="s">
        <v>218</v>
      </c>
    </row>
    <row r="184" spans="2:65" s="12" customFormat="1" ht="11.25">
      <c r="B184" s="151"/>
      <c r="D184" s="140" t="s">
        <v>229</v>
      </c>
      <c r="E184" s="152" t="s">
        <v>19</v>
      </c>
      <c r="F184" s="153" t="s">
        <v>4435</v>
      </c>
      <c r="H184" s="154">
        <v>1.2</v>
      </c>
      <c r="I184" s="155"/>
      <c r="L184" s="151"/>
      <c r="M184" s="156"/>
      <c r="T184" s="157"/>
      <c r="AT184" s="152" t="s">
        <v>229</v>
      </c>
      <c r="AU184" s="152" t="s">
        <v>83</v>
      </c>
      <c r="AV184" s="12" t="s">
        <v>85</v>
      </c>
      <c r="AW184" s="12" t="s">
        <v>37</v>
      </c>
      <c r="AX184" s="12" t="s">
        <v>76</v>
      </c>
      <c r="AY184" s="152" t="s">
        <v>218</v>
      </c>
    </row>
    <row r="185" spans="2:65" s="13" customFormat="1" ht="11.25">
      <c r="B185" s="158"/>
      <c r="D185" s="140" t="s">
        <v>229</v>
      </c>
      <c r="E185" s="159" t="s">
        <v>2344</v>
      </c>
      <c r="F185" s="160" t="s">
        <v>234</v>
      </c>
      <c r="H185" s="161">
        <v>26.01</v>
      </c>
      <c r="I185" s="162"/>
      <c r="L185" s="158"/>
      <c r="M185" s="163"/>
      <c r="T185" s="164"/>
      <c r="AT185" s="159" t="s">
        <v>229</v>
      </c>
      <c r="AU185" s="159" t="s">
        <v>83</v>
      </c>
      <c r="AV185" s="13" t="s">
        <v>223</v>
      </c>
      <c r="AW185" s="13" t="s">
        <v>37</v>
      </c>
      <c r="AX185" s="13" t="s">
        <v>83</v>
      </c>
      <c r="AY185" s="159" t="s">
        <v>218</v>
      </c>
    </row>
    <row r="186" spans="2:65" s="1" customFormat="1" ht="16.5" customHeight="1">
      <c r="B186" s="33"/>
      <c r="C186" s="127" t="s">
        <v>336</v>
      </c>
      <c r="D186" s="127" t="s">
        <v>219</v>
      </c>
      <c r="E186" s="128" t="s">
        <v>4436</v>
      </c>
      <c r="F186" s="129" t="s">
        <v>1827</v>
      </c>
      <c r="G186" s="130" t="s">
        <v>180</v>
      </c>
      <c r="H186" s="131">
        <v>45.295999999999999</v>
      </c>
      <c r="I186" s="132"/>
      <c r="J186" s="133">
        <f>ROUND(I186*H186,2)</f>
        <v>0</v>
      </c>
      <c r="K186" s="129" t="s">
        <v>19</v>
      </c>
      <c r="L186" s="33"/>
      <c r="M186" s="134" t="s">
        <v>19</v>
      </c>
      <c r="N186" s="135" t="s">
        <v>47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223</v>
      </c>
      <c r="AT186" s="138" t="s">
        <v>219</v>
      </c>
      <c r="AU186" s="138" t="s">
        <v>83</v>
      </c>
      <c r="AY186" s="18" t="s">
        <v>218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8" t="s">
        <v>83</v>
      </c>
      <c r="BK186" s="139">
        <f>ROUND(I186*H186,2)</f>
        <v>0</v>
      </c>
      <c r="BL186" s="18" t="s">
        <v>223</v>
      </c>
      <c r="BM186" s="138" t="s">
        <v>4437</v>
      </c>
    </row>
    <row r="187" spans="2:65" s="1" customFormat="1" ht="29.25">
      <c r="B187" s="33"/>
      <c r="D187" s="140" t="s">
        <v>225</v>
      </c>
      <c r="F187" s="141" t="s">
        <v>1829</v>
      </c>
      <c r="I187" s="142"/>
      <c r="L187" s="33"/>
      <c r="M187" s="143"/>
      <c r="T187" s="54"/>
      <c r="AT187" s="18" t="s">
        <v>225</v>
      </c>
      <c r="AU187" s="18" t="s">
        <v>83</v>
      </c>
    </row>
    <row r="188" spans="2:65" s="1" customFormat="1" ht="19.5">
      <c r="B188" s="33"/>
      <c r="D188" s="140" t="s">
        <v>227</v>
      </c>
      <c r="F188" s="144" t="s">
        <v>1830</v>
      </c>
      <c r="I188" s="142"/>
      <c r="L188" s="33"/>
      <c r="M188" s="143"/>
      <c r="T188" s="54"/>
      <c r="AT188" s="18" t="s">
        <v>227</v>
      </c>
      <c r="AU188" s="18" t="s">
        <v>83</v>
      </c>
    </row>
    <row r="189" spans="2:65" s="11" customFormat="1" ht="11.25">
      <c r="B189" s="145"/>
      <c r="D189" s="140" t="s">
        <v>229</v>
      </c>
      <c r="E189" s="146" t="s">
        <v>19</v>
      </c>
      <c r="F189" s="147" t="s">
        <v>230</v>
      </c>
      <c r="H189" s="146" t="s">
        <v>19</v>
      </c>
      <c r="I189" s="148"/>
      <c r="L189" s="145"/>
      <c r="M189" s="149"/>
      <c r="T189" s="150"/>
      <c r="AT189" s="146" t="s">
        <v>229</v>
      </c>
      <c r="AU189" s="146" t="s">
        <v>83</v>
      </c>
      <c r="AV189" s="11" t="s">
        <v>83</v>
      </c>
      <c r="AW189" s="11" t="s">
        <v>37</v>
      </c>
      <c r="AX189" s="11" t="s">
        <v>76</v>
      </c>
      <c r="AY189" s="146" t="s">
        <v>218</v>
      </c>
    </row>
    <row r="190" spans="2:65" s="12" customFormat="1" ht="11.25">
      <c r="B190" s="151"/>
      <c r="D190" s="140" t="s">
        <v>229</v>
      </c>
      <c r="E190" s="152" t="s">
        <v>19</v>
      </c>
      <c r="F190" s="153" t="s">
        <v>4438</v>
      </c>
      <c r="H190" s="154">
        <v>1.974</v>
      </c>
      <c r="I190" s="155"/>
      <c r="L190" s="151"/>
      <c r="M190" s="156"/>
      <c r="T190" s="157"/>
      <c r="AT190" s="152" t="s">
        <v>229</v>
      </c>
      <c r="AU190" s="152" t="s">
        <v>83</v>
      </c>
      <c r="AV190" s="12" t="s">
        <v>85</v>
      </c>
      <c r="AW190" s="12" t="s">
        <v>37</v>
      </c>
      <c r="AX190" s="12" t="s">
        <v>76</v>
      </c>
      <c r="AY190" s="152" t="s">
        <v>218</v>
      </c>
    </row>
    <row r="191" spans="2:65" s="12" customFormat="1" ht="11.25">
      <c r="B191" s="151"/>
      <c r="D191" s="140" t="s">
        <v>229</v>
      </c>
      <c r="E191" s="152" t="s">
        <v>19</v>
      </c>
      <c r="F191" s="153" t="s">
        <v>4439</v>
      </c>
      <c r="H191" s="154">
        <v>7.1820000000000004</v>
      </c>
      <c r="I191" s="155"/>
      <c r="L191" s="151"/>
      <c r="M191" s="156"/>
      <c r="T191" s="157"/>
      <c r="AT191" s="152" t="s">
        <v>229</v>
      </c>
      <c r="AU191" s="152" t="s">
        <v>83</v>
      </c>
      <c r="AV191" s="12" t="s">
        <v>85</v>
      </c>
      <c r="AW191" s="12" t="s">
        <v>37</v>
      </c>
      <c r="AX191" s="12" t="s">
        <v>76</v>
      </c>
      <c r="AY191" s="152" t="s">
        <v>218</v>
      </c>
    </row>
    <row r="192" spans="2:65" s="12" customFormat="1" ht="11.25">
      <c r="B192" s="151"/>
      <c r="D192" s="140" t="s">
        <v>229</v>
      </c>
      <c r="E192" s="152" t="s">
        <v>19</v>
      </c>
      <c r="F192" s="153" t="s">
        <v>4440</v>
      </c>
      <c r="H192" s="154">
        <v>0.82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76</v>
      </c>
      <c r="AY192" s="152" t="s">
        <v>218</v>
      </c>
    </row>
    <row r="193" spans="2:65" s="12" customFormat="1" ht="11.25">
      <c r="B193" s="151"/>
      <c r="D193" s="140" t="s">
        <v>229</v>
      </c>
      <c r="E193" s="152" t="s">
        <v>19</v>
      </c>
      <c r="F193" s="153" t="s">
        <v>4441</v>
      </c>
      <c r="H193" s="154">
        <v>34.154000000000003</v>
      </c>
      <c r="I193" s="155"/>
      <c r="L193" s="151"/>
      <c r="M193" s="156"/>
      <c r="T193" s="157"/>
      <c r="AT193" s="152" t="s">
        <v>229</v>
      </c>
      <c r="AU193" s="152" t="s">
        <v>83</v>
      </c>
      <c r="AV193" s="12" t="s">
        <v>85</v>
      </c>
      <c r="AW193" s="12" t="s">
        <v>37</v>
      </c>
      <c r="AX193" s="12" t="s">
        <v>76</v>
      </c>
      <c r="AY193" s="152" t="s">
        <v>218</v>
      </c>
    </row>
    <row r="194" spans="2:65" s="12" customFormat="1" ht="11.25">
      <c r="B194" s="151"/>
      <c r="D194" s="140" t="s">
        <v>229</v>
      </c>
      <c r="E194" s="152" t="s">
        <v>19</v>
      </c>
      <c r="F194" s="153" t="s">
        <v>4442</v>
      </c>
      <c r="H194" s="154">
        <v>1.1659999999999999</v>
      </c>
      <c r="I194" s="155"/>
      <c r="L194" s="151"/>
      <c r="M194" s="156"/>
      <c r="T194" s="157"/>
      <c r="AT194" s="152" t="s">
        <v>229</v>
      </c>
      <c r="AU194" s="152" t="s">
        <v>83</v>
      </c>
      <c r="AV194" s="12" t="s">
        <v>85</v>
      </c>
      <c r="AW194" s="12" t="s">
        <v>37</v>
      </c>
      <c r="AX194" s="12" t="s">
        <v>76</v>
      </c>
      <c r="AY194" s="152" t="s">
        <v>218</v>
      </c>
    </row>
    <row r="195" spans="2:65" s="13" customFormat="1" ht="11.25">
      <c r="B195" s="158"/>
      <c r="D195" s="140" t="s">
        <v>229</v>
      </c>
      <c r="E195" s="159" t="s">
        <v>3905</v>
      </c>
      <c r="F195" s="160" t="s">
        <v>234</v>
      </c>
      <c r="H195" s="161">
        <v>45.295999999999999</v>
      </c>
      <c r="I195" s="162"/>
      <c r="L195" s="158"/>
      <c r="M195" s="163"/>
      <c r="T195" s="164"/>
      <c r="AT195" s="159" t="s">
        <v>229</v>
      </c>
      <c r="AU195" s="159" t="s">
        <v>83</v>
      </c>
      <c r="AV195" s="13" t="s">
        <v>223</v>
      </c>
      <c r="AW195" s="13" t="s">
        <v>37</v>
      </c>
      <c r="AX195" s="13" t="s">
        <v>83</v>
      </c>
      <c r="AY195" s="159" t="s">
        <v>218</v>
      </c>
    </row>
    <row r="196" spans="2:65" s="1" customFormat="1" ht="16.5" customHeight="1">
      <c r="B196" s="33"/>
      <c r="C196" s="127" t="s">
        <v>351</v>
      </c>
      <c r="D196" s="127" t="s">
        <v>219</v>
      </c>
      <c r="E196" s="128" t="s">
        <v>4443</v>
      </c>
      <c r="F196" s="129" t="s">
        <v>1947</v>
      </c>
      <c r="G196" s="130" t="s">
        <v>180</v>
      </c>
      <c r="H196" s="131">
        <v>45.295999999999999</v>
      </c>
      <c r="I196" s="132"/>
      <c r="J196" s="133">
        <f>ROUND(I196*H196,2)</f>
        <v>0</v>
      </c>
      <c r="K196" s="129" t="s">
        <v>19</v>
      </c>
      <c r="L196" s="33"/>
      <c r="M196" s="134" t="s">
        <v>19</v>
      </c>
      <c r="N196" s="135" t="s">
        <v>47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223</v>
      </c>
      <c r="AT196" s="138" t="s">
        <v>219</v>
      </c>
      <c r="AU196" s="138" t="s">
        <v>83</v>
      </c>
      <c r="AY196" s="18" t="s">
        <v>218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8" t="s">
        <v>83</v>
      </c>
      <c r="BK196" s="139">
        <f>ROUND(I196*H196,2)</f>
        <v>0</v>
      </c>
      <c r="BL196" s="18" t="s">
        <v>223</v>
      </c>
      <c r="BM196" s="138" t="s">
        <v>4444</v>
      </c>
    </row>
    <row r="197" spans="2:65" s="1" customFormat="1" ht="11.25">
      <c r="B197" s="33"/>
      <c r="D197" s="140" t="s">
        <v>225</v>
      </c>
      <c r="F197" s="141" t="s">
        <v>1947</v>
      </c>
      <c r="I197" s="142"/>
      <c r="L197" s="33"/>
      <c r="M197" s="143"/>
      <c r="T197" s="54"/>
      <c r="AT197" s="18" t="s">
        <v>225</v>
      </c>
      <c r="AU197" s="18" t="s">
        <v>83</v>
      </c>
    </row>
    <row r="198" spans="2:65" s="1" customFormat="1" ht="19.5">
      <c r="B198" s="33"/>
      <c r="D198" s="140" t="s">
        <v>227</v>
      </c>
      <c r="F198" s="144" t="s">
        <v>1830</v>
      </c>
      <c r="I198" s="142"/>
      <c r="L198" s="33"/>
      <c r="M198" s="143"/>
      <c r="T198" s="54"/>
      <c r="AT198" s="18" t="s">
        <v>227</v>
      </c>
      <c r="AU198" s="18" t="s">
        <v>83</v>
      </c>
    </row>
    <row r="199" spans="2:65" s="12" customFormat="1" ht="11.25">
      <c r="B199" s="151"/>
      <c r="D199" s="140" t="s">
        <v>229</v>
      </c>
      <c r="E199" s="152" t="s">
        <v>19</v>
      </c>
      <c r="F199" s="153" t="s">
        <v>3905</v>
      </c>
      <c r="H199" s="154">
        <v>45.295999999999999</v>
      </c>
      <c r="I199" s="155"/>
      <c r="L199" s="151"/>
      <c r="M199" s="156"/>
      <c r="T199" s="157"/>
      <c r="AT199" s="152" t="s">
        <v>229</v>
      </c>
      <c r="AU199" s="152" t="s">
        <v>83</v>
      </c>
      <c r="AV199" s="12" t="s">
        <v>85</v>
      </c>
      <c r="AW199" s="12" t="s">
        <v>37</v>
      </c>
      <c r="AX199" s="12" t="s">
        <v>83</v>
      </c>
      <c r="AY199" s="152" t="s">
        <v>218</v>
      </c>
    </row>
    <row r="200" spans="2:65" s="1" customFormat="1" ht="16.5" customHeight="1">
      <c r="B200" s="33"/>
      <c r="C200" s="127" t="s">
        <v>373</v>
      </c>
      <c r="D200" s="127" t="s">
        <v>219</v>
      </c>
      <c r="E200" s="128" t="s">
        <v>4445</v>
      </c>
      <c r="F200" s="129" t="s">
        <v>1993</v>
      </c>
      <c r="G200" s="130" t="s">
        <v>323</v>
      </c>
      <c r="H200" s="131">
        <v>3.121</v>
      </c>
      <c r="I200" s="132"/>
      <c r="J200" s="133">
        <f>ROUND(I200*H200,2)</f>
        <v>0</v>
      </c>
      <c r="K200" s="129" t="s">
        <v>19</v>
      </c>
      <c r="L200" s="33"/>
      <c r="M200" s="134" t="s">
        <v>19</v>
      </c>
      <c r="N200" s="135" t="s">
        <v>47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223</v>
      </c>
      <c r="AT200" s="138" t="s">
        <v>219</v>
      </c>
      <c r="AU200" s="138" t="s">
        <v>83</v>
      </c>
      <c r="AY200" s="18" t="s">
        <v>218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8" t="s">
        <v>83</v>
      </c>
      <c r="BK200" s="139">
        <f>ROUND(I200*H200,2)</f>
        <v>0</v>
      </c>
      <c r="BL200" s="18" t="s">
        <v>223</v>
      </c>
      <c r="BM200" s="138" t="s">
        <v>4446</v>
      </c>
    </row>
    <row r="201" spans="2:65" s="1" customFormat="1" ht="19.5">
      <c r="B201" s="33"/>
      <c r="D201" s="140" t="s">
        <v>225</v>
      </c>
      <c r="F201" s="141" t="s">
        <v>1995</v>
      </c>
      <c r="I201" s="142"/>
      <c r="L201" s="33"/>
      <c r="M201" s="143"/>
      <c r="T201" s="54"/>
      <c r="AT201" s="18" t="s">
        <v>225</v>
      </c>
      <c r="AU201" s="18" t="s">
        <v>83</v>
      </c>
    </row>
    <row r="202" spans="2:65" s="1" customFormat="1" ht="19.5">
      <c r="B202" s="33"/>
      <c r="D202" s="140" t="s">
        <v>227</v>
      </c>
      <c r="F202" s="144" t="s">
        <v>1996</v>
      </c>
      <c r="I202" s="142"/>
      <c r="L202" s="33"/>
      <c r="M202" s="143"/>
      <c r="T202" s="54"/>
      <c r="AT202" s="18" t="s">
        <v>227</v>
      </c>
      <c r="AU202" s="18" t="s">
        <v>83</v>
      </c>
    </row>
    <row r="203" spans="2:65" s="12" customFormat="1" ht="11.25">
      <c r="B203" s="151"/>
      <c r="D203" s="140" t="s">
        <v>229</v>
      </c>
      <c r="E203" s="152" t="s">
        <v>19</v>
      </c>
      <c r="F203" s="153" t="s">
        <v>4447</v>
      </c>
      <c r="H203" s="154">
        <v>3.121</v>
      </c>
      <c r="I203" s="155"/>
      <c r="L203" s="151"/>
      <c r="M203" s="156"/>
      <c r="T203" s="157"/>
      <c r="AT203" s="152" t="s">
        <v>229</v>
      </c>
      <c r="AU203" s="152" t="s">
        <v>83</v>
      </c>
      <c r="AV203" s="12" t="s">
        <v>85</v>
      </c>
      <c r="AW203" s="12" t="s">
        <v>37</v>
      </c>
      <c r="AX203" s="12" t="s">
        <v>83</v>
      </c>
      <c r="AY203" s="152" t="s">
        <v>218</v>
      </c>
    </row>
    <row r="204" spans="2:65" s="1" customFormat="1" ht="16.5" customHeight="1">
      <c r="B204" s="33"/>
      <c r="C204" s="127" t="s">
        <v>380</v>
      </c>
      <c r="D204" s="127" t="s">
        <v>219</v>
      </c>
      <c r="E204" s="128" t="s">
        <v>4448</v>
      </c>
      <c r="F204" s="129" t="s">
        <v>2946</v>
      </c>
      <c r="G204" s="130" t="s">
        <v>167</v>
      </c>
      <c r="H204" s="131">
        <v>1.17</v>
      </c>
      <c r="I204" s="132"/>
      <c r="J204" s="133">
        <f>ROUND(I204*H204,2)</f>
        <v>0</v>
      </c>
      <c r="K204" s="129" t="s">
        <v>19</v>
      </c>
      <c r="L204" s="33"/>
      <c r="M204" s="134" t="s">
        <v>19</v>
      </c>
      <c r="N204" s="135" t="s">
        <v>47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223</v>
      </c>
      <c r="AT204" s="138" t="s">
        <v>219</v>
      </c>
      <c r="AU204" s="138" t="s">
        <v>83</v>
      </c>
      <c r="AY204" s="18" t="s">
        <v>218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8" t="s">
        <v>83</v>
      </c>
      <c r="BK204" s="139">
        <f>ROUND(I204*H204,2)</f>
        <v>0</v>
      </c>
      <c r="BL204" s="18" t="s">
        <v>223</v>
      </c>
      <c r="BM204" s="138" t="s">
        <v>4449</v>
      </c>
    </row>
    <row r="205" spans="2:65" s="1" customFormat="1" ht="11.25">
      <c r="B205" s="33"/>
      <c r="D205" s="140" t="s">
        <v>225</v>
      </c>
      <c r="F205" s="141" t="s">
        <v>2946</v>
      </c>
      <c r="I205" s="142"/>
      <c r="L205" s="33"/>
      <c r="M205" s="143"/>
      <c r="T205" s="54"/>
      <c r="AT205" s="18" t="s">
        <v>225</v>
      </c>
      <c r="AU205" s="18" t="s">
        <v>83</v>
      </c>
    </row>
    <row r="206" spans="2:65" s="1" customFormat="1" ht="19.5">
      <c r="B206" s="33"/>
      <c r="D206" s="140" t="s">
        <v>227</v>
      </c>
      <c r="F206" s="144" t="s">
        <v>2948</v>
      </c>
      <c r="I206" s="142"/>
      <c r="L206" s="33"/>
      <c r="M206" s="143"/>
      <c r="T206" s="54"/>
      <c r="AT206" s="18" t="s">
        <v>227</v>
      </c>
      <c r="AU206" s="18" t="s">
        <v>83</v>
      </c>
    </row>
    <row r="207" spans="2:65" s="11" customFormat="1" ht="11.25">
      <c r="B207" s="145"/>
      <c r="D207" s="140" t="s">
        <v>229</v>
      </c>
      <c r="E207" s="146" t="s">
        <v>19</v>
      </c>
      <c r="F207" s="147" t="s">
        <v>230</v>
      </c>
      <c r="H207" s="146" t="s">
        <v>19</v>
      </c>
      <c r="I207" s="148"/>
      <c r="L207" s="145"/>
      <c r="M207" s="149"/>
      <c r="T207" s="150"/>
      <c r="AT207" s="146" t="s">
        <v>229</v>
      </c>
      <c r="AU207" s="146" t="s">
        <v>83</v>
      </c>
      <c r="AV207" s="11" t="s">
        <v>83</v>
      </c>
      <c r="AW207" s="11" t="s">
        <v>37</v>
      </c>
      <c r="AX207" s="11" t="s">
        <v>76</v>
      </c>
      <c r="AY207" s="146" t="s">
        <v>218</v>
      </c>
    </row>
    <row r="208" spans="2:65" s="12" customFormat="1" ht="11.25">
      <c r="B208" s="151"/>
      <c r="D208" s="140" t="s">
        <v>229</v>
      </c>
      <c r="E208" s="152" t="s">
        <v>19</v>
      </c>
      <c r="F208" s="153" t="s">
        <v>4450</v>
      </c>
      <c r="H208" s="154">
        <v>1.17</v>
      </c>
      <c r="I208" s="155"/>
      <c r="L208" s="151"/>
      <c r="M208" s="156"/>
      <c r="T208" s="157"/>
      <c r="AT208" s="152" t="s">
        <v>229</v>
      </c>
      <c r="AU208" s="152" t="s">
        <v>83</v>
      </c>
      <c r="AV208" s="12" t="s">
        <v>85</v>
      </c>
      <c r="AW208" s="12" t="s">
        <v>37</v>
      </c>
      <c r="AX208" s="12" t="s">
        <v>83</v>
      </c>
      <c r="AY208" s="152" t="s">
        <v>218</v>
      </c>
    </row>
    <row r="209" spans="2:65" s="10" customFormat="1" ht="25.9" customHeight="1">
      <c r="B209" s="117"/>
      <c r="D209" s="118" t="s">
        <v>75</v>
      </c>
      <c r="E209" s="119" t="s">
        <v>4451</v>
      </c>
      <c r="F209" s="119" t="s">
        <v>1387</v>
      </c>
      <c r="I209" s="120"/>
      <c r="J209" s="121">
        <f>BK209</f>
        <v>0</v>
      </c>
      <c r="L209" s="117"/>
      <c r="M209" s="122"/>
      <c r="P209" s="123">
        <f>SUM(P210:P214)</f>
        <v>0</v>
      </c>
      <c r="R209" s="123">
        <f>SUM(R210:R214)</f>
        <v>0</v>
      </c>
      <c r="T209" s="124">
        <f>SUM(T210:T214)</f>
        <v>0</v>
      </c>
      <c r="AR209" s="118" t="s">
        <v>83</v>
      </c>
      <c r="AT209" s="125" t="s">
        <v>75</v>
      </c>
      <c r="AU209" s="125" t="s">
        <v>76</v>
      </c>
      <c r="AY209" s="118" t="s">
        <v>218</v>
      </c>
      <c r="BK209" s="126">
        <f>SUM(BK210:BK214)</f>
        <v>0</v>
      </c>
    </row>
    <row r="210" spans="2:65" s="1" customFormat="1" ht="16.5" customHeight="1">
      <c r="B210" s="33"/>
      <c r="C210" s="127" t="s">
        <v>387</v>
      </c>
      <c r="D210" s="127" t="s">
        <v>219</v>
      </c>
      <c r="E210" s="128" t="s">
        <v>4452</v>
      </c>
      <c r="F210" s="129" t="s">
        <v>1390</v>
      </c>
      <c r="G210" s="130" t="s">
        <v>167</v>
      </c>
      <c r="H210" s="131">
        <v>0.87</v>
      </c>
      <c r="I210" s="132"/>
      <c r="J210" s="133">
        <f>ROUND(I210*H210,2)</f>
        <v>0</v>
      </c>
      <c r="K210" s="129" t="s">
        <v>19</v>
      </c>
      <c r="L210" s="33"/>
      <c r="M210" s="134" t="s">
        <v>19</v>
      </c>
      <c r="N210" s="135" t="s">
        <v>47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223</v>
      </c>
      <c r="AT210" s="138" t="s">
        <v>219</v>
      </c>
      <c r="AU210" s="138" t="s">
        <v>83</v>
      </c>
      <c r="AY210" s="18" t="s">
        <v>218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8" t="s">
        <v>83</v>
      </c>
      <c r="BK210" s="139">
        <f>ROUND(I210*H210,2)</f>
        <v>0</v>
      </c>
      <c r="BL210" s="18" t="s">
        <v>223</v>
      </c>
      <c r="BM210" s="138" t="s">
        <v>4453</v>
      </c>
    </row>
    <row r="211" spans="2:65" s="1" customFormat="1" ht="11.25">
      <c r="B211" s="33"/>
      <c r="D211" s="140" t="s">
        <v>225</v>
      </c>
      <c r="F211" s="141" t="s">
        <v>1390</v>
      </c>
      <c r="I211" s="142"/>
      <c r="L211" s="33"/>
      <c r="M211" s="143"/>
      <c r="T211" s="54"/>
      <c r="AT211" s="18" t="s">
        <v>225</v>
      </c>
      <c r="AU211" s="18" t="s">
        <v>83</v>
      </c>
    </row>
    <row r="212" spans="2:65" s="1" customFormat="1" ht="19.5">
      <c r="B212" s="33"/>
      <c r="D212" s="140" t="s">
        <v>227</v>
      </c>
      <c r="F212" s="144" t="s">
        <v>1392</v>
      </c>
      <c r="I212" s="142"/>
      <c r="L212" s="33"/>
      <c r="M212" s="143"/>
      <c r="T212" s="54"/>
      <c r="AT212" s="18" t="s">
        <v>227</v>
      </c>
      <c r="AU212" s="18" t="s">
        <v>83</v>
      </c>
    </row>
    <row r="213" spans="2:65" s="11" customFormat="1" ht="11.25">
      <c r="B213" s="145"/>
      <c r="D213" s="140" t="s">
        <v>229</v>
      </c>
      <c r="E213" s="146" t="s">
        <v>19</v>
      </c>
      <c r="F213" s="147" t="s">
        <v>230</v>
      </c>
      <c r="H213" s="146" t="s">
        <v>19</v>
      </c>
      <c r="I213" s="148"/>
      <c r="L213" s="145"/>
      <c r="M213" s="149"/>
      <c r="T213" s="150"/>
      <c r="AT213" s="146" t="s">
        <v>229</v>
      </c>
      <c r="AU213" s="146" t="s">
        <v>83</v>
      </c>
      <c r="AV213" s="11" t="s">
        <v>83</v>
      </c>
      <c r="AW213" s="11" t="s">
        <v>37</v>
      </c>
      <c r="AX213" s="11" t="s">
        <v>76</v>
      </c>
      <c r="AY213" s="146" t="s">
        <v>218</v>
      </c>
    </row>
    <row r="214" spans="2:65" s="12" customFormat="1" ht="11.25">
      <c r="B214" s="151"/>
      <c r="D214" s="140" t="s">
        <v>229</v>
      </c>
      <c r="E214" s="152" t="s">
        <v>19</v>
      </c>
      <c r="F214" s="153" t="s">
        <v>4454</v>
      </c>
      <c r="H214" s="154">
        <v>0.87</v>
      </c>
      <c r="I214" s="155"/>
      <c r="L214" s="151"/>
      <c r="M214" s="156"/>
      <c r="T214" s="157"/>
      <c r="AT214" s="152" t="s">
        <v>229</v>
      </c>
      <c r="AU214" s="152" t="s">
        <v>83</v>
      </c>
      <c r="AV214" s="12" t="s">
        <v>85</v>
      </c>
      <c r="AW214" s="12" t="s">
        <v>37</v>
      </c>
      <c r="AX214" s="12" t="s">
        <v>83</v>
      </c>
      <c r="AY214" s="152" t="s">
        <v>218</v>
      </c>
    </row>
    <row r="215" spans="2:65" s="10" customFormat="1" ht="25.9" customHeight="1">
      <c r="B215" s="117"/>
      <c r="D215" s="118" t="s">
        <v>75</v>
      </c>
      <c r="E215" s="119" t="s">
        <v>4455</v>
      </c>
      <c r="F215" s="119" t="s">
        <v>1395</v>
      </c>
      <c r="I215" s="120"/>
      <c r="J215" s="121">
        <f>BK215</f>
        <v>0</v>
      </c>
      <c r="L215" s="117"/>
      <c r="M215" s="122"/>
      <c r="P215" s="123">
        <f>SUM(P216:P248)</f>
        <v>0</v>
      </c>
      <c r="R215" s="123">
        <f>SUM(R216:R248)</f>
        <v>0</v>
      </c>
      <c r="T215" s="124">
        <f>SUM(T216:T248)</f>
        <v>0</v>
      </c>
      <c r="AR215" s="118" t="s">
        <v>83</v>
      </c>
      <c r="AT215" s="125" t="s">
        <v>75</v>
      </c>
      <c r="AU215" s="125" t="s">
        <v>76</v>
      </c>
      <c r="AY215" s="118" t="s">
        <v>218</v>
      </c>
      <c r="BK215" s="126">
        <f>SUM(BK216:BK248)</f>
        <v>0</v>
      </c>
    </row>
    <row r="216" spans="2:65" s="1" customFormat="1" ht="21.75" customHeight="1">
      <c r="B216" s="33"/>
      <c r="C216" s="127" t="s">
        <v>7</v>
      </c>
      <c r="D216" s="127" t="s">
        <v>219</v>
      </c>
      <c r="E216" s="128" t="s">
        <v>4456</v>
      </c>
      <c r="F216" s="129" t="s">
        <v>4457</v>
      </c>
      <c r="G216" s="130" t="s">
        <v>237</v>
      </c>
      <c r="H216" s="131">
        <v>1</v>
      </c>
      <c r="I216" s="132"/>
      <c r="J216" s="133">
        <f>ROUND(I216*H216,2)</f>
        <v>0</v>
      </c>
      <c r="K216" s="129" t="s">
        <v>19</v>
      </c>
      <c r="L216" s="33"/>
      <c r="M216" s="134" t="s">
        <v>19</v>
      </c>
      <c r="N216" s="135" t="s">
        <v>47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223</v>
      </c>
      <c r="AT216" s="138" t="s">
        <v>219</v>
      </c>
      <c r="AU216" s="138" t="s">
        <v>83</v>
      </c>
      <c r="AY216" s="18" t="s">
        <v>218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83</v>
      </c>
      <c r="BK216" s="139">
        <f>ROUND(I216*H216,2)</f>
        <v>0</v>
      </c>
      <c r="BL216" s="18" t="s">
        <v>223</v>
      </c>
      <c r="BM216" s="138" t="s">
        <v>4458</v>
      </c>
    </row>
    <row r="217" spans="2:65" s="1" customFormat="1" ht="39">
      <c r="B217" s="33"/>
      <c r="D217" s="140" t="s">
        <v>225</v>
      </c>
      <c r="F217" s="141" t="s">
        <v>4459</v>
      </c>
      <c r="I217" s="142"/>
      <c r="L217" s="33"/>
      <c r="M217" s="143"/>
      <c r="T217" s="54"/>
      <c r="AT217" s="18" t="s">
        <v>225</v>
      </c>
      <c r="AU217" s="18" t="s">
        <v>83</v>
      </c>
    </row>
    <row r="218" spans="2:65" s="1" customFormat="1" ht="19.5">
      <c r="B218" s="33"/>
      <c r="D218" s="140" t="s">
        <v>227</v>
      </c>
      <c r="F218" s="144" t="s">
        <v>4460</v>
      </c>
      <c r="I218" s="142"/>
      <c r="L218" s="33"/>
      <c r="M218" s="143"/>
      <c r="T218" s="54"/>
      <c r="AT218" s="18" t="s">
        <v>227</v>
      </c>
      <c r="AU218" s="18" t="s">
        <v>83</v>
      </c>
    </row>
    <row r="219" spans="2:65" s="1" customFormat="1" ht="24.2" customHeight="1">
      <c r="B219" s="33"/>
      <c r="C219" s="127" t="s">
        <v>401</v>
      </c>
      <c r="D219" s="127" t="s">
        <v>219</v>
      </c>
      <c r="E219" s="128" t="s">
        <v>4461</v>
      </c>
      <c r="F219" s="129" t="s">
        <v>4462</v>
      </c>
      <c r="G219" s="130" t="s">
        <v>237</v>
      </c>
      <c r="H219" s="131">
        <v>1</v>
      </c>
      <c r="I219" s="132"/>
      <c r="J219" s="133">
        <f>ROUND(I219*H219,2)</f>
        <v>0</v>
      </c>
      <c r="K219" s="129" t="s">
        <v>19</v>
      </c>
      <c r="L219" s="33"/>
      <c r="M219" s="134" t="s">
        <v>19</v>
      </c>
      <c r="N219" s="135" t="s">
        <v>47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223</v>
      </c>
      <c r="AT219" s="138" t="s">
        <v>219</v>
      </c>
      <c r="AU219" s="138" t="s">
        <v>83</v>
      </c>
      <c r="AY219" s="18" t="s">
        <v>218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8" t="s">
        <v>83</v>
      </c>
      <c r="BK219" s="139">
        <f>ROUND(I219*H219,2)</f>
        <v>0</v>
      </c>
      <c r="BL219" s="18" t="s">
        <v>223</v>
      </c>
      <c r="BM219" s="138" t="s">
        <v>4463</v>
      </c>
    </row>
    <row r="220" spans="2:65" s="1" customFormat="1" ht="39">
      <c r="B220" s="33"/>
      <c r="D220" s="140" t="s">
        <v>225</v>
      </c>
      <c r="F220" s="141" t="s">
        <v>4464</v>
      </c>
      <c r="I220" s="142"/>
      <c r="L220" s="33"/>
      <c r="M220" s="143"/>
      <c r="T220" s="54"/>
      <c r="AT220" s="18" t="s">
        <v>225</v>
      </c>
      <c r="AU220" s="18" t="s">
        <v>83</v>
      </c>
    </row>
    <row r="221" spans="2:65" s="1" customFormat="1" ht="19.5">
      <c r="B221" s="33"/>
      <c r="D221" s="140" t="s">
        <v>227</v>
      </c>
      <c r="F221" s="144" t="s">
        <v>4465</v>
      </c>
      <c r="I221" s="142"/>
      <c r="L221" s="33"/>
      <c r="M221" s="143"/>
      <c r="T221" s="54"/>
      <c r="AT221" s="18" t="s">
        <v>227</v>
      </c>
      <c r="AU221" s="18" t="s">
        <v>83</v>
      </c>
    </row>
    <row r="222" spans="2:65" s="1" customFormat="1" ht="21.75" customHeight="1">
      <c r="B222" s="33"/>
      <c r="C222" s="127" t="s">
        <v>406</v>
      </c>
      <c r="D222" s="127" t="s">
        <v>219</v>
      </c>
      <c r="E222" s="128" t="s">
        <v>4466</v>
      </c>
      <c r="F222" s="129" t="s">
        <v>4467</v>
      </c>
      <c r="G222" s="130" t="s">
        <v>237</v>
      </c>
      <c r="H222" s="131">
        <v>2</v>
      </c>
      <c r="I222" s="132"/>
      <c r="J222" s="133">
        <f>ROUND(I222*H222,2)</f>
        <v>0</v>
      </c>
      <c r="K222" s="129" t="s">
        <v>19</v>
      </c>
      <c r="L222" s="33"/>
      <c r="M222" s="134" t="s">
        <v>19</v>
      </c>
      <c r="N222" s="135" t="s">
        <v>47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223</v>
      </c>
      <c r="AT222" s="138" t="s">
        <v>219</v>
      </c>
      <c r="AU222" s="138" t="s">
        <v>83</v>
      </c>
      <c r="AY222" s="18" t="s">
        <v>218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8" t="s">
        <v>83</v>
      </c>
      <c r="BK222" s="139">
        <f>ROUND(I222*H222,2)</f>
        <v>0</v>
      </c>
      <c r="BL222" s="18" t="s">
        <v>223</v>
      </c>
      <c r="BM222" s="138" t="s">
        <v>4468</v>
      </c>
    </row>
    <row r="223" spans="2:65" s="1" customFormat="1" ht="39">
      <c r="B223" s="33"/>
      <c r="D223" s="140" t="s">
        <v>225</v>
      </c>
      <c r="F223" s="141" t="s">
        <v>4469</v>
      </c>
      <c r="I223" s="142"/>
      <c r="L223" s="33"/>
      <c r="M223" s="143"/>
      <c r="T223" s="54"/>
      <c r="AT223" s="18" t="s">
        <v>225</v>
      </c>
      <c r="AU223" s="18" t="s">
        <v>83</v>
      </c>
    </row>
    <row r="224" spans="2:65" s="1" customFormat="1" ht="19.5">
      <c r="B224" s="33"/>
      <c r="D224" s="140" t="s">
        <v>227</v>
      </c>
      <c r="F224" s="144" t="s">
        <v>4470</v>
      </c>
      <c r="I224" s="142"/>
      <c r="L224" s="33"/>
      <c r="M224" s="143"/>
      <c r="T224" s="54"/>
      <c r="AT224" s="18" t="s">
        <v>227</v>
      </c>
      <c r="AU224" s="18" t="s">
        <v>83</v>
      </c>
    </row>
    <row r="225" spans="2:65" s="1" customFormat="1" ht="21.75" customHeight="1">
      <c r="B225" s="33"/>
      <c r="C225" s="127" t="s">
        <v>412</v>
      </c>
      <c r="D225" s="127" t="s">
        <v>219</v>
      </c>
      <c r="E225" s="128" t="s">
        <v>4471</v>
      </c>
      <c r="F225" s="129" t="s">
        <v>4472</v>
      </c>
      <c r="G225" s="130" t="s">
        <v>237</v>
      </c>
      <c r="H225" s="131">
        <v>1</v>
      </c>
      <c r="I225" s="132"/>
      <c r="J225" s="133">
        <f>ROUND(I225*H225,2)</f>
        <v>0</v>
      </c>
      <c r="K225" s="129" t="s">
        <v>19</v>
      </c>
      <c r="L225" s="33"/>
      <c r="M225" s="134" t="s">
        <v>19</v>
      </c>
      <c r="N225" s="135" t="s">
        <v>47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223</v>
      </c>
      <c r="AT225" s="138" t="s">
        <v>219</v>
      </c>
      <c r="AU225" s="138" t="s">
        <v>83</v>
      </c>
      <c r="AY225" s="18" t="s">
        <v>218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8" t="s">
        <v>83</v>
      </c>
      <c r="BK225" s="139">
        <f>ROUND(I225*H225,2)</f>
        <v>0</v>
      </c>
      <c r="BL225" s="18" t="s">
        <v>223</v>
      </c>
      <c r="BM225" s="138" t="s">
        <v>4473</v>
      </c>
    </row>
    <row r="226" spans="2:65" s="1" customFormat="1" ht="39">
      <c r="B226" s="33"/>
      <c r="D226" s="140" t="s">
        <v>225</v>
      </c>
      <c r="F226" s="141" t="s">
        <v>4474</v>
      </c>
      <c r="I226" s="142"/>
      <c r="L226" s="33"/>
      <c r="M226" s="143"/>
      <c r="T226" s="54"/>
      <c r="AT226" s="18" t="s">
        <v>225</v>
      </c>
      <c r="AU226" s="18" t="s">
        <v>83</v>
      </c>
    </row>
    <row r="227" spans="2:65" s="1" customFormat="1" ht="19.5">
      <c r="B227" s="33"/>
      <c r="D227" s="140" t="s">
        <v>227</v>
      </c>
      <c r="F227" s="144" t="s">
        <v>4470</v>
      </c>
      <c r="I227" s="142"/>
      <c r="L227" s="33"/>
      <c r="M227" s="143"/>
      <c r="T227" s="54"/>
      <c r="AT227" s="18" t="s">
        <v>227</v>
      </c>
      <c r="AU227" s="18" t="s">
        <v>83</v>
      </c>
    </row>
    <row r="228" spans="2:65" s="1" customFormat="1" ht="16.5" customHeight="1">
      <c r="B228" s="33"/>
      <c r="C228" s="127" t="s">
        <v>420</v>
      </c>
      <c r="D228" s="127" t="s">
        <v>219</v>
      </c>
      <c r="E228" s="128" t="s">
        <v>4475</v>
      </c>
      <c r="F228" s="129" t="s">
        <v>4476</v>
      </c>
      <c r="G228" s="130" t="s">
        <v>222</v>
      </c>
      <c r="H228" s="131">
        <v>170.75</v>
      </c>
      <c r="I228" s="132"/>
      <c r="J228" s="133">
        <f>ROUND(I228*H228,2)</f>
        <v>0</v>
      </c>
      <c r="K228" s="129" t="s">
        <v>19</v>
      </c>
      <c r="L228" s="33"/>
      <c r="M228" s="134" t="s">
        <v>19</v>
      </c>
      <c r="N228" s="135" t="s">
        <v>47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223</v>
      </c>
      <c r="AT228" s="138" t="s">
        <v>219</v>
      </c>
      <c r="AU228" s="138" t="s">
        <v>83</v>
      </c>
      <c r="AY228" s="18" t="s">
        <v>218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83</v>
      </c>
      <c r="BK228" s="139">
        <f>ROUND(I228*H228,2)</f>
        <v>0</v>
      </c>
      <c r="BL228" s="18" t="s">
        <v>223</v>
      </c>
      <c r="BM228" s="138" t="s">
        <v>4477</v>
      </c>
    </row>
    <row r="229" spans="2:65" s="1" customFormat="1" ht="29.25">
      <c r="B229" s="33"/>
      <c r="D229" s="140" t="s">
        <v>225</v>
      </c>
      <c r="F229" s="141" t="s">
        <v>4478</v>
      </c>
      <c r="I229" s="142"/>
      <c r="L229" s="33"/>
      <c r="M229" s="143"/>
      <c r="T229" s="54"/>
      <c r="AT229" s="18" t="s">
        <v>225</v>
      </c>
      <c r="AU229" s="18" t="s">
        <v>83</v>
      </c>
    </row>
    <row r="230" spans="2:65" s="1" customFormat="1" ht="19.5">
      <c r="B230" s="33"/>
      <c r="D230" s="140" t="s">
        <v>227</v>
      </c>
      <c r="F230" s="144" t="s">
        <v>4479</v>
      </c>
      <c r="I230" s="142"/>
      <c r="L230" s="33"/>
      <c r="M230" s="143"/>
      <c r="T230" s="54"/>
      <c r="AT230" s="18" t="s">
        <v>227</v>
      </c>
      <c r="AU230" s="18" t="s">
        <v>83</v>
      </c>
    </row>
    <row r="231" spans="2:65" s="11" customFormat="1" ht="11.25">
      <c r="B231" s="145"/>
      <c r="D231" s="140" t="s">
        <v>229</v>
      </c>
      <c r="E231" s="146" t="s">
        <v>19</v>
      </c>
      <c r="F231" s="147" t="s">
        <v>230</v>
      </c>
      <c r="H231" s="146" t="s">
        <v>19</v>
      </c>
      <c r="I231" s="148"/>
      <c r="L231" s="145"/>
      <c r="M231" s="149"/>
      <c r="T231" s="150"/>
      <c r="AT231" s="146" t="s">
        <v>229</v>
      </c>
      <c r="AU231" s="146" t="s">
        <v>83</v>
      </c>
      <c r="AV231" s="11" t="s">
        <v>83</v>
      </c>
      <c r="AW231" s="11" t="s">
        <v>37</v>
      </c>
      <c r="AX231" s="11" t="s">
        <v>76</v>
      </c>
      <c r="AY231" s="146" t="s">
        <v>218</v>
      </c>
    </row>
    <row r="232" spans="2:65" s="12" customFormat="1" ht="11.25">
      <c r="B232" s="151"/>
      <c r="D232" s="140" t="s">
        <v>229</v>
      </c>
      <c r="E232" s="152" t="s">
        <v>19</v>
      </c>
      <c r="F232" s="153" t="s">
        <v>4480</v>
      </c>
      <c r="H232" s="154">
        <v>150</v>
      </c>
      <c r="I232" s="155"/>
      <c r="L232" s="151"/>
      <c r="M232" s="156"/>
      <c r="T232" s="157"/>
      <c r="AT232" s="152" t="s">
        <v>229</v>
      </c>
      <c r="AU232" s="152" t="s">
        <v>83</v>
      </c>
      <c r="AV232" s="12" t="s">
        <v>85</v>
      </c>
      <c r="AW232" s="12" t="s">
        <v>37</v>
      </c>
      <c r="AX232" s="12" t="s">
        <v>76</v>
      </c>
      <c r="AY232" s="152" t="s">
        <v>218</v>
      </c>
    </row>
    <row r="233" spans="2:65" s="12" customFormat="1" ht="11.25">
      <c r="B233" s="151"/>
      <c r="D233" s="140" t="s">
        <v>229</v>
      </c>
      <c r="E233" s="152" t="s">
        <v>19</v>
      </c>
      <c r="F233" s="153" t="s">
        <v>4481</v>
      </c>
      <c r="H233" s="154">
        <v>2.75</v>
      </c>
      <c r="I233" s="155"/>
      <c r="L233" s="151"/>
      <c r="M233" s="156"/>
      <c r="T233" s="157"/>
      <c r="AT233" s="152" t="s">
        <v>229</v>
      </c>
      <c r="AU233" s="152" t="s">
        <v>83</v>
      </c>
      <c r="AV233" s="12" t="s">
        <v>85</v>
      </c>
      <c r="AW233" s="12" t="s">
        <v>37</v>
      </c>
      <c r="AX233" s="12" t="s">
        <v>76</v>
      </c>
      <c r="AY233" s="152" t="s">
        <v>218</v>
      </c>
    </row>
    <row r="234" spans="2:65" s="12" customFormat="1" ht="11.25">
      <c r="B234" s="151"/>
      <c r="D234" s="140" t="s">
        <v>229</v>
      </c>
      <c r="E234" s="152" t="s">
        <v>19</v>
      </c>
      <c r="F234" s="153" t="s">
        <v>4482</v>
      </c>
      <c r="H234" s="154">
        <v>18</v>
      </c>
      <c r="I234" s="155"/>
      <c r="L234" s="151"/>
      <c r="M234" s="156"/>
      <c r="T234" s="157"/>
      <c r="AT234" s="152" t="s">
        <v>229</v>
      </c>
      <c r="AU234" s="152" t="s">
        <v>83</v>
      </c>
      <c r="AV234" s="12" t="s">
        <v>85</v>
      </c>
      <c r="AW234" s="12" t="s">
        <v>37</v>
      </c>
      <c r="AX234" s="12" t="s">
        <v>76</v>
      </c>
      <c r="AY234" s="152" t="s">
        <v>218</v>
      </c>
    </row>
    <row r="235" spans="2:65" s="13" customFormat="1" ht="11.25">
      <c r="B235" s="158"/>
      <c r="D235" s="140" t="s">
        <v>229</v>
      </c>
      <c r="E235" s="159" t="s">
        <v>19</v>
      </c>
      <c r="F235" s="160" t="s">
        <v>234</v>
      </c>
      <c r="H235" s="161">
        <v>170.75</v>
      </c>
      <c r="I235" s="162"/>
      <c r="L235" s="158"/>
      <c r="M235" s="163"/>
      <c r="T235" s="164"/>
      <c r="AT235" s="159" t="s">
        <v>229</v>
      </c>
      <c r="AU235" s="159" t="s">
        <v>83</v>
      </c>
      <c r="AV235" s="13" t="s">
        <v>223</v>
      </c>
      <c r="AW235" s="13" t="s">
        <v>37</v>
      </c>
      <c r="AX235" s="13" t="s">
        <v>83</v>
      </c>
      <c r="AY235" s="159" t="s">
        <v>218</v>
      </c>
    </row>
    <row r="236" spans="2:65" s="1" customFormat="1" ht="16.5" customHeight="1">
      <c r="B236" s="33"/>
      <c r="C236" s="127" t="s">
        <v>428</v>
      </c>
      <c r="D236" s="127" t="s">
        <v>219</v>
      </c>
      <c r="E236" s="128" t="s">
        <v>4483</v>
      </c>
      <c r="F236" s="129" t="s">
        <v>4484</v>
      </c>
      <c r="G236" s="130" t="s">
        <v>237</v>
      </c>
      <c r="H236" s="131">
        <v>1</v>
      </c>
      <c r="I236" s="132"/>
      <c r="J236" s="133">
        <f>ROUND(I236*H236,2)</f>
        <v>0</v>
      </c>
      <c r="K236" s="129" t="s">
        <v>19</v>
      </c>
      <c r="L236" s="33"/>
      <c r="M236" s="134" t="s">
        <v>19</v>
      </c>
      <c r="N236" s="135" t="s">
        <v>47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223</v>
      </c>
      <c r="AT236" s="138" t="s">
        <v>219</v>
      </c>
      <c r="AU236" s="138" t="s">
        <v>83</v>
      </c>
      <c r="AY236" s="18" t="s">
        <v>218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8" t="s">
        <v>83</v>
      </c>
      <c r="BK236" s="139">
        <f>ROUND(I236*H236,2)</f>
        <v>0</v>
      </c>
      <c r="BL236" s="18" t="s">
        <v>223</v>
      </c>
      <c r="BM236" s="138" t="s">
        <v>4485</v>
      </c>
    </row>
    <row r="237" spans="2:65" s="1" customFormat="1" ht="29.25">
      <c r="B237" s="33"/>
      <c r="D237" s="140" t="s">
        <v>225</v>
      </c>
      <c r="F237" s="141" t="s">
        <v>4486</v>
      </c>
      <c r="I237" s="142"/>
      <c r="L237" s="33"/>
      <c r="M237" s="143"/>
      <c r="T237" s="54"/>
      <c r="AT237" s="18" t="s">
        <v>225</v>
      </c>
      <c r="AU237" s="18" t="s">
        <v>83</v>
      </c>
    </row>
    <row r="238" spans="2:65" s="1" customFormat="1" ht="19.5">
      <c r="B238" s="33"/>
      <c r="D238" s="140" t="s">
        <v>227</v>
      </c>
      <c r="F238" s="144" t="s">
        <v>4487</v>
      </c>
      <c r="I238" s="142"/>
      <c r="L238" s="33"/>
      <c r="M238" s="143"/>
      <c r="T238" s="54"/>
      <c r="AT238" s="18" t="s">
        <v>227</v>
      </c>
      <c r="AU238" s="18" t="s">
        <v>83</v>
      </c>
    </row>
    <row r="239" spans="2:65" s="1" customFormat="1" ht="16.5" customHeight="1">
      <c r="B239" s="33"/>
      <c r="C239" s="127" t="s">
        <v>437</v>
      </c>
      <c r="D239" s="127" t="s">
        <v>219</v>
      </c>
      <c r="E239" s="128" t="s">
        <v>4488</v>
      </c>
      <c r="F239" s="129" t="s">
        <v>4489</v>
      </c>
      <c r="G239" s="130" t="s">
        <v>237</v>
      </c>
      <c r="H239" s="131">
        <v>1</v>
      </c>
      <c r="I239" s="132"/>
      <c r="J239" s="133">
        <f>ROUND(I239*H239,2)</f>
        <v>0</v>
      </c>
      <c r="K239" s="129" t="s">
        <v>19</v>
      </c>
      <c r="L239" s="33"/>
      <c r="M239" s="134" t="s">
        <v>19</v>
      </c>
      <c r="N239" s="135" t="s">
        <v>47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223</v>
      </c>
      <c r="AT239" s="138" t="s">
        <v>219</v>
      </c>
      <c r="AU239" s="138" t="s">
        <v>83</v>
      </c>
      <c r="AY239" s="18" t="s">
        <v>218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8" t="s">
        <v>83</v>
      </c>
      <c r="BK239" s="139">
        <f>ROUND(I239*H239,2)</f>
        <v>0</v>
      </c>
      <c r="BL239" s="18" t="s">
        <v>223</v>
      </c>
      <c r="BM239" s="138" t="s">
        <v>4490</v>
      </c>
    </row>
    <row r="240" spans="2:65" s="1" customFormat="1" ht="39">
      <c r="B240" s="33"/>
      <c r="D240" s="140" t="s">
        <v>225</v>
      </c>
      <c r="F240" s="141" t="s">
        <v>4491</v>
      </c>
      <c r="I240" s="142"/>
      <c r="L240" s="33"/>
      <c r="M240" s="143"/>
      <c r="T240" s="54"/>
      <c r="AT240" s="18" t="s">
        <v>225</v>
      </c>
      <c r="AU240" s="18" t="s">
        <v>83</v>
      </c>
    </row>
    <row r="241" spans="2:65" s="1" customFormat="1" ht="19.5">
      <c r="B241" s="33"/>
      <c r="D241" s="140" t="s">
        <v>227</v>
      </c>
      <c r="F241" s="144" t="s">
        <v>4492</v>
      </c>
      <c r="I241" s="142"/>
      <c r="L241" s="33"/>
      <c r="M241" s="143"/>
      <c r="T241" s="54"/>
      <c r="AT241" s="18" t="s">
        <v>227</v>
      </c>
      <c r="AU241" s="18" t="s">
        <v>83</v>
      </c>
    </row>
    <row r="242" spans="2:65" s="11" customFormat="1" ht="11.25">
      <c r="B242" s="145"/>
      <c r="D242" s="140" t="s">
        <v>229</v>
      </c>
      <c r="E242" s="146" t="s">
        <v>19</v>
      </c>
      <c r="F242" s="147" t="s">
        <v>4493</v>
      </c>
      <c r="H242" s="146" t="s">
        <v>19</v>
      </c>
      <c r="I242" s="148"/>
      <c r="L242" s="145"/>
      <c r="M242" s="149"/>
      <c r="T242" s="150"/>
      <c r="AT242" s="146" t="s">
        <v>229</v>
      </c>
      <c r="AU242" s="146" t="s">
        <v>83</v>
      </c>
      <c r="AV242" s="11" t="s">
        <v>83</v>
      </c>
      <c r="AW242" s="11" t="s">
        <v>37</v>
      </c>
      <c r="AX242" s="11" t="s">
        <v>76</v>
      </c>
      <c r="AY242" s="146" t="s">
        <v>218</v>
      </c>
    </row>
    <row r="243" spans="2:65" s="12" customFormat="1" ht="11.25">
      <c r="B243" s="151"/>
      <c r="D243" s="140" t="s">
        <v>229</v>
      </c>
      <c r="E243" s="152" t="s">
        <v>19</v>
      </c>
      <c r="F243" s="153" t="s">
        <v>83</v>
      </c>
      <c r="H243" s="154">
        <v>1</v>
      </c>
      <c r="I243" s="155"/>
      <c r="L243" s="151"/>
      <c r="M243" s="156"/>
      <c r="T243" s="157"/>
      <c r="AT243" s="152" t="s">
        <v>229</v>
      </c>
      <c r="AU243" s="152" t="s">
        <v>83</v>
      </c>
      <c r="AV243" s="12" t="s">
        <v>85</v>
      </c>
      <c r="AW243" s="12" t="s">
        <v>37</v>
      </c>
      <c r="AX243" s="12" t="s">
        <v>83</v>
      </c>
      <c r="AY243" s="152" t="s">
        <v>218</v>
      </c>
    </row>
    <row r="244" spans="2:65" s="1" customFormat="1" ht="16.5" customHeight="1">
      <c r="B244" s="33"/>
      <c r="C244" s="127" t="s">
        <v>444</v>
      </c>
      <c r="D244" s="127" t="s">
        <v>219</v>
      </c>
      <c r="E244" s="128" t="s">
        <v>4494</v>
      </c>
      <c r="F244" s="129" t="s">
        <v>4495</v>
      </c>
      <c r="G244" s="130" t="s">
        <v>237</v>
      </c>
      <c r="H244" s="131">
        <v>1</v>
      </c>
      <c r="I244" s="132"/>
      <c r="J244" s="133">
        <f>ROUND(I244*H244,2)</f>
        <v>0</v>
      </c>
      <c r="K244" s="129" t="s">
        <v>19</v>
      </c>
      <c r="L244" s="33"/>
      <c r="M244" s="134" t="s">
        <v>19</v>
      </c>
      <c r="N244" s="135" t="s">
        <v>47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223</v>
      </c>
      <c r="AT244" s="138" t="s">
        <v>219</v>
      </c>
      <c r="AU244" s="138" t="s">
        <v>83</v>
      </c>
      <c r="AY244" s="18" t="s">
        <v>218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8" t="s">
        <v>83</v>
      </c>
      <c r="BK244" s="139">
        <f>ROUND(I244*H244,2)</f>
        <v>0</v>
      </c>
      <c r="BL244" s="18" t="s">
        <v>223</v>
      </c>
      <c r="BM244" s="138" t="s">
        <v>4496</v>
      </c>
    </row>
    <row r="245" spans="2:65" s="1" customFormat="1" ht="39">
      <c r="B245" s="33"/>
      <c r="D245" s="140" t="s">
        <v>225</v>
      </c>
      <c r="F245" s="141" t="s">
        <v>4497</v>
      </c>
      <c r="I245" s="142"/>
      <c r="L245" s="33"/>
      <c r="M245" s="143"/>
      <c r="T245" s="54"/>
      <c r="AT245" s="18" t="s">
        <v>225</v>
      </c>
      <c r="AU245" s="18" t="s">
        <v>83</v>
      </c>
    </row>
    <row r="246" spans="2:65" s="1" customFormat="1" ht="19.5">
      <c r="B246" s="33"/>
      <c r="D246" s="140" t="s">
        <v>227</v>
      </c>
      <c r="F246" s="144" t="s">
        <v>4492</v>
      </c>
      <c r="I246" s="142"/>
      <c r="L246" s="33"/>
      <c r="M246" s="143"/>
      <c r="T246" s="54"/>
      <c r="AT246" s="18" t="s">
        <v>227</v>
      </c>
      <c r="AU246" s="18" t="s">
        <v>83</v>
      </c>
    </row>
    <row r="247" spans="2:65" s="11" customFormat="1" ht="11.25">
      <c r="B247" s="145"/>
      <c r="D247" s="140" t="s">
        <v>229</v>
      </c>
      <c r="E247" s="146" t="s">
        <v>19</v>
      </c>
      <c r="F247" s="147" t="s">
        <v>4498</v>
      </c>
      <c r="H247" s="146" t="s">
        <v>19</v>
      </c>
      <c r="I247" s="148"/>
      <c r="L247" s="145"/>
      <c r="M247" s="149"/>
      <c r="T247" s="150"/>
      <c r="AT247" s="146" t="s">
        <v>229</v>
      </c>
      <c r="AU247" s="146" t="s">
        <v>83</v>
      </c>
      <c r="AV247" s="11" t="s">
        <v>83</v>
      </c>
      <c r="AW247" s="11" t="s">
        <v>37</v>
      </c>
      <c r="AX247" s="11" t="s">
        <v>76</v>
      </c>
      <c r="AY247" s="146" t="s">
        <v>218</v>
      </c>
    </row>
    <row r="248" spans="2:65" s="12" customFormat="1" ht="11.25">
      <c r="B248" s="151"/>
      <c r="D248" s="140" t="s">
        <v>229</v>
      </c>
      <c r="E248" s="152" t="s">
        <v>19</v>
      </c>
      <c r="F248" s="153" t="s">
        <v>83</v>
      </c>
      <c r="H248" s="154">
        <v>1</v>
      </c>
      <c r="I248" s="155"/>
      <c r="L248" s="151"/>
      <c r="M248" s="156"/>
      <c r="T248" s="157"/>
      <c r="AT248" s="152" t="s">
        <v>229</v>
      </c>
      <c r="AU248" s="152" t="s">
        <v>83</v>
      </c>
      <c r="AV248" s="12" t="s">
        <v>85</v>
      </c>
      <c r="AW248" s="12" t="s">
        <v>37</v>
      </c>
      <c r="AX248" s="12" t="s">
        <v>83</v>
      </c>
      <c r="AY248" s="152" t="s">
        <v>218</v>
      </c>
    </row>
    <row r="249" spans="2:65" s="10" customFormat="1" ht="25.9" customHeight="1">
      <c r="B249" s="117"/>
      <c r="D249" s="118" t="s">
        <v>75</v>
      </c>
      <c r="E249" s="119" t="s">
        <v>4499</v>
      </c>
      <c r="F249" s="119" t="s">
        <v>1405</v>
      </c>
      <c r="I249" s="120"/>
      <c r="J249" s="121">
        <f>BK249</f>
        <v>0</v>
      </c>
      <c r="L249" s="117"/>
      <c r="M249" s="122"/>
      <c r="P249" s="123">
        <f>SUM(P250:P317)</f>
        <v>0</v>
      </c>
      <c r="R249" s="123">
        <f>SUM(R250:R317)</f>
        <v>0</v>
      </c>
      <c r="T249" s="124">
        <f>SUM(T250:T317)</f>
        <v>0</v>
      </c>
      <c r="AR249" s="118" t="s">
        <v>83</v>
      </c>
      <c r="AT249" s="125" t="s">
        <v>75</v>
      </c>
      <c r="AU249" s="125" t="s">
        <v>76</v>
      </c>
      <c r="AY249" s="118" t="s">
        <v>218</v>
      </c>
      <c r="BK249" s="126">
        <f>SUM(BK250:BK317)</f>
        <v>0</v>
      </c>
    </row>
    <row r="250" spans="2:65" s="1" customFormat="1" ht="16.5" customHeight="1">
      <c r="B250" s="33"/>
      <c r="C250" s="127" t="s">
        <v>450</v>
      </c>
      <c r="D250" s="127" t="s">
        <v>219</v>
      </c>
      <c r="E250" s="128" t="s">
        <v>4500</v>
      </c>
      <c r="F250" s="129" t="s">
        <v>3362</v>
      </c>
      <c r="G250" s="130" t="s">
        <v>222</v>
      </c>
      <c r="H250" s="131">
        <v>19.440000000000001</v>
      </c>
      <c r="I250" s="132"/>
      <c r="J250" s="133">
        <f>ROUND(I250*H250,2)</f>
        <v>0</v>
      </c>
      <c r="K250" s="129" t="s">
        <v>19</v>
      </c>
      <c r="L250" s="33"/>
      <c r="M250" s="134" t="s">
        <v>19</v>
      </c>
      <c r="N250" s="135" t="s">
        <v>47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223</v>
      </c>
      <c r="AT250" s="138" t="s">
        <v>219</v>
      </c>
      <c r="AU250" s="138" t="s">
        <v>83</v>
      </c>
      <c r="AY250" s="18" t="s">
        <v>218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8" t="s">
        <v>83</v>
      </c>
      <c r="BK250" s="139">
        <f>ROUND(I250*H250,2)</f>
        <v>0</v>
      </c>
      <c r="BL250" s="18" t="s">
        <v>223</v>
      </c>
      <c r="BM250" s="138" t="s">
        <v>4501</v>
      </c>
    </row>
    <row r="251" spans="2:65" s="1" customFormat="1" ht="29.25">
      <c r="B251" s="33"/>
      <c r="D251" s="140" t="s">
        <v>225</v>
      </c>
      <c r="F251" s="141" t="s">
        <v>4502</v>
      </c>
      <c r="I251" s="142"/>
      <c r="L251" s="33"/>
      <c r="M251" s="143"/>
      <c r="T251" s="54"/>
      <c r="AT251" s="18" t="s">
        <v>225</v>
      </c>
      <c r="AU251" s="18" t="s">
        <v>83</v>
      </c>
    </row>
    <row r="252" spans="2:65" s="1" customFormat="1" ht="29.25">
      <c r="B252" s="33"/>
      <c r="D252" s="140" t="s">
        <v>227</v>
      </c>
      <c r="F252" s="144" t="s">
        <v>3352</v>
      </c>
      <c r="I252" s="142"/>
      <c r="L252" s="33"/>
      <c r="M252" s="143"/>
      <c r="T252" s="54"/>
      <c r="AT252" s="18" t="s">
        <v>227</v>
      </c>
      <c r="AU252" s="18" t="s">
        <v>83</v>
      </c>
    </row>
    <row r="253" spans="2:65" s="11" customFormat="1" ht="11.25">
      <c r="B253" s="145"/>
      <c r="D253" s="140" t="s">
        <v>229</v>
      </c>
      <c r="E253" s="146" t="s">
        <v>19</v>
      </c>
      <c r="F253" s="147" t="s">
        <v>4503</v>
      </c>
      <c r="H253" s="146" t="s">
        <v>19</v>
      </c>
      <c r="I253" s="148"/>
      <c r="L253" s="145"/>
      <c r="M253" s="149"/>
      <c r="T253" s="150"/>
      <c r="AT253" s="146" t="s">
        <v>229</v>
      </c>
      <c r="AU253" s="146" t="s">
        <v>83</v>
      </c>
      <c r="AV253" s="11" t="s">
        <v>83</v>
      </c>
      <c r="AW253" s="11" t="s">
        <v>37</v>
      </c>
      <c r="AX253" s="11" t="s">
        <v>76</v>
      </c>
      <c r="AY253" s="146" t="s">
        <v>218</v>
      </c>
    </row>
    <row r="254" spans="2:65" s="12" customFormat="1" ht="11.25">
      <c r="B254" s="151"/>
      <c r="D254" s="140" t="s">
        <v>229</v>
      </c>
      <c r="E254" s="152" t="s">
        <v>19</v>
      </c>
      <c r="F254" s="153" t="s">
        <v>4504</v>
      </c>
      <c r="H254" s="154">
        <v>19.440000000000001</v>
      </c>
      <c r="I254" s="155"/>
      <c r="L254" s="151"/>
      <c r="M254" s="156"/>
      <c r="T254" s="157"/>
      <c r="AT254" s="152" t="s">
        <v>229</v>
      </c>
      <c r="AU254" s="152" t="s">
        <v>83</v>
      </c>
      <c r="AV254" s="12" t="s">
        <v>85</v>
      </c>
      <c r="AW254" s="12" t="s">
        <v>37</v>
      </c>
      <c r="AX254" s="12" t="s">
        <v>83</v>
      </c>
      <c r="AY254" s="152" t="s">
        <v>218</v>
      </c>
    </row>
    <row r="255" spans="2:65" s="1" customFormat="1" ht="16.5" customHeight="1">
      <c r="B255" s="33"/>
      <c r="C255" s="127" t="s">
        <v>459</v>
      </c>
      <c r="D255" s="127" t="s">
        <v>219</v>
      </c>
      <c r="E255" s="128" t="s">
        <v>4505</v>
      </c>
      <c r="F255" s="129" t="s">
        <v>4506</v>
      </c>
      <c r="G255" s="130" t="s">
        <v>222</v>
      </c>
      <c r="H255" s="131">
        <v>9.7200000000000006</v>
      </c>
      <c r="I255" s="132"/>
      <c r="J255" s="133">
        <f>ROUND(I255*H255,2)</f>
        <v>0</v>
      </c>
      <c r="K255" s="129" t="s">
        <v>19</v>
      </c>
      <c r="L255" s="33"/>
      <c r="M255" s="134" t="s">
        <v>19</v>
      </c>
      <c r="N255" s="135" t="s">
        <v>47</v>
      </c>
      <c r="P255" s="136">
        <f>O255*H255</f>
        <v>0</v>
      </c>
      <c r="Q255" s="136">
        <v>0</v>
      </c>
      <c r="R255" s="136">
        <f>Q255*H255</f>
        <v>0</v>
      </c>
      <c r="S255" s="136">
        <v>0</v>
      </c>
      <c r="T255" s="137">
        <f>S255*H255</f>
        <v>0</v>
      </c>
      <c r="AR255" s="138" t="s">
        <v>223</v>
      </c>
      <c r="AT255" s="138" t="s">
        <v>219</v>
      </c>
      <c r="AU255" s="138" t="s">
        <v>83</v>
      </c>
      <c r="AY255" s="18" t="s">
        <v>218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8" t="s">
        <v>83</v>
      </c>
      <c r="BK255" s="139">
        <f>ROUND(I255*H255,2)</f>
        <v>0</v>
      </c>
      <c r="BL255" s="18" t="s">
        <v>223</v>
      </c>
      <c r="BM255" s="138" t="s">
        <v>4507</v>
      </c>
    </row>
    <row r="256" spans="2:65" s="1" customFormat="1" ht="29.25">
      <c r="B256" s="33"/>
      <c r="D256" s="140" t="s">
        <v>225</v>
      </c>
      <c r="F256" s="141" t="s">
        <v>4508</v>
      </c>
      <c r="I256" s="142"/>
      <c r="L256" s="33"/>
      <c r="M256" s="143"/>
      <c r="T256" s="54"/>
      <c r="AT256" s="18" t="s">
        <v>225</v>
      </c>
      <c r="AU256" s="18" t="s">
        <v>83</v>
      </c>
    </row>
    <row r="257" spans="2:65" s="1" customFormat="1" ht="29.25">
      <c r="B257" s="33"/>
      <c r="D257" s="140" t="s">
        <v>227</v>
      </c>
      <c r="F257" s="144" t="s">
        <v>3352</v>
      </c>
      <c r="I257" s="142"/>
      <c r="L257" s="33"/>
      <c r="M257" s="143"/>
      <c r="T257" s="54"/>
      <c r="AT257" s="18" t="s">
        <v>227</v>
      </c>
      <c r="AU257" s="18" t="s">
        <v>83</v>
      </c>
    </row>
    <row r="258" spans="2:65" s="11" customFormat="1" ht="11.25">
      <c r="B258" s="145"/>
      <c r="D258" s="140" t="s">
        <v>229</v>
      </c>
      <c r="E258" s="146" t="s">
        <v>19</v>
      </c>
      <c r="F258" s="147" t="s">
        <v>4503</v>
      </c>
      <c r="H258" s="146" t="s">
        <v>19</v>
      </c>
      <c r="I258" s="148"/>
      <c r="L258" s="145"/>
      <c r="M258" s="149"/>
      <c r="T258" s="150"/>
      <c r="AT258" s="146" t="s">
        <v>229</v>
      </c>
      <c r="AU258" s="146" t="s">
        <v>83</v>
      </c>
      <c r="AV258" s="11" t="s">
        <v>83</v>
      </c>
      <c r="AW258" s="11" t="s">
        <v>37</v>
      </c>
      <c r="AX258" s="11" t="s">
        <v>76</v>
      </c>
      <c r="AY258" s="146" t="s">
        <v>218</v>
      </c>
    </row>
    <row r="259" spans="2:65" s="12" customFormat="1" ht="11.25">
      <c r="B259" s="151"/>
      <c r="D259" s="140" t="s">
        <v>229</v>
      </c>
      <c r="E259" s="152" t="s">
        <v>19</v>
      </c>
      <c r="F259" s="153" t="s">
        <v>4509</v>
      </c>
      <c r="H259" s="154">
        <v>9.7200000000000006</v>
      </c>
      <c r="I259" s="155"/>
      <c r="L259" s="151"/>
      <c r="M259" s="156"/>
      <c r="T259" s="157"/>
      <c r="AT259" s="152" t="s">
        <v>229</v>
      </c>
      <c r="AU259" s="152" t="s">
        <v>83</v>
      </c>
      <c r="AV259" s="12" t="s">
        <v>85</v>
      </c>
      <c r="AW259" s="12" t="s">
        <v>37</v>
      </c>
      <c r="AX259" s="12" t="s">
        <v>83</v>
      </c>
      <c r="AY259" s="152" t="s">
        <v>218</v>
      </c>
    </row>
    <row r="260" spans="2:65" s="1" customFormat="1" ht="16.5" customHeight="1">
      <c r="B260" s="33"/>
      <c r="C260" s="127" t="s">
        <v>465</v>
      </c>
      <c r="D260" s="127" t="s">
        <v>219</v>
      </c>
      <c r="E260" s="128" t="s">
        <v>4510</v>
      </c>
      <c r="F260" s="129" t="s">
        <v>4511</v>
      </c>
      <c r="G260" s="130" t="s">
        <v>222</v>
      </c>
      <c r="H260" s="131">
        <v>19.440000000000001</v>
      </c>
      <c r="I260" s="132"/>
      <c r="J260" s="133">
        <f>ROUND(I260*H260,2)</f>
        <v>0</v>
      </c>
      <c r="K260" s="129" t="s">
        <v>19</v>
      </c>
      <c r="L260" s="33"/>
      <c r="M260" s="134" t="s">
        <v>19</v>
      </c>
      <c r="N260" s="135" t="s">
        <v>47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223</v>
      </c>
      <c r="AT260" s="138" t="s">
        <v>219</v>
      </c>
      <c r="AU260" s="138" t="s">
        <v>83</v>
      </c>
      <c r="AY260" s="18" t="s">
        <v>218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8" t="s">
        <v>83</v>
      </c>
      <c r="BK260" s="139">
        <f>ROUND(I260*H260,2)</f>
        <v>0</v>
      </c>
      <c r="BL260" s="18" t="s">
        <v>223</v>
      </c>
      <c r="BM260" s="138" t="s">
        <v>4512</v>
      </c>
    </row>
    <row r="261" spans="2:65" s="1" customFormat="1" ht="29.25">
      <c r="B261" s="33"/>
      <c r="D261" s="140" t="s">
        <v>225</v>
      </c>
      <c r="F261" s="141" t="s">
        <v>4508</v>
      </c>
      <c r="I261" s="142"/>
      <c r="L261" s="33"/>
      <c r="M261" s="143"/>
      <c r="T261" s="54"/>
      <c r="AT261" s="18" t="s">
        <v>225</v>
      </c>
      <c r="AU261" s="18" t="s">
        <v>83</v>
      </c>
    </row>
    <row r="262" spans="2:65" s="1" customFormat="1" ht="29.25">
      <c r="B262" s="33"/>
      <c r="D262" s="140" t="s">
        <v>227</v>
      </c>
      <c r="F262" s="144" t="s">
        <v>3352</v>
      </c>
      <c r="I262" s="142"/>
      <c r="L262" s="33"/>
      <c r="M262" s="143"/>
      <c r="T262" s="54"/>
      <c r="AT262" s="18" t="s">
        <v>227</v>
      </c>
      <c r="AU262" s="18" t="s">
        <v>83</v>
      </c>
    </row>
    <row r="263" spans="2:65" s="11" customFormat="1" ht="11.25">
      <c r="B263" s="145"/>
      <c r="D263" s="140" t="s">
        <v>229</v>
      </c>
      <c r="E263" s="146" t="s">
        <v>19</v>
      </c>
      <c r="F263" s="147" t="s">
        <v>4513</v>
      </c>
      <c r="H263" s="146" t="s">
        <v>19</v>
      </c>
      <c r="I263" s="148"/>
      <c r="L263" s="145"/>
      <c r="M263" s="149"/>
      <c r="T263" s="150"/>
      <c r="AT263" s="146" t="s">
        <v>229</v>
      </c>
      <c r="AU263" s="146" t="s">
        <v>83</v>
      </c>
      <c r="AV263" s="11" t="s">
        <v>83</v>
      </c>
      <c r="AW263" s="11" t="s">
        <v>37</v>
      </c>
      <c r="AX263" s="11" t="s">
        <v>76</v>
      </c>
      <c r="AY263" s="146" t="s">
        <v>218</v>
      </c>
    </row>
    <row r="264" spans="2:65" s="12" customFormat="1" ht="11.25">
      <c r="B264" s="151"/>
      <c r="D264" s="140" t="s">
        <v>229</v>
      </c>
      <c r="E264" s="152" t="s">
        <v>19</v>
      </c>
      <c r="F264" s="153" t="s">
        <v>4504</v>
      </c>
      <c r="H264" s="154">
        <v>19.440000000000001</v>
      </c>
      <c r="I264" s="155"/>
      <c r="L264" s="151"/>
      <c r="M264" s="156"/>
      <c r="T264" s="157"/>
      <c r="AT264" s="152" t="s">
        <v>229</v>
      </c>
      <c r="AU264" s="152" t="s">
        <v>83</v>
      </c>
      <c r="AV264" s="12" t="s">
        <v>85</v>
      </c>
      <c r="AW264" s="12" t="s">
        <v>37</v>
      </c>
      <c r="AX264" s="12" t="s">
        <v>83</v>
      </c>
      <c r="AY264" s="152" t="s">
        <v>218</v>
      </c>
    </row>
    <row r="265" spans="2:65" s="1" customFormat="1" ht="16.5" customHeight="1">
      <c r="B265" s="33"/>
      <c r="C265" s="127" t="s">
        <v>473</v>
      </c>
      <c r="D265" s="127" t="s">
        <v>219</v>
      </c>
      <c r="E265" s="128" t="s">
        <v>4514</v>
      </c>
      <c r="F265" s="129" t="s">
        <v>4515</v>
      </c>
      <c r="G265" s="130" t="s">
        <v>222</v>
      </c>
      <c r="H265" s="131">
        <v>19.440000000000001</v>
      </c>
      <c r="I265" s="132"/>
      <c r="J265" s="133">
        <f>ROUND(I265*H265,2)</f>
        <v>0</v>
      </c>
      <c r="K265" s="129" t="s">
        <v>19</v>
      </c>
      <c r="L265" s="33"/>
      <c r="M265" s="134" t="s">
        <v>19</v>
      </c>
      <c r="N265" s="135" t="s">
        <v>47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223</v>
      </c>
      <c r="AT265" s="138" t="s">
        <v>219</v>
      </c>
      <c r="AU265" s="138" t="s">
        <v>83</v>
      </c>
      <c r="AY265" s="18" t="s">
        <v>218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8" t="s">
        <v>83</v>
      </c>
      <c r="BK265" s="139">
        <f>ROUND(I265*H265,2)</f>
        <v>0</v>
      </c>
      <c r="BL265" s="18" t="s">
        <v>223</v>
      </c>
      <c r="BM265" s="138" t="s">
        <v>4516</v>
      </c>
    </row>
    <row r="266" spans="2:65" s="1" customFormat="1" ht="11.25">
      <c r="B266" s="33"/>
      <c r="D266" s="140" t="s">
        <v>225</v>
      </c>
      <c r="F266" s="141" t="s">
        <v>4515</v>
      </c>
      <c r="I266" s="142"/>
      <c r="L266" s="33"/>
      <c r="M266" s="143"/>
      <c r="T266" s="54"/>
      <c r="AT266" s="18" t="s">
        <v>225</v>
      </c>
      <c r="AU266" s="18" t="s">
        <v>83</v>
      </c>
    </row>
    <row r="267" spans="2:65" s="1" customFormat="1" ht="19.5">
      <c r="B267" s="33"/>
      <c r="D267" s="140" t="s">
        <v>227</v>
      </c>
      <c r="F267" s="144" t="s">
        <v>4517</v>
      </c>
      <c r="I267" s="142"/>
      <c r="L267" s="33"/>
      <c r="M267" s="143"/>
      <c r="T267" s="54"/>
      <c r="AT267" s="18" t="s">
        <v>227</v>
      </c>
      <c r="AU267" s="18" t="s">
        <v>83</v>
      </c>
    </row>
    <row r="268" spans="2:65" s="11" customFormat="1" ht="11.25">
      <c r="B268" s="145"/>
      <c r="D268" s="140" t="s">
        <v>229</v>
      </c>
      <c r="E268" s="146" t="s">
        <v>19</v>
      </c>
      <c r="F268" s="147" t="s">
        <v>4503</v>
      </c>
      <c r="H268" s="146" t="s">
        <v>19</v>
      </c>
      <c r="I268" s="148"/>
      <c r="L268" s="145"/>
      <c r="M268" s="149"/>
      <c r="T268" s="150"/>
      <c r="AT268" s="146" t="s">
        <v>229</v>
      </c>
      <c r="AU268" s="146" t="s">
        <v>83</v>
      </c>
      <c r="AV268" s="11" t="s">
        <v>83</v>
      </c>
      <c r="AW268" s="11" t="s">
        <v>37</v>
      </c>
      <c r="AX268" s="11" t="s">
        <v>76</v>
      </c>
      <c r="AY268" s="146" t="s">
        <v>218</v>
      </c>
    </row>
    <row r="269" spans="2:65" s="12" customFormat="1" ht="11.25">
      <c r="B269" s="151"/>
      <c r="D269" s="140" t="s">
        <v>229</v>
      </c>
      <c r="E269" s="152" t="s">
        <v>19</v>
      </c>
      <c r="F269" s="153" t="s">
        <v>4504</v>
      </c>
      <c r="H269" s="154">
        <v>19.440000000000001</v>
      </c>
      <c r="I269" s="155"/>
      <c r="L269" s="151"/>
      <c r="M269" s="156"/>
      <c r="T269" s="157"/>
      <c r="AT269" s="152" t="s">
        <v>229</v>
      </c>
      <c r="AU269" s="152" t="s">
        <v>83</v>
      </c>
      <c r="AV269" s="12" t="s">
        <v>85</v>
      </c>
      <c r="AW269" s="12" t="s">
        <v>37</v>
      </c>
      <c r="AX269" s="12" t="s">
        <v>83</v>
      </c>
      <c r="AY269" s="152" t="s">
        <v>218</v>
      </c>
    </row>
    <row r="270" spans="2:65" s="1" customFormat="1" ht="16.5" customHeight="1">
      <c r="B270" s="33"/>
      <c r="C270" s="127" t="s">
        <v>479</v>
      </c>
      <c r="D270" s="127" t="s">
        <v>219</v>
      </c>
      <c r="E270" s="128" t="s">
        <v>4518</v>
      </c>
      <c r="F270" s="129" t="s">
        <v>4519</v>
      </c>
      <c r="G270" s="130" t="s">
        <v>222</v>
      </c>
      <c r="H270" s="131">
        <v>9.7200000000000006</v>
      </c>
      <c r="I270" s="132"/>
      <c r="J270" s="133">
        <f>ROUND(I270*H270,2)</f>
        <v>0</v>
      </c>
      <c r="K270" s="129" t="s">
        <v>19</v>
      </c>
      <c r="L270" s="33"/>
      <c r="M270" s="134" t="s">
        <v>19</v>
      </c>
      <c r="N270" s="135" t="s">
        <v>47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223</v>
      </c>
      <c r="AT270" s="138" t="s">
        <v>219</v>
      </c>
      <c r="AU270" s="138" t="s">
        <v>83</v>
      </c>
      <c r="AY270" s="18" t="s">
        <v>218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8" t="s">
        <v>83</v>
      </c>
      <c r="BK270" s="139">
        <f>ROUND(I270*H270,2)</f>
        <v>0</v>
      </c>
      <c r="BL270" s="18" t="s">
        <v>223</v>
      </c>
      <c r="BM270" s="138" t="s">
        <v>4520</v>
      </c>
    </row>
    <row r="271" spans="2:65" s="1" customFormat="1" ht="11.25">
      <c r="B271" s="33"/>
      <c r="D271" s="140" t="s">
        <v>225</v>
      </c>
      <c r="F271" s="141" t="s">
        <v>4519</v>
      </c>
      <c r="I271" s="142"/>
      <c r="L271" s="33"/>
      <c r="M271" s="143"/>
      <c r="T271" s="54"/>
      <c r="AT271" s="18" t="s">
        <v>225</v>
      </c>
      <c r="AU271" s="18" t="s">
        <v>83</v>
      </c>
    </row>
    <row r="272" spans="2:65" s="1" customFormat="1" ht="19.5">
      <c r="B272" s="33"/>
      <c r="D272" s="140" t="s">
        <v>227</v>
      </c>
      <c r="F272" s="144" t="s">
        <v>4517</v>
      </c>
      <c r="I272" s="142"/>
      <c r="L272" s="33"/>
      <c r="M272" s="143"/>
      <c r="T272" s="54"/>
      <c r="AT272" s="18" t="s">
        <v>227</v>
      </c>
      <c r="AU272" s="18" t="s">
        <v>83</v>
      </c>
    </row>
    <row r="273" spans="2:65" s="11" customFormat="1" ht="11.25">
      <c r="B273" s="145"/>
      <c r="D273" s="140" t="s">
        <v>229</v>
      </c>
      <c r="E273" s="146" t="s">
        <v>19</v>
      </c>
      <c r="F273" s="147" t="s">
        <v>4503</v>
      </c>
      <c r="H273" s="146" t="s">
        <v>19</v>
      </c>
      <c r="I273" s="148"/>
      <c r="L273" s="145"/>
      <c r="M273" s="149"/>
      <c r="T273" s="150"/>
      <c r="AT273" s="146" t="s">
        <v>229</v>
      </c>
      <c r="AU273" s="146" t="s">
        <v>83</v>
      </c>
      <c r="AV273" s="11" t="s">
        <v>83</v>
      </c>
      <c r="AW273" s="11" t="s">
        <v>37</v>
      </c>
      <c r="AX273" s="11" t="s">
        <v>76</v>
      </c>
      <c r="AY273" s="146" t="s">
        <v>218</v>
      </c>
    </row>
    <row r="274" spans="2:65" s="12" customFormat="1" ht="11.25">
      <c r="B274" s="151"/>
      <c r="D274" s="140" t="s">
        <v>229</v>
      </c>
      <c r="E274" s="152" t="s">
        <v>19</v>
      </c>
      <c r="F274" s="153" t="s">
        <v>4509</v>
      </c>
      <c r="H274" s="154">
        <v>9.7200000000000006</v>
      </c>
      <c r="I274" s="155"/>
      <c r="L274" s="151"/>
      <c r="M274" s="156"/>
      <c r="T274" s="157"/>
      <c r="AT274" s="152" t="s">
        <v>229</v>
      </c>
      <c r="AU274" s="152" t="s">
        <v>83</v>
      </c>
      <c r="AV274" s="12" t="s">
        <v>85</v>
      </c>
      <c r="AW274" s="12" t="s">
        <v>37</v>
      </c>
      <c r="AX274" s="12" t="s">
        <v>83</v>
      </c>
      <c r="AY274" s="152" t="s">
        <v>218</v>
      </c>
    </row>
    <row r="275" spans="2:65" s="1" customFormat="1" ht="16.5" customHeight="1">
      <c r="B275" s="33"/>
      <c r="C275" s="127" t="s">
        <v>484</v>
      </c>
      <c r="D275" s="127" t="s">
        <v>219</v>
      </c>
      <c r="E275" s="128" t="s">
        <v>4521</v>
      </c>
      <c r="F275" s="129" t="s">
        <v>4522</v>
      </c>
      <c r="G275" s="130" t="s">
        <v>222</v>
      </c>
      <c r="H275" s="131">
        <v>19.440000000000001</v>
      </c>
      <c r="I275" s="132"/>
      <c r="J275" s="133">
        <f>ROUND(I275*H275,2)</f>
        <v>0</v>
      </c>
      <c r="K275" s="129" t="s">
        <v>19</v>
      </c>
      <c r="L275" s="33"/>
      <c r="M275" s="134" t="s">
        <v>19</v>
      </c>
      <c r="N275" s="135" t="s">
        <v>47</v>
      </c>
      <c r="P275" s="136">
        <f>O275*H275</f>
        <v>0</v>
      </c>
      <c r="Q275" s="136">
        <v>0</v>
      </c>
      <c r="R275" s="136">
        <f>Q275*H275</f>
        <v>0</v>
      </c>
      <c r="S275" s="136">
        <v>0</v>
      </c>
      <c r="T275" s="137">
        <f>S275*H275</f>
        <v>0</v>
      </c>
      <c r="AR275" s="138" t="s">
        <v>223</v>
      </c>
      <c r="AT275" s="138" t="s">
        <v>219</v>
      </c>
      <c r="AU275" s="138" t="s">
        <v>83</v>
      </c>
      <c r="AY275" s="18" t="s">
        <v>218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8" t="s">
        <v>83</v>
      </c>
      <c r="BK275" s="139">
        <f>ROUND(I275*H275,2)</f>
        <v>0</v>
      </c>
      <c r="BL275" s="18" t="s">
        <v>223</v>
      </c>
      <c r="BM275" s="138" t="s">
        <v>4523</v>
      </c>
    </row>
    <row r="276" spans="2:65" s="1" customFormat="1" ht="11.25">
      <c r="B276" s="33"/>
      <c r="D276" s="140" t="s">
        <v>225</v>
      </c>
      <c r="F276" s="141" t="s">
        <v>4522</v>
      </c>
      <c r="I276" s="142"/>
      <c r="L276" s="33"/>
      <c r="M276" s="143"/>
      <c r="T276" s="54"/>
      <c r="AT276" s="18" t="s">
        <v>225</v>
      </c>
      <c r="AU276" s="18" t="s">
        <v>83</v>
      </c>
    </row>
    <row r="277" spans="2:65" s="1" customFormat="1" ht="19.5">
      <c r="B277" s="33"/>
      <c r="D277" s="140" t="s">
        <v>227</v>
      </c>
      <c r="F277" s="144" t="s">
        <v>4517</v>
      </c>
      <c r="I277" s="142"/>
      <c r="L277" s="33"/>
      <c r="M277" s="143"/>
      <c r="T277" s="54"/>
      <c r="AT277" s="18" t="s">
        <v>227</v>
      </c>
      <c r="AU277" s="18" t="s">
        <v>83</v>
      </c>
    </row>
    <row r="278" spans="2:65" s="11" customFormat="1" ht="11.25">
      <c r="B278" s="145"/>
      <c r="D278" s="140" t="s">
        <v>229</v>
      </c>
      <c r="E278" s="146" t="s">
        <v>19</v>
      </c>
      <c r="F278" s="147" t="s">
        <v>4513</v>
      </c>
      <c r="H278" s="146" t="s">
        <v>19</v>
      </c>
      <c r="I278" s="148"/>
      <c r="L278" s="145"/>
      <c r="M278" s="149"/>
      <c r="T278" s="150"/>
      <c r="AT278" s="146" t="s">
        <v>229</v>
      </c>
      <c r="AU278" s="146" t="s">
        <v>83</v>
      </c>
      <c r="AV278" s="11" t="s">
        <v>83</v>
      </c>
      <c r="AW278" s="11" t="s">
        <v>37</v>
      </c>
      <c r="AX278" s="11" t="s">
        <v>76</v>
      </c>
      <c r="AY278" s="146" t="s">
        <v>218</v>
      </c>
    </row>
    <row r="279" spans="2:65" s="12" customFormat="1" ht="11.25">
      <c r="B279" s="151"/>
      <c r="D279" s="140" t="s">
        <v>229</v>
      </c>
      <c r="E279" s="152" t="s">
        <v>19</v>
      </c>
      <c r="F279" s="153" t="s">
        <v>4504</v>
      </c>
      <c r="H279" s="154">
        <v>19.440000000000001</v>
      </c>
      <c r="I279" s="155"/>
      <c r="L279" s="151"/>
      <c r="M279" s="156"/>
      <c r="T279" s="157"/>
      <c r="AT279" s="152" t="s">
        <v>229</v>
      </c>
      <c r="AU279" s="152" t="s">
        <v>83</v>
      </c>
      <c r="AV279" s="12" t="s">
        <v>85</v>
      </c>
      <c r="AW279" s="12" t="s">
        <v>37</v>
      </c>
      <c r="AX279" s="12" t="s">
        <v>83</v>
      </c>
      <c r="AY279" s="152" t="s">
        <v>218</v>
      </c>
    </row>
    <row r="280" spans="2:65" s="1" customFormat="1" ht="16.5" customHeight="1">
      <c r="B280" s="33"/>
      <c r="C280" s="127" t="s">
        <v>489</v>
      </c>
      <c r="D280" s="127" t="s">
        <v>219</v>
      </c>
      <c r="E280" s="128" t="s">
        <v>4524</v>
      </c>
      <c r="F280" s="129" t="s">
        <v>4525</v>
      </c>
      <c r="G280" s="130" t="s">
        <v>453</v>
      </c>
      <c r="H280" s="131">
        <v>1</v>
      </c>
      <c r="I280" s="132"/>
      <c r="J280" s="133">
        <f>ROUND(I280*H280,2)</f>
        <v>0</v>
      </c>
      <c r="K280" s="129" t="s">
        <v>19</v>
      </c>
      <c r="L280" s="33"/>
      <c r="M280" s="134" t="s">
        <v>19</v>
      </c>
      <c r="N280" s="135" t="s">
        <v>47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223</v>
      </c>
      <c r="AT280" s="138" t="s">
        <v>219</v>
      </c>
      <c r="AU280" s="138" t="s">
        <v>83</v>
      </c>
      <c r="AY280" s="18" t="s">
        <v>218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8" t="s">
        <v>83</v>
      </c>
      <c r="BK280" s="139">
        <f>ROUND(I280*H280,2)</f>
        <v>0</v>
      </c>
      <c r="BL280" s="18" t="s">
        <v>223</v>
      </c>
      <c r="BM280" s="138" t="s">
        <v>4526</v>
      </c>
    </row>
    <row r="281" spans="2:65" s="1" customFormat="1" ht="39">
      <c r="B281" s="33"/>
      <c r="D281" s="140" t="s">
        <v>225</v>
      </c>
      <c r="F281" s="141" t="s">
        <v>4527</v>
      </c>
      <c r="I281" s="142"/>
      <c r="L281" s="33"/>
      <c r="M281" s="143"/>
      <c r="T281" s="54"/>
      <c r="AT281" s="18" t="s">
        <v>225</v>
      </c>
      <c r="AU281" s="18" t="s">
        <v>83</v>
      </c>
    </row>
    <row r="282" spans="2:65" s="1" customFormat="1" ht="16.5" customHeight="1">
      <c r="B282" s="33"/>
      <c r="C282" s="127" t="s">
        <v>498</v>
      </c>
      <c r="D282" s="127" t="s">
        <v>219</v>
      </c>
      <c r="E282" s="128" t="s">
        <v>4528</v>
      </c>
      <c r="F282" s="129" t="s">
        <v>1415</v>
      </c>
      <c r="G282" s="130" t="s">
        <v>222</v>
      </c>
      <c r="H282" s="131">
        <v>17.399999999999999</v>
      </c>
      <c r="I282" s="132"/>
      <c r="J282" s="133">
        <f>ROUND(I282*H282,2)</f>
        <v>0</v>
      </c>
      <c r="K282" s="129" t="s">
        <v>19</v>
      </c>
      <c r="L282" s="33"/>
      <c r="M282" s="134" t="s">
        <v>19</v>
      </c>
      <c r="N282" s="135" t="s">
        <v>47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223</v>
      </c>
      <c r="AT282" s="138" t="s">
        <v>219</v>
      </c>
      <c r="AU282" s="138" t="s">
        <v>83</v>
      </c>
      <c r="AY282" s="18" t="s">
        <v>218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8" t="s">
        <v>83</v>
      </c>
      <c r="BK282" s="139">
        <f>ROUND(I282*H282,2)</f>
        <v>0</v>
      </c>
      <c r="BL282" s="18" t="s">
        <v>223</v>
      </c>
      <c r="BM282" s="138" t="s">
        <v>4529</v>
      </c>
    </row>
    <row r="283" spans="2:65" s="1" customFormat="1" ht="11.25">
      <c r="B283" s="33"/>
      <c r="D283" s="140" t="s">
        <v>225</v>
      </c>
      <c r="F283" s="141" t="s">
        <v>1415</v>
      </c>
      <c r="I283" s="142"/>
      <c r="L283" s="33"/>
      <c r="M283" s="143"/>
      <c r="T283" s="54"/>
      <c r="AT283" s="18" t="s">
        <v>225</v>
      </c>
      <c r="AU283" s="18" t="s">
        <v>83</v>
      </c>
    </row>
    <row r="284" spans="2:65" s="1" customFormat="1" ht="29.25">
      <c r="B284" s="33"/>
      <c r="D284" s="140" t="s">
        <v>227</v>
      </c>
      <c r="F284" s="144" t="s">
        <v>1411</v>
      </c>
      <c r="I284" s="142"/>
      <c r="L284" s="33"/>
      <c r="M284" s="143"/>
      <c r="T284" s="54"/>
      <c r="AT284" s="18" t="s">
        <v>227</v>
      </c>
      <c r="AU284" s="18" t="s">
        <v>83</v>
      </c>
    </row>
    <row r="285" spans="2:65" s="12" customFormat="1" ht="11.25">
      <c r="B285" s="151"/>
      <c r="D285" s="140" t="s">
        <v>229</v>
      </c>
      <c r="E285" s="152" t="s">
        <v>19</v>
      </c>
      <c r="F285" s="153" t="s">
        <v>4530</v>
      </c>
      <c r="H285" s="154">
        <v>17.399999999999999</v>
      </c>
      <c r="I285" s="155"/>
      <c r="L285" s="151"/>
      <c r="M285" s="156"/>
      <c r="T285" s="157"/>
      <c r="AT285" s="152" t="s">
        <v>229</v>
      </c>
      <c r="AU285" s="152" t="s">
        <v>83</v>
      </c>
      <c r="AV285" s="12" t="s">
        <v>85</v>
      </c>
      <c r="AW285" s="12" t="s">
        <v>37</v>
      </c>
      <c r="AX285" s="12" t="s">
        <v>83</v>
      </c>
      <c r="AY285" s="152" t="s">
        <v>218</v>
      </c>
    </row>
    <row r="286" spans="2:65" s="1" customFormat="1" ht="16.5" customHeight="1">
      <c r="B286" s="33"/>
      <c r="C286" s="127" t="s">
        <v>503</v>
      </c>
      <c r="D286" s="127" t="s">
        <v>219</v>
      </c>
      <c r="E286" s="128" t="s">
        <v>4531</v>
      </c>
      <c r="F286" s="129" t="s">
        <v>2241</v>
      </c>
      <c r="G286" s="130" t="s">
        <v>222</v>
      </c>
      <c r="H286" s="131">
        <v>99.6</v>
      </c>
      <c r="I286" s="132"/>
      <c r="J286" s="133">
        <f>ROUND(I286*H286,2)</f>
        <v>0</v>
      </c>
      <c r="K286" s="129" t="s">
        <v>19</v>
      </c>
      <c r="L286" s="33"/>
      <c r="M286" s="134" t="s">
        <v>19</v>
      </c>
      <c r="N286" s="135" t="s">
        <v>47</v>
      </c>
      <c r="P286" s="136">
        <f>O286*H286</f>
        <v>0</v>
      </c>
      <c r="Q286" s="136">
        <v>0</v>
      </c>
      <c r="R286" s="136">
        <f>Q286*H286</f>
        <v>0</v>
      </c>
      <c r="S286" s="136">
        <v>0</v>
      </c>
      <c r="T286" s="137">
        <f>S286*H286</f>
        <v>0</v>
      </c>
      <c r="AR286" s="138" t="s">
        <v>223</v>
      </c>
      <c r="AT286" s="138" t="s">
        <v>219</v>
      </c>
      <c r="AU286" s="138" t="s">
        <v>83</v>
      </c>
      <c r="AY286" s="18" t="s">
        <v>218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8" t="s">
        <v>83</v>
      </c>
      <c r="BK286" s="139">
        <f>ROUND(I286*H286,2)</f>
        <v>0</v>
      </c>
      <c r="BL286" s="18" t="s">
        <v>223</v>
      </c>
      <c r="BM286" s="138" t="s">
        <v>4532</v>
      </c>
    </row>
    <row r="287" spans="2:65" s="1" customFormat="1" ht="11.25">
      <c r="B287" s="33"/>
      <c r="D287" s="140" t="s">
        <v>225</v>
      </c>
      <c r="F287" s="141" t="s">
        <v>2241</v>
      </c>
      <c r="I287" s="142"/>
      <c r="L287" s="33"/>
      <c r="M287" s="143"/>
      <c r="T287" s="54"/>
      <c r="AT287" s="18" t="s">
        <v>225</v>
      </c>
      <c r="AU287" s="18" t="s">
        <v>83</v>
      </c>
    </row>
    <row r="288" spans="2:65" s="1" customFormat="1" ht="29.25">
      <c r="B288" s="33"/>
      <c r="D288" s="140" t="s">
        <v>227</v>
      </c>
      <c r="F288" s="144" t="s">
        <v>1411</v>
      </c>
      <c r="I288" s="142"/>
      <c r="L288" s="33"/>
      <c r="M288" s="143"/>
      <c r="T288" s="54"/>
      <c r="AT288" s="18" t="s">
        <v>227</v>
      </c>
      <c r="AU288" s="18" t="s">
        <v>83</v>
      </c>
    </row>
    <row r="289" spans="2:65" s="12" customFormat="1" ht="11.25">
      <c r="B289" s="151"/>
      <c r="D289" s="140" t="s">
        <v>229</v>
      </c>
      <c r="E289" s="152" t="s">
        <v>19</v>
      </c>
      <c r="F289" s="153" t="s">
        <v>4533</v>
      </c>
      <c r="H289" s="154">
        <v>99.6</v>
      </c>
      <c r="I289" s="155"/>
      <c r="L289" s="151"/>
      <c r="M289" s="156"/>
      <c r="T289" s="157"/>
      <c r="AT289" s="152" t="s">
        <v>229</v>
      </c>
      <c r="AU289" s="152" t="s">
        <v>83</v>
      </c>
      <c r="AV289" s="12" t="s">
        <v>85</v>
      </c>
      <c r="AW289" s="12" t="s">
        <v>37</v>
      </c>
      <c r="AX289" s="12" t="s">
        <v>83</v>
      </c>
      <c r="AY289" s="152" t="s">
        <v>218</v>
      </c>
    </row>
    <row r="290" spans="2:65" s="1" customFormat="1" ht="16.5" customHeight="1">
      <c r="B290" s="33"/>
      <c r="C290" s="127" t="s">
        <v>805</v>
      </c>
      <c r="D290" s="127" t="s">
        <v>219</v>
      </c>
      <c r="E290" s="128" t="s">
        <v>4534</v>
      </c>
      <c r="F290" s="129" t="s">
        <v>2246</v>
      </c>
      <c r="G290" s="130" t="s">
        <v>222</v>
      </c>
      <c r="H290" s="131">
        <v>30.48</v>
      </c>
      <c r="I290" s="132"/>
      <c r="J290" s="133">
        <f>ROUND(I290*H290,2)</f>
        <v>0</v>
      </c>
      <c r="K290" s="129" t="s">
        <v>19</v>
      </c>
      <c r="L290" s="33"/>
      <c r="M290" s="134" t="s">
        <v>19</v>
      </c>
      <c r="N290" s="135" t="s">
        <v>47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223</v>
      </c>
      <c r="AT290" s="138" t="s">
        <v>219</v>
      </c>
      <c r="AU290" s="138" t="s">
        <v>83</v>
      </c>
      <c r="AY290" s="18" t="s">
        <v>218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8" t="s">
        <v>83</v>
      </c>
      <c r="BK290" s="139">
        <f>ROUND(I290*H290,2)</f>
        <v>0</v>
      </c>
      <c r="BL290" s="18" t="s">
        <v>223</v>
      </c>
      <c r="BM290" s="138" t="s">
        <v>4535</v>
      </c>
    </row>
    <row r="291" spans="2:65" s="1" customFormat="1" ht="11.25">
      <c r="B291" s="33"/>
      <c r="D291" s="140" t="s">
        <v>225</v>
      </c>
      <c r="F291" s="141" t="s">
        <v>2246</v>
      </c>
      <c r="I291" s="142"/>
      <c r="L291" s="33"/>
      <c r="M291" s="143"/>
      <c r="T291" s="54"/>
      <c r="AT291" s="18" t="s">
        <v>225</v>
      </c>
      <c r="AU291" s="18" t="s">
        <v>83</v>
      </c>
    </row>
    <row r="292" spans="2:65" s="1" customFormat="1" ht="29.25">
      <c r="B292" s="33"/>
      <c r="D292" s="140" t="s">
        <v>227</v>
      </c>
      <c r="F292" s="144" t="s">
        <v>1411</v>
      </c>
      <c r="I292" s="142"/>
      <c r="L292" s="33"/>
      <c r="M292" s="143"/>
      <c r="T292" s="54"/>
      <c r="AT292" s="18" t="s">
        <v>227</v>
      </c>
      <c r="AU292" s="18" t="s">
        <v>83</v>
      </c>
    </row>
    <row r="293" spans="2:65" s="12" customFormat="1" ht="11.25">
      <c r="B293" s="151"/>
      <c r="D293" s="140" t="s">
        <v>229</v>
      </c>
      <c r="E293" s="152" t="s">
        <v>19</v>
      </c>
      <c r="F293" s="153" t="s">
        <v>4536</v>
      </c>
      <c r="H293" s="154">
        <v>30.48</v>
      </c>
      <c r="I293" s="155"/>
      <c r="L293" s="151"/>
      <c r="M293" s="156"/>
      <c r="T293" s="157"/>
      <c r="AT293" s="152" t="s">
        <v>229</v>
      </c>
      <c r="AU293" s="152" t="s">
        <v>83</v>
      </c>
      <c r="AV293" s="12" t="s">
        <v>85</v>
      </c>
      <c r="AW293" s="12" t="s">
        <v>37</v>
      </c>
      <c r="AX293" s="12" t="s">
        <v>83</v>
      </c>
      <c r="AY293" s="152" t="s">
        <v>218</v>
      </c>
    </row>
    <row r="294" spans="2:65" s="1" customFormat="1" ht="16.5" customHeight="1">
      <c r="B294" s="33"/>
      <c r="C294" s="127" t="s">
        <v>826</v>
      </c>
      <c r="D294" s="127" t="s">
        <v>219</v>
      </c>
      <c r="E294" s="128" t="s">
        <v>4537</v>
      </c>
      <c r="F294" s="129" t="s">
        <v>4538</v>
      </c>
      <c r="G294" s="130" t="s">
        <v>453</v>
      </c>
      <c r="H294" s="131">
        <v>1</v>
      </c>
      <c r="I294" s="132"/>
      <c r="J294" s="133">
        <f>ROUND(I294*H294,2)</f>
        <v>0</v>
      </c>
      <c r="K294" s="129" t="s">
        <v>19</v>
      </c>
      <c r="L294" s="33"/>
      <c r="M294" s="134" t="s">
        <v>19</v>
      </c>
      <c r="N294" s="135" t="s">
        <v>47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223</v>
      </c>
      <c r="AT294" s="138" t="s">
        <v>219</v>
      </c>
      <c r="AU294" s="138" t="s">
        <v>83</v>
      </c>
      <c r="AY294" s="18" t="s">
        <v>218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8" t="s">
        <v>83</v>
      </c>
      <c r="BK294" s="139">
        <f>ROUND(I294*H294,2)</f>
        <v>0</v>
      </c>
      <c r="BL294" s="18" t="s">
        <v>223</v>
      </c>
      <c r="BM294" s="138" t="s">
        <v>4539</v>
      </c>
    </row>
    <row r="295" spans="2:65" s="1" customFormat="1" ht="39">
      <c r="B295" s="33"/>
      <c r="D295" s="140" t="s">
        <v>225</v>
      </c>
      <c r="F295" s="141" t="s">
        <v>4540</v>
      </c>
      <c r="I295" s="142"/>
      <c r="L295" s="33"/>
      <c r="M295" s="143"/>
      <c r="T295" s="54"/>
      <c r="AT295" s="18" t="s">
        <v>225</v>
      </c>
      <c r="AU295" s="18" t="s">
        <v>83</v>
      </c>
    </row>
    <row r="296" spans="2:65" s="1" customFormat="1" ht="19.5">
      <c r="B296" s="33"/>
      <c r="D296" s="140" t="s">
        <v>227</v>
      </c>
      <c r="F296" s="144" t="s">
        <v>4541</v>
      </c>
      <c r="I296" s="142"/>
      <c r="L296" s="33"/>
      <c r="M296" s="143"/>
      <c r="T296" s="54"/>
      <c r="AT296" s="18" t="s">
        <v>227</v>
      </c>
      <c r="AU296" s="18" t="s">
        <v>83</v>
      </c>
    </row>
    <row r="297" spans="2:65" s="1" customFormat="1" ht="16.5" customHeight="1">
      <c r="B297" s="33"/>
      <c r="C297" s="127" t="s">
        <v>834</v>
      </c>
      <c r="D297" s="127" t="s">
        <v>219</v>
      </c>
      <c r="E297" s="128" t="s">
        <v>4542</v>
      </c>
      <c r="F297" s="129" t="s">
        <v>4543</v>
      </c>
      <c r="G297" s="130" t="s">
        <v>453</v>
      </c>
      <c r="H297" s="131">
        <v>1</v>
      </c>
      <c r="I297" s="132"/>
      <c r="J297" s="133">
        <f>ROUND(I297*H297,2)</f>
        <v>0</v>
      </c>
      <c r="K297" s="129" t="s">
        <v>19</v>
      </c>
      <c r="L297" s="33"/>
      <c r="M297" s="134" t="s">
        <v>19</v>
      </c>
      <c r="N297" s="135" t="s">
        <v>47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223</v>
      </c>
      <c r="AT297" s="138" t="s">
        <v>219</v>
      </c>
      <c r="AU297" s="138" t="s">
        <v>83</v>
      </c>
      <c r="AY297" s="18" t="s">
        <v>218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8" t="s">
        <v>83</v>
      </c>
      <c r="BK297" s="139">
        <f>ROUND(I297*H297,2)</f>
        <v>0</v>
      </c>
      <c r="BL297" s="18" t="s">
        <v>223</v>
      </c>
      <c r="BM297" s="138" t="s">
        <v>4544</v>
      </c>
    </row>
    <row r="298" spans="2:65" s="1" customFormat="1" ht="11.25">
      <c r="B298" s="33"/>
      <c r="D298" s="140" t="s">
        <v>225</v>
      </c>
      <c r="F298" s="141" t="s">
        <v>4543</v>
      </c>
      <c r="I298" s="142"/>
      <c r="L298" s="33"/>
      <c r="M298" s="143"/>
      <c r="T298" s="54"/>
      <c r="AT298" s="18" t="s">
        <v>225</v>
      </c>
      <c r="AU298" s="18" t="s">
        <v>83</v>
      </c>
    </row>
    <row r="299" spans="2:65" s="1" customFormat="1" ht="19.5">
      <c r="B299" s="33"/>
      <c r="D299" s="140" t="s">
        <v>227</v>
      </c>
      <c r="F299" s="144" t="s">
        <v>4545</v>
      </c>
      <c r="I299" s="142"/>
      <c r="L299" s="33"/>
      <c r="M299" s="143"/>
      <c r="T299" s="54"/>
      <c r="AT299" s="18" t="s">
        <v>227</v>
      </c>
      <c r="AU299" s="18" t="s">
        <v>83</v>
      </c>
    </row>
    <row r="300" spans="2:65" s="1" customFormat="1" ht="16.5" customHeight="1">
      <c r="B300" s="33"/>
      <c r="C300" s="127" t="s">
        <v>513</v>
      </c>
      <c r="D300" s="127" t="s">
        <v>219</v>
      </c>
      <c r="E300" s="128" t="s">
        <v>4546</v>
      </c>
      <c r="F300" s="129" t="s">
        <v>4547</v>
      </c>
      <c r="G300" s="130" t="s">
        <v>453</v>
      </c>
      <c r="H300" s="131">
        <v>1</v>
      </c>
      <c r="I300" s="132"/>
      <c r="J300" s="133">
        <f>ROUND(I300*H300,2)</f>
        <v>0</v>
      </c>
      <c r="K300" s="129" t="s">
        <v>19</v>
      </c>
      <c r="L300" s="33"/>
      <c r="M300" s="134" t="s">
        <v>19</v>
      </c>
      <c r="N300" s="135" t="s">
        <v>47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223</v>
      </c>
      <c r="AT300" s="138" t="s">
        <v>219</v>
      </c>
      <c r="AU300" s="138" t="s">
        <v>83</v>
      </c>
      <c r="AY300" s="18" t="s">
        <v>218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8" t="s">
        <v>83</v>
      </c>
      <c r="BK300" s="139">
        <f>ROUND(I300*H300,2)</f>
        <v>0</v>
      </c>
      <c r="BL300" s="18" t="s">
        <v>223</v>
      </c>
      <c r="BM300" s="138" t="s">
        <v>4548</v>
      </c>
    </row>
    <row r="301" spans="2:65" s="1" customFormat="1" ht="19.5">
      <c r="B301" s="33"/>
      <c r="D301" s="140" t="s">
        <v>225</v>
      </c>
      <c r="F301" s="141" t="s">
        <v>4549</v>
      </c>
      <c r="I301" s="142"/>
      <c r="L301" s="33"/>
      <c r="M301" s="143"/>
      <c r="T301" s="54"/>
      <c r="AT301" s="18" t="s">
        <v>225</v>
      </c>
      <c r="AU301" s="18" t="s">
        <v>83</v>
      </c>
    </row>
    <row r="302" spans="2:65" s="1" customFormat="1" ht="19.5">
      <c r="B302" s="33"/>
      <c r="D302" s="140" t="s">
        <v>227</v>
      </c>
      <c r="F302" s="144" t="s">
        <v>4550</v>
      </c>
      <c r="I302" s="142"/>
      <c r="L302" s="33"/>
      <c r="M302" s="143"/>
      <c r="T302" s="54"/>
      <c r="AT302" s="18" t="s">
        <v>227</v>
      </c>
      <c r="AU302" s="18" t="s">
        <v>83</v>
      </c>
    </row>
    <row r="303" spans="2:65" s="1" customFormat="1" ht="16.5" customHeight="1">
      <c r="B303" s="33"/>
      <c r="C303" s="127" t="s">
        <v>851</v>
      </c>
      <c r="D303" s="127" t="s">
        <v>219</v>
      </c>
      <c r="E303" s="128" t="s">
        <v>4551</v>
      </c>
      <c r="F303" s="129" t="s">
        <v>4552</v>
      </c>
      <c r="G303" s="130" t="s">
        <v>453</v>
      </c>
      <c r="H303" s="131">
        <v>1</v>
      </c>
      <c r="I303" s="132"/>
      <c r="J303" s="133">
        <f>ROUND(I303*H303,2)</f>
        <v>0</v>
      </c>
      <c r="K303" s="129" t="s">
        <v>19</v>
      </c>
      <c r="L303" s="33"/>
      <c r="M303" s="134" t="s">
        <v>19</v>
      </c>
      <c r="N303" s="135" t="s">
        <v>47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223</v>
      </c>
      <c r="AT303" s="138" t="s">
        <v>219</v>
      </c>
      <c r="AU303" s="138" t="s">
        <v>83</v>
      </c>
      <c r="AY303" s="18" t="s">
        <v>218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8" t="s">
        <v>83</v>
      </c>
      <c r="BK303" s="139">
        <f>ROUND(I303*H303,2)</f>
        <v>0</v>
      </c>
      <c r="BL303" s="18" t="s">
        <v>223</v>
      </c>
      <c r="BM303" s="138" t="s">
        <v>4553</v>
      </c>
    </row>
    <row r="304" spans="2:65" s="1" customFormat="1" ht="11.25">
      <c r="B304" s="33"/>
      <c r="D304" s="140" t="s">
        <v>225</v>
      </c>
      <c r="F304" s="141" t="s">
        <v>4552</v>
      </c>
      <c r="I304" s="142"/>
      <c r="L304" s="33"/>
      <c r="M304" s="143"/>
      <c r="T304" s="54"/>
      <c r="AT304" s="18" t="s">
        <v>225</v>
      </c>
      <c r="AU304" s="18" t="s">
        <v>83</v>
      </c>
    </row>
    <row r="305" spans="2:65" s="1" customFormat="1" ht="19.5">
      <c r="B305" s="33"/>
      <c r="D305" s="140" t="s">
        <v>227</v>
      </c>
      <c r="F305" s="144" t="s">
        <v>4554</v>
      </c>
      <c r="I305" s="142"/>
      <c r="L305" s="33"/>
      <c r="M305" s="143"/>
      <c r="T305" s="54"/>
      <c r="AT305" s="18" t="s">
        <v>227</v>
      </c>
      <c r="AU305" s="18" t="s">
        <v>83</v>
      </c>
    </row>
    <row r="306" spans="2:65" s="1" customFormat="1" ht="16.5" customHeight="1">
      <c r="B306" s="33"/>
      <c r="C306" s="127" t="s">
        <v>517</v>
      </c>
      <c r="D306" s="127" t="s">
        <v>219</v>
      </c>
      <c r="E306" s="128" t="s">
        <v>4555</v>
      </c>
      <c r="F306" s="129" t="s">
        <v>4556</v>
      </c>
      <c r="G306" s="130" t="s">
        <v>453</v>
      </c>
      <c r="H306" s="131">
        <v>2</v>
      </c>
      <c r="I306" s="132"/>
      <c r="J306" s="133">
        <f>ROUND(I306*H306,2)</f>
        <v>0</v>
      </c>
      <c r="K306" s="129" t="s">
        <v>19</v>
      </c>
      <c r="L306" s="33"/>
      <c r="M306" s="134" t="s">
        <v>19</v>
      </c>
      <c r="N306" s="135" t="s">
        <v>47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223</v>
      </c>
      <c r="AT306" s="138" t="s">
        <v>219</v>
      </c>
      <c r="AU306" s="138" t="s">
        <v>83</v>
      </c>
      <c r="AY306" s="18" t="s">
        <v>218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8" t="s">
        <v>83</v>
      </c>
      <c r="BK306" s="139">
        <f>ROUND(I306*H306,2)</f>
        <v>0</v>
      </c>
      <c r="BL306" s="18" t="s">
        <v>223</v>
      </c>
      <c r="BM306" s="138" t="s">
        <v>4557</v>
      </c>
    </row>
    <row r="307" spans="2:65" s="1" customFormat="1" ht="29.25">
      <c r="B307" s="33"/>
      <c r="D307" s="140" t="s">
        <v>225</v>
      </c>
      <c r="F307" s="141" t="s">
        <v>4558</v>
      </c>
      <c r="I307" s="142"/>
      <c r="L307" s="33"/>
      <c r="M307" s="143"/>
      <c r="T307" s="54"/>
      <c r="AT307" s="18" t="s">
        <v>225</v>
      </c>
      <c r="AU307" s="18" t="s">
        <v>83</v>
      </c>
    </row>
    <row r="308" spans="2:65" s="1" customFormat="1" ht="29.25">
      <c r="B308" s="33"/>
      <c r="D308" s="140" t="s">
        <v>227</v>
      </c>
      <c r="F308" s="144" t="s">
        <v>4559</v>
      </c>
      <c r="I308" s="142"/>
      <c r="L308" s="33"/>
      <c r="M308" s="143"/>
      <c r="T308" s="54"/>
      <c r="AT308" s="18" t="s">
        <v>227</v>
      </c>
      <c r="AU308" s="18" t="s">
        <v>83</v>
      </c>
    </row>
    <row r="309" spans="2:65" s="1" customFormat="1" ht="16.5" customHeight="1">
      <c r="B309" s="33"/>
      <c r="C309" s="127" t="s">
        <v>868</v>
      </c>
      <c r="D309" s="127" t="s">
        <v>219</v>
      </c>
      <c r="E309" s="128" t="s">
        <v>4560</v>
      </c>
      <c r="F309" s="129" t="s">
        <v>4561</v>
      </c>
      <c r="G309" s="130" t="s">
        <v>453</v>
      </c>
      <c r="H309" s="131">
        <v>2</v>
      </c>
      <c r="I309" s="132"/>
      <c r="J309" s="133">
        <f>ROUND(I309*H309,2)</f>
        <v>0</v>
      </c>
      <c r="K309" s="129" t="s">
        <v>19</v>
      </c>
      <c r="L309" s="33"/>
      <c r="M309" s="134" t="s">
        <v>19</v>
      </c>
      <c r="N309" s="135" t="s">
        <v>47</v>
      </c>
      <c r="P309" s="136">
        <f>O309*H309</f>
        <v>0</v>
      </c>
      <c r="Q309" s="136">
        <v>0</v>
      </c>
      <c r="R309" s="136">
        <f>Q309*H309</f>
        <v>0</v>
      </c>
      <c r="S309" s="136">
        <v>0</v>
      </c>
      <c r="T309" s="137">
        <f>S309*H309</f>
        <v>0</v>
      </c>
      <c r="AR309" s="138" t="s">
        <v>223</v>
      </c>
      <c r="AT309" s="138" t="s">
        <v>219</v>
      </c>
      <c r="AU309" s="138" t="s">
        <v>83</v>
      </c>
      <c r="AY309" s="18" t="s">
        <v>218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8" t="s">
        <v>83</v>
      </c>
      <c r="BK309" s="139">
        <f>ROUND(I309*H309,2)</f>
        <v>0</v>
      </c>
      <c r="BL309" s="18" t="s">
        <v>223</v>
      </c>
      <c r="BM309" s="138" t="s">
        <v>4562</v>
      </c>
    </row>
    <row r="310" spans="2:65" s="1" customFormat="1" ht="19.5">
      <c r="B310" s="33"/>
      <c r="D310" s="140" t="s">
        <v>225</v>
      </c>
      <c r="F310" s="141" t="s">
        <v>4563</v>
      </c>
      <c r="I310" s="142"/>
      <c r="L310" s="33"/>
      <c r="M310" s="143"/>
      <c r="T310" s="54"/>
      <c r="AT310" s="18" t="s">
        <v>225</v>
      </c>
      <c r="AU310" s="18" t="s">
        <v>83</v>
      </c>
    </row>
    <row r="311" spans="2:65" s="1" customFormat="1" ht="29.25">
      <c r="B311" s="33"/>
      <c r="D311" s="140" t="s">
        <v>227</v>
      </c>
      <c r="F311" s="144" t="s">
        <v>4564</v>
      </c>
      <c r="I311" s="142"/>
      <c r="L311" s="33"/>
      <c r="M311" s="143"/>
      <c r="T311" s="54"/>
      <c r="AT311" s="18" t="s">
        <v>227</v>
      </c>
      <c r="AU311" s="18" t="s">
        <v>83</v>
      </c>
    </row>
    <row r="312" spans="2:65" s="1" customFormat="1" ht="16.5" customHeight="1">
      <c r="B312" s="33"/>
      <c r="C312" s="127" t="s">
        <v>890</v>
      </c>
      <c r="D312" s="127" t="s">
        <v>219</v>
      </c>
      <c r="E312" s="128" t="s">
        <v>4565</v>
      </c>
      <c r="F312" s="129" t="s">
        <v>4566</v>
      </c>
      <c r="G312" s="130" t="s">
        <v>453</v>
      </c>
      <c r="H312" s="131">
        <v>1</v>
      </c>
      <c r="I312" s="132"/>
      <c r="J312" s="133">
        <f>ROUND(I312*H312,2)</f>
        <v>0</v>
      </c>
      <c r="K312" s="129" t="s">
        <v>19</v>
      </c>
      <c r="L312" s="33"/>
      <c r="M312" s="134" t="s">
        <v>19</v>
      </c>
      <c r="N312" s="135" t="s">
        <v>47</v>
      </c>
      <c r="P312" s="136">
        <f>O312*H312</f>
        <v>0</v>
      </c>
      <c r="Q312" s="136">
        <v>0</v>
      </c>
      <c r="R312" s="136">
        <f>Q312*H312</f>
        <v>0</v>
      </c>
      <c r="S312" s="136">
        <v>0</v>
      </c>
      <c r="T312" s="137">
        <f>S312*H312</f>
        <v>0</v>
      </c>
      <c r="AR312" s="138" t="s">
        <v>223</v>
      </c>
      <c r="AT312" s="138" t="s">
        <v>219</v>
      </c>
      <c r="AU312" s="138" t="s">
        <v>83</v>
      </c>
      <c r="AY312" s="18" t="s">
        <v>218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8" t="s">
        <v>83</v>
      </c>
      <c r="BK312" s="139">
        <f>ROUND(I312*H312,2)</f>
        <v>0</v>
      </c>
      <c r="BL312" s="18" t="s">
        <v>223</v>
      </c>
      <c r="BM312" s="138" t="s">
        <v>4567</v>
      </c>
    </row>
    <row r="313" spans="2:65" s="1" customFormat="1" ht="39">
      <c r="B313" s="33"/>
      <c r="D313" s="140" t="s">
        <v>225</v>
      </c>
      <c r="F313" s="141" t="s">
        <v>4568</v>
      </c>
      <c r="I313" s="142"/>
      <c r="L313" s="33"/>
      <c r="M313" s="143"/>
      <c r="T313" s="54"/>
      <c r="AT313" s="18" t="s">
        <v>225</v>
      </c>
      <c r="AU313" s="18" t="s">
        <v>83</v>
      </c>
    </row>
    <row r="314" spans="2:65" s="1" customFormat="1" ht="29.25">
      <c r="B314" s="33"/>
      <c r="D314" s="140" t="s">
        <v>227</v>
      </c>
      <c r="F314" s="144" t="s">
        <v>4569</v>
      </c>
      <c r="I314" s="142"/>
      <c r="L314" s="33"/>
      <c r="M314" s="143"/>
      <c r="T314" s="54"/>
      <c r="AT314" s="18" t="s">
        <v>227</v>
      </c>
      <c r="AU314" s="18" t="s">
        <v>83</v>
      </c>
    </row>
    <row r="315" spans="2:65" s="1" customFormat="1" ht="16.5" customHeight="1">
      <c r="B315" s="33"/>
      <c r="C315" s="127" t="s">
        <v>895</v>
      </c>
      <c r="D315" s="127" t="s">
        <v>219</v>
      </c>
      <c r="E315" s="128" t="s">
        <v>4570</v>
      </c>
      <c r="F315" s="129" t="s">
        <v>4571</v>
      </c>
      <c r="G315" s="130" t="s">
        <v>453</v>
      </c>
      <c r="H315" s="131">
        <v>1</v>
      </c>
      <c r="I315" s="132"/>
      <c r="J315" s="133">
        <f>ROUND(I315*H315,2)</f>
        <v>0</v>
      </c>
      <c r="K315" s="129" t="s">
        <v>19</v>
      </c>
      <c r="L315" s="33"/>
      <c r="M315" s="134" t="s">
        <v>19</v>
      </c>
      <c r="N315" s="135" t="s">
        <v>47</v>
      </c>
      <c r="P315" s="136">
        <f>O315*H315</f>
        <v>0</v>
      </c>
      <c r="Q315" s="136">
        <v>0</v>
      </c>
      <c r="R315" s="136">
        <f>Q315*H315</f>
        <v>0</v>
      </c>
      <c r="S315" s="136">
        <v>0</v>
      </c>
      <c r="T315" s="137">
        <f>S315*H315</f>
        <v>0</v>
      </c>
      <c r="AR315" s="138" t="s">
        <v>223</v>
      </c>
      <c r="AT315" s="138" t="s">
        <v>219</v>
      </c>
      <c r="AU315" s="138" t="s">
        <v>83</v>
      </c>
      <c r="AY315" s="18" t="s">
        <v>218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8" t="s">
        <v>83</v>
      </c>
      <c r="BK315" s="139">
        <f>ROUND(I315*H315,2)</f>
        <v>0</v>
      </c>
      <c r="BL315" s="18" t="s">
        <v>223</v>
      </c>
      <c r="BM315" s="138" t="s">
        <v>4572</v>
      </c>
    </row>
    <row r="316" spans="2:65" s="1" customFormat="1" ht="19.5">
      <c r="B316" s="33"/>
      <c r="D316" s="140" t="s">
        <v>225</v>
      </c>
      <c r="F316" s="141" t="s">
        <v>4573</v>
      </c>
      <c r="I316" s="142"/>
      <c r="L316" s="33"/>
      <c r="M316" s="143"/>
      <c r="T316" s="54"/>
      <c r="AT316" s="18" t="s">
        <v>225</v>
      </c>
      <c r="AU316" s="18" t="s">
        <v>83</v>
      </c>
    </row>
    <row r="317" spans="2:65" s="1" customFormat="1" ht="29.25">
      <c r="B317" s="33"/>
      <c r="D317" s="140" t="s">
        <v>227</v>
      </c>
      <c r="F317" s="144" t="s">
        <v>4574</v>
      </c>
      <c r="I317" s="142"/>
      <c r="L317" s="33"/>
      <c r="M317" s="182"/>
      <c r="N317" s="183"/>
      <c r="O317" s="183"/>
      <c r="P317" s="183"/>
      <c r="Q317" s="183"/>
      <c r="R317" s="183"/>
      <c r="S317" s="183"/>
      <c r="T317" s="184"/>
      <c r="AT317" s="18" t="s">
        <v>227</v>
      </c>
      <c r="AU317" s="18" t="s">
        <v>83</v>
      </c>
    </row>
    <row r="318" spans="2:65" s="1" customFormat="1" ht="6.95" customHeight="1">
      <c r="B318" s="42"/>
      <c r="C318" s="43"/>
      <c r="D318" s="43"/>
      <c r="E318" s="43"/>
      <c r="F318" s="43"/>
      <c r="G318" s="43"/>
      <c r="H318" s="43"/>
      <c r="I318" s="43"/>
      <c r="J318" s="43"/>
      <c r="K318" s="43"/>
      <c r="L318" s="33"/>
    </row>
  </sheetData>
  <sheetProtection algorithmName="SHA-512" hashValue="ngni7i0LiyyAod1uwPFyGvz2LJe95enx1wdLk74IV6ZqqZvSkfBk2Mc2fbjmRa9ki/p4uKFpIKqs7uYfbHsh1Q==" saltValue="DCWQqFlQJvz3RNS7PKcMOYyTsUBOsp/lrwxbB1k8zp4n12BQx+d/3Z51MFiCEcWnawab4Vf5BWPCPy5pkv5AHA==" spinCount="100000" sheet="1" objects="1" scenarios="1" formatColumns="0" formatRows="0" autoFilter="0"/>
  <autoFilter ref="C97:K317" xr:uid="{00000000-0009-0000-0000-000009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126</v>
      </c>
      <c r="AZ2" s="91" t="s">
        <v>4575</v>
      </c>
      <c r="BA2" s="91" t="s">
        <v>4576</v>
      </c>
      <c r="BB2" s="91" t="s">
        <v>167</v>
      </c>
      <c r="BC2" s="91" t="s">
        <v>4577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4578</v>
      </c>
      <c r="BA3" s="91" t="s">
        <v>170</v>
      </c>
      <c r="BB3" s="91" t="s">
        <v>167</v>
      </c>
      <c r="BC3" s="91" t="s">
        <v>4579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4580</v>
      </c>
      <c r="BA4" s="91" t="s">
        <v>4581</v>
      </c>
      <c r="BB4" s="91" t="s">
        <v>167</v>
      </c>
      <c r="BC4" s="91" t="s">
        <v>4582</v>
      </c>
      <c r="BD4" s="91" t="s">
        <v>85</v>
      </c>
    </row>
    <row r="5" spans="2:56" ht="6.95" customHeight="1">
      <c r="B5" s="21"/>
      <c r="L5" s="21"/>
      <c r="AZ5" s="91" t="s">
        <v>166</v>
      </c>
      <c r="BA5" s="91" t="s">
        <v>166</v>
      </c>
      <c r="BB5" s="91" t="s">
        <v>167</v>
      </c>
      <c r="BC5" s="91" t="s">
        <v>4583</v>
      </c>
      <c r="BD5" s="91" t="s">
        <v>85</v>
      </c>
    </row>
    <row r="6" spans="2:56" ht="12" customHeight="1">
      <c r="B6" s="21"/>
      <c r="D6" s="28" t="s">
        <v>16</v>
      </c>
      <c r="L6" s="21"/>
      <c r="AZ6" s="91" t="s">
        <v>2344</v>
      </c>
      <c r="BA6" s="91" t="s">
        <v>2344</v>
      </c>
      <c r="BB6" s="91" t="s">
        <v>167</v>
      </c>
      <c r="BC6" s="91" t="s">
        <v>4584</v>
      </c>
      <c r="BD6" s="91" t="s">
        <v>85</v>
      </c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  <c r="AZ7" s="91" t="s">
        <v>186</v>
      </c>
      <c r="BA7" s="91" t="s">
        <v>186</v>
      </c>
      <c r="BB7" s="91" t="s">
        <v>167</v>
      </c>
      <c r="BC7" s="91" t="s">
        <v>4585</v>
      </c>
      <c r="BD7" s="91" t="s">
        <v>85</v>
      </c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4586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4588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ROUND(J98,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ROUND((SUM(BE98:BE332)),  2)</f>
        <v>0</v>
      </c>
      <c r="I37" s="95">
        <v>0.21</v>
      </c>
      <c r="J37" s="84">
        <f>ROUND(((SUM(BE98:BE332))*I37),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ROUND((SUM(BF98:BF332)),  2)</f>
        <v>0</v>
      </c>
      <c r="I38" s="95">
        <v>0.15</v>
      </c>
      <c r="J38" s="84">
        <f>ROUND(((SUM(BF98:BF332))*I38),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ROUND((SUM(BG98:BG332)),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ROUND((SUM(BH98:BH332)),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ROUND((SUM(BI98:BI332)),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06.1 - Přeložka výtlaku kalovodu z ČOV Praha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J98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4589</v>
      </c>
      <c r="E68" s="107"/>
      <c r="F68" s="107"/>
      <c r="G68" s="107"/>
      <c r="H68" s="107"/>
      <c r="I68" s="107"/>
      <c r="J68" s="108">
        <f>J99</f>
        <v>0</v>
      </c>
      <c r="L68" s="105"/>
    </row>
    <row r="69" spans="2:47" s="8" customFormat="1" ht="24.95" customHeight="1">
      <c r="B69" s="105"/>
      <c r="D69" s="106" t="s">
        <v>4590</v>
      </c>
      <c r="E69" s="107"/>
      <c r="F69" s="107"/>
      <c r="G69" s="107"/>
      <c r="H69" s="107"/>
      <c r="I69" s="107"/>
      <c r="J69" s="108">
        <f>J163</f>
        <v>0</v>
      </c>
      <c r="L69" s="105"/>
    </row>
    <row r="70" spans="2:47" s="8" customFormat="1" ht="24.95" customHeight="1">
      <c r="B70" s="105"/>
      <c r="D70" s="106" t="s">
        <v>4591</v>
      </c>
      <c r="E70" s="107"/>
      <c r="F70" s="107"/>
      <c r="G70" s="107"/>
      <c r="H70" s="107"/>
      <c r="I70" s="107"/>
      <c r="J70" s="108">
        <f>J174</f>
        <v>0</v>
      </c>
      <c r="L70" s="105"/>
    </row>
    <row r="71" spans="2:47" s="8" customFormat="1" ht="24.95" customHeight="1">
      <c r="B71" s="105"/>
      <c r="D71" s="106" t="s">
        <v>4592</v>
      </c>
      <c r="E71" s="107"/>
      <c r="F71" s="107"/>
      <c r="G71" s="107"/>
      <c r="H71" s="107"/>
      <c r="I71" s="107"/>
      <c r="J71" s="108">
        <f>J222</f>
        <v>0</v>
      </c>
      <c r="L71" s="105"/>
    </row>
    <row r="72" spans="2:47" s="8" customFormat="1" ht="24.95" customHeight="1">
      <c r="B72" s="105"/>
      <c r="D72" s="106" t="s">
        <v>4593</v>
      </c>
      <c r="E72" s="107"/>
      <c r="F72" s="107"/>
      <c r="G72" s="107"/>
      <c r="H72" s="107"/>
      <c r="I72" s="107"/>
      <c r="J72" s="108">
        <f>J277</f>
        <v>0</v>
      </c>
      <c r="L72" s="105"/>
    </row>
    <row r="73" spans="2:47" s="8" customFormat="1" ht="24.95" customHeight="1">
      <c r="B73" s="105"/>
      <c r="D73" s="106" t="s">
        <v>4594</v>
      </c>
      <c r="E73" s="107"/>
      <c r="F73" s="107"/>
      <c r="G73" s="107"/>
      <c r="H73" s="107"/>
      <c r="I73" s="107"/>
      <c r="J73" s="108">
        <f>J297</f>
        <v>0</v>
      </c>
      <c r="L73" s="105"/>
    </row>
    <row r="74" spans="2:47" s="8" customFormat="1" ht="24.95" customHeight="1">
      <c r="B74" s="105"/>
      <c r="D74" s="106" t="s">
        <v>4595</v>
      </c>
      <c r="E74" s="107"/>
      <c r="F74" s="107"/>
      <c r="G74" s="107"/>
      <c r="H74" s="107"/>
      <c r="I74" s="107"/>
      <c r="J74" s="108">
        <f>J310</f>
        <v>0</v>
      </c>
      <c r="L74" s="105"/>
    </row>
    <row r="75" spans="2:47" s="1" customFormat="1" ht="21.75" customHeight="1">
      <c r="B75" s="33"/>
      <c r="L75" s="33"/>
    </row>
    <row r="76" spans="2:47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47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12" s="1" customFormat="1" ht="24.95" customHeight="1">
      <c r="B81" s="33"/>
      <c r="C81" s="22" t="s">
        <v>203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16.5" customHeight="1">
      <c r="B84" s="33"/>
      <c r="E84" s="328" t="str">
        <f>E7</f>
        <v>MVE Klecany II</v>
      </c>
      <c r="F84" s="329"/>
      <c r="G84" s="329"/>
      <c r="H84" s="329"/>
      <c r="L84" s="33"/>
    </row>
    <row r="85" spans="2:12" ht="12" customHeight="1">
      <c r="B85" s="21"/>
      <c r="C85" s="28" t="s">
        <v>185</v>
      </c>
      <c r="L85" s="21"/>
    </row>
    <row r="86" spans="2:12" ht="16.5" customHeight="1">
      <c r="B86" s="21"/>
      <c r="E86" s="328" t="s">
        <v>4586</v>
      </c>
      <c r="F86" s="313"/>
      <c r="G86" s="313"/>
      <c r="H86" s="313"/>
      <c r="L86" s="21"/>
    </row>
    <row r="87" spans="2:12" ht="12" customHeight="1">
      <c r="B87" s="21"/>
      <c r="C87" s="28" t="s">
        <v>192</v>
      </c>
      <c r="L87" s="21"/>
    </row>
    <row r="88" spans="2:12" s="1" customFormat="1" ht="16.5" customHeight="1">
      <c r="B88" s="33"/>
      <c r="E88" s="305" t="s">
        <v>4587</v>
      </c>
      <c r="F88" s="330"/>
      <c r="G88" s="330"/>
      <c r="H88" s="330"/>
      <c r="L88" s="33"/>
    </row>
    <row r="89" spans="2:12" s="1" customFormat="1" ht="12" customHeight="1">
      <c r="B89" s="33"/>
      <c r="C89" s="28" t="s">
        <v>1427</v>
      </c>
      <c r="L89" s="33"/>
    </row>
    <row r="90" spans="2:12" s="1" customFormat="1" ht="16.5" customHeight="1">
      <c r="B90" s="33"/>
      <c r="E90" s="294" t="str">
        <f>E13</f>
        <v>DSO 06.1 - Přeložka výtlaku kalovodu z ČOV Praha</v>
      </c>
      <c r="F90" s="330"/>
      <c r="G90" s="330"/>
      <c r="H90" s="330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Klecany [666033]</v>
      </c>
      <c r="I92" s="28" t="s">
        <v>23</v>
      </c>
      <c r="J92" s="50" t="str">
        <f>IF(J16="","",J16)</f>
        <v>31. 5. 2023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8" t="s">
        <v>25</v>
      </c>
      <c r="F94" s="26" t="str">
        <f>E19</f>
        <v>Povodí Vltavy, státní podnik</v>
      </c>
      <c r="I94" s="28" t="s">
        <v>33</v>
      </c>
      <c r="J94" s="31" t="str">
        <f>E25</f>
        <v>AQUATIS a.s</v>
      </c>
      <c r="L94" s="33"/>
    </row>
    <row r="95" spans="2:12" s="1" customFormat="1" ht="15.2" customHeight="1">
      <c r="B95" s="33"/>
      <c r="C95" s="28" t="s">
        <v>31</v>
      </c>
      <c r="F95" s="26" t="str">
        <f>IF(E22="","",E22)</f>
        <v>Vyplň údaj</v>
      </c>
      <c r="I95" s="28" t="s">
        <v>38</v>
      </c>
      <c r="J95" s="31" t="str">
        <f>E28</f>
        <v xml:space="preserve"> </v>
      </c>
      <c r="L95" s="33"/>
    </row>
    <row r="96" spans="2:12" s="1" customFormat="1" ht="10.35" customHeight="1">
      <c r="B96" s="33"/>
      <c r="L96" s="33"/>
    </row>
    <row r="97" spans="2:65" s="9" customFormat="1" ht="29.25" customHeight="1">
      <c r="B97" s="109"/>
      <c r="C97" s="110" t="s">
        <v>204</v>
      </c>
      <c r="D97" s="111" t="s">
        <v>61</v>
      </c>
      <c r="E97" s="111" t="s">
        <v>57</v>
      </c>
      <c r="F97" s="111" t="s">
        <v>58</v>
      </c>
      <c r="G97" s="111" t="s">
        <v>205</v>
      </c>
      <c r="H97" s="111" t="s">
        <v>206</v>
      </c>
      <c r="I97" s="111" t="s">
        <v>207</v>
      </c>
      <c r="J97" s="111" t="s">
        <v>199</v>
      </c>
      <c r="K97" s="112" t="s">
        <v>208</v>
      </c>
      <c r="L97" s="109"/>
      <c r="M97" s="57" t="s">
        <v>19</v>
      </c>
      <c r="N97" s="58" t="s">
        <v>46</v>
      </c>
      <c r="O97" s="58" t="s">
        <v>209</v>
      </c>
      <c r="P97" s="58" t="s">
        <v>210</v>
      </c>
      <c r="Q97" s="58" t="s">
        <v>211</v>
      </c>
      <c r="R97" s="58" t="s">
        <v>212</v>
      </c>
      <c r="S97" s="58" t="s">
        <v>213</v>
      </c>
      <c r="T97" s="59" t="s">
        <v>214</v>
      </c>
    </row>
    <row r="98" spans="2:65" s="1" customFormat="1" ht="22.9" customHeight="1">
      <c r="B98" s="33"/>
      <c r="C98" s="62" t="s">
        <v>215</v>
      </c>
      <c r="J98" s="113">
        <f>BK98</f>
        <v>0</v>
      </c>
      <c r="L98" s="33"/>
      <c r="M98" s="60"/>
      <c r="N98" s="51"/>
      <c r="O98" s="51"/>
      <c r="P98" s="114">
        <f>P99+P163+P174+P222+P277+P297+P310</f>
        <v>0</v>
      </c>
      <c r="Q98" s="51"/>
      <c r="R98" s="114">
        <f>R99+R163+R174+R222+R277+R297+R310</f>
        <v>57.628800000000005</v>
      </c>
      <c r="S98" s="51"/>
      <c r="T98" s="115">
        <f>T99+T163+T174+T222+T277+T297+T310</f>
        <v>0</v>
      </c>
      <c r="AT98" s="18" t="s">
        <v>75</v>
      </c>
      <c r="AU98" s="18" t="s">
        <v>200</v>
      </c>
      <c r="BK98" s="116">
        <f>BK99+BK163+BK174+BK222+BK277+BK297+BK310</f>
        <v>0</v>
      </c>
    </row>
    <row r="99" spans="2:65" s="10" customFormat="1" ht="25.9" customHeight="1">
      <c r="B99" s="117"/>
      <c r="D99" s="118" t="s">
        <v>75</v>
      </c>
      <c r="E99" s="119" t="s">
        <v>4596</v>
      </c>
      <c r="F99" s="119" t="s">
        <v>458</v>
      </c>
      <c r="I99" s="120"/>
      <c r="J99" s="121">
        <f>BK99</f>
        <v>0</v>
      </c>
      <c r="L99" s="117"/>
      <c r="M99" s="122"/>
      <c r="P99" s="123">
        <f>SUM(P100:P162)</f>
        <v>0</v>
      </c>
      <c r="R99" s="123">
        <f>SUM(R100:R162)</f>
        <v>57.628800000000005</v>
      </c>
      <c r="T99" s="124">
        <f>SUM(T100:T162)</f>
        <v>0</v>
      </c>
      <c r="AR99" s="118" t="s">
        <v>83</v>
      </c>
      <c r="AT99" s="125" t="s">
        <v>75</v>
      </c>
      <c r="AU99" s="125" t="s">
        <v>76</v>
      </c>
      <c r="AY99" s="118" t="s">
        <v>218</v>
      </c>
      <c r="BK99" s="126">
        <f>SUM(BK100:BK162)</f>
        <v>0</v>
      </c>
    </row>
    <row r="100" spans="2:65" s="1" customFormat="1" ht="16.5" customHeight="1">
      <c r="B100" s="33"/>
      <c r="C100" s="127" t="s">
        <v>83</v>
      </c>
      <c r="D100" s="127" t="s">
        <v>219</v>
      </c>
      <c r="E100" s="128" t="s">
        <v>4597</v>
      </c>
      <c r="F100" s="129" t="s">
        <v>4598</v>
      </c>
      <c r="G100" s="130" t="s">
        <v>167</v>
      </c>
      <c r="H100" s="131">
        <v>1264.77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4599</v>
      </c>
    </row>
    <row r="101" spans="2:65" s="1" customFormat="1" ht="39">
      <c r="B101" s="33"/>
      <c r="D101" s="140" t="s">
        <v>225</v>
      </c>
      <c r="F101" s="141" t="s">
        <v>4600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19.5">
      <c r="B102" s="33"/>
      <c r="D102" s="140" t="s">
        <v>227</v>
      </c>
      <c r="F102" s="144" t="s">
        <v>470</v>
      </c>
      <c r="I102" s="142"/>
      <c r="L102" s="33"/>
      <c r="M102" s="143"/>
      <c r="T102" s="54"/>
      <c r="AT102" s="18" t="s">
        <v>227</v>
      </c>
      <c r="AU102" s="18" t="s">
        <v>83</v>
      </c>
    </row>
    <row r="103" spans="2:65" s="11" customFormat="1" ht="11.25">
      <c r="B103" s="145"/>
      <c r="D103" s="140" t="s">
        <v>229</v>
      </c>
      <c r="E103" s="146" t="s">
        <v>19</v>
      </c>
      <c r="F103" s="147" t="s">
        <v>230</v>
      </c>
      <c r="H103" s="146" t="s">
        <v>19</v>
      </c>
      <c r="I103" s="148"/>
      <c r="L103" s="145"/>
      <c r="M103" s="149"/>
      <c r="T103" s="150"/>
      <c r="AT103" s="146" t="s">
        <v>229</v>
      </c>
      <c r="AU103" s="146" t="s">
        <v>83</v>
      </c>
      <c r="AV103" s="11" t="s">
        <v>83</v>
      </c>
      <c r="AW103" s="11" t="s">
        <v>37</v>
      </c>
      <c r="AX103" s="11" t="s">
        <v>76</v>
      </c>
      <c r="AY103" s="146" t="s">
        <v>218</v>
      </c>
    </row>
    <row r="104" spans="2:65" s="12" customFormat="1" ht="11.25">
      <c r="B104" s="151"/>
      <c r="D104" s="140" t="s">
        <v>229</v>
      </c>
      <c r="E104" s="152" t="s">
        <v>19</v>
      </c>
      <c r="F104" s="153" t="s">
        <v>4601</v>
      </c>
      <c r="H104" s="154">
        <v>1264.77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76</v>
      </c>
      <c r="AY104" s="152" t="s">
        <v>218</v>
      </c>
    </row>
    <row r="105" spans="2:65" s="13" customFormat="1" ht="11.25">
      <c r="B105" s="158"/>
      <c r="D105" s="140" t="s">
        <v>229</v>
      </c>
      <c r="E105" s="159" t="s">
        <v>4575</v>
      </c>
      <c r="F105" s="160" t="s">
        <v>234</v>
      </c>
      <c r="H105" s="161">
        <v>1264.77</v>
      </c>
      <c r="I105" s="162"/>
      <c r="L105" s="158"/>
      <c r="M105" s="163"/>
      <c r="T105" s="164"/>
      <c r="AT105" s="159" t="s">
        <v>229</v>
      </c>
      <c r="AU105" s="159" t="s">
        <v>83</v>
      </c>
      <c r="AV105" s="13" t="s">
        <v>223</v>
      </c>
      <c r="AW105" s="13" t="s">
        <v>37</v>
      </c>
      <c r="AX105" s="13" t="s">
        <v>83</v>
      </c>
      <c r="AY105" s="159" t="s">
        <v>218</v>
      </c>
    </row>
    <row r="106" spans="2:65" s="1" customFormat="1" ht="16.5" customHeight="1">
      <c r="B106" s="33"/>
      <c r="C106" s="127" t="s">
        <v>85</v>
      </c>
      <c r="D106" s="127" t="s">
        <v>219</v>
      </c>
      <c r="E106" s="128" t="s">
        <v>4602</v>
      </c>
      <c r="F106" s="129" t="s">
        <v>4603</v>
      </c>
      <c r="G106" s="130" t="s">
        <v>167</v>
      </c>
      <c r="H106" s="131">
        <v>114.724</v>
      </c>
      <c r="I106" s="132"/>
      <c r="J106" s="133">
        <f>ROUND(I106*H106,2)</f>
        <v>0</v>
      </c>
      <c r="K106" s="129" t="s">
        <v>19</v>
      </c>
      <c r="L106" s="33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223</v>
      </c>
      <c r="AT106" s="138" t="s">
        <v>219</v>
      </c>
      <c r="AU106" s="138" t="s">
        <v>83</v>
      </c>
      <c r="AY106" s="18" t="s">
        <v>218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83</v>
      </c>
      <c r="BK106" s="139">
        <f>ROUND(I106*H106,2)</f>
        <v>0</v>
      </c>
      <c r="BL106" s="18" t="s">
        <v>223</v>
      </c>
      <c r="BM106" s="138" t="s">
        <v>4604</v>
      </c>
    </row>
    <row r="107" spans="2:65" s="1" customFormat="1" ht="39">
      <c r="B107" s="33"/>
      <c r="D107" s="140" t="s">
        <v>225</v>
      </c>
      <c r="F107" s="141" t="s">
        <v>469</v>
      </c>
      <c r="I107" s="142"/>
      <c r="L107" s="33"/>
      <c r="M107" s="143"/>
      <c r="T107" s="54"/>
      <c r="AT107" s="18" t="s">
        <v>225</v>
      </c>
      <c r="AU107" s="18" t="s">
        <v>83</v>
      </c>
    </row>
    <row r="108" spans="2:65" s="1" customFormat="1" ht="19.5">
      <c r="B108" s="33"/>
      <c r="D108" s="140" t="s">
        <v>227</v>
      </c>
      <c r="F108" s="144" t="s">
        <v>470</v>
      </c>
      <c r="I108" s="142"/>
      <c r="L108" s="33"/>
      <c r="M108" s="143"/>
      <c r="T108" s="54"/>
      <c r="AT108" s="18" t="s">
        <v>227</v>
      </c>
      <c r="AU108" s="18" t="s">
        <v>83</v>
      </c>
    </row>
    <row r="109" spans="2:65" s="11" customFormat="1" ht="11.25">
      <c r="B109" s="145"/>
      <c r="D109" s="140" t="s">
        <v>229</v>
      </c>
      <c r="E109" s="146" t="s">
        <v>19</v>
      </c>
      <c r="F109" s="147" t="s">
        <v>230</v>
      </c>
      <c r="H109" s="146" t="s">
        <v>19</v>
      </c>
      <c r="I109" s="148"/>
      <c r="L109" s="145"/>
      <c r="M109" s="149"/>
      <c r="T109" s="150"/>
      <c r="AT109" s="146" t="s">
        <v>229</v>
      </c>
      <c r="AU109" s="146" t="s">
        <v>83</v>
      </c>
      <c r="AV109" s="11" t="s">
        <v>83</v>
      </c>
      <c r="AW109" s="11" t="s">
        <v>37</v>
      </c>
      <c r="AX109" s="11" t="s">
        <v>76</v>
      </c>
      <c r="AY109" s="146" t="s">
        <v>218</v>
      </c>
    </row>
    <row r="110" spans="2:65" s="12" customFormat="1" ht="11.25">
      <c r="B110" s="151"/>
      <c r="D110" s="140" t="s">
        <v>229</v>
      </c>
      <c r="E110" s="152" t="s">
        <v>19</v>
      </c>
      <c r="F110" s="153" t="s">
        <v>4605</v>
      </c>
      <c r="H110" s="154">
        <v>114.724</v>
      </c>
      <c r="I110" s="155"/>
      <c r="L110" s="151"/>
      <c r="M110" s="156"/>
      <c r="T110" s="157"/>
      <c r="AT110" s="152" t="s">
        <v>229</v>
      </c>
      <c r="AU110" s="152" t="s">
        <v>83</v>
      </c>
      <c r="AV110" s="12" t="s">
        <v>85</v>
      </c>
      <c r="AW110" s="12" t="s">
        <v>37</v>
      </c>
      <c r="AX110" s="12" t="s">
        <v>76</v>
      </c>
      <c r="AY110" s="152" t="s">
        <v>218</v>
      </c>
    </row>
    <row r="111" spans="2:65" s="13" customFormat="1" ht="11.25">
      <c r="B111" s="158"/>
      <c r="D111" s="140" t="s">
        <v>229</v>
      </c>
      <c r="E111" s="159" t="s">
        <v>4578</v>
      </c>
      <c r="F111" s="160" t="s">
        <v>234</v>
      </c>
      <c r="H111" s="161">
        <v>114.724</v>
      </c>
      <c r="I111" s="162"/>
      <c r="L111" s="158"/>
      <c r="M111" s="163"/>
      <c r="T111" s="164"/>
      <c r="AT111" s="159" t="s">
        <v>229</v>
      </c>
      <c r="AU111" s="159" t="s">
        <v>83</v>
      </c>
      <c r="AV111" s="13" t="s">
        <v>223</v>
      </c>
      <c r="AW111" s="13" t="s">
        <v>37</v>
      </c>
      <c r="AX111" s="13" t="s">
        <v>83</v>
      </c>
      <c r="AY111" s="159" t="s">
        <v>218</v>
      </c>
    </row>
    <row r="112" spans="2:65" s="1" customFormat="1" ht="24.2" customHeight="1">
      <c r="B112" s="33"/>
      <c r="C112" s="127" t="s">
        <v>99</v>
      </c>
      <c r="D112" s="127" t="s">
        <v>219</v>
      </c>
      <c r="E112" s="128" t="s">
        <v>4606</v>
      </c>
      <c r="F112" s="129" t="s">
        <v>4607</v>
      </c>
      <c r="G112" s="130" t="s">
        <v>180</v>
      </c>
      <c r="H112" s="131">
        <v>1603.48</v>
      </c>
      <c r="I112" s="132"/>
      <c r="J112" s="133">
        <f>ROUND(I112*H112,2)</f>
        <v>0</v>
      </c>
      <c r="K112" s="129" t="s">
        <v>19</v>
      </c>
      <c r="L112" s="33"/>
      <c r="M112" s="134" t="s">
        <v>19</v>
      </c>
      <c r="N112" s="135" t="s">
        <v>47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223</v>
      </c>
      <c r="AT112" s="138" t="s">
        <v>219</v>
      </c>
      <c r="AU112" s="138" t="s">
        <v>83</v>
      </c>
      <c r="AY112" s="18" t="s">
        <v>218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83</v>
      </c>
      <c r="BK112" s="139">
        <f>ROUND(I112*H112,2)</f>
        <v>0</v>
      </c>
      <c r="BL112" s="18" t="s">
        <v>223</v>
      </c>
      <c r="BM112" s="138" t="s">
        <v>4608</v>
      </c>
    </row>
    <row r="113" spans="2:65" s="1" customFormat="1" ht="29.25">
      <c r="B113" s="33"/>
      <c r="D113" s="140" t="s">
        <v>225</v>
      </c>
      <c r="F113" s="141" t="s">
        <v>4609</v>
      </c>
      <c r="I113" s="142"/>
      <c r="L113" s="33"/>
      <c r="M113" s="143"/>
      <c r="T113" s="54"/>
      <c r="AT113" s="18" t="s">
        <v>225</v>
      </c>
      <c r="AU113" s="18" t="s">
        <v>83</v>
      </c>
    </row>
    <row r="114" spans="2:65" s="1" customFormat="1" ht="19.5">
      <c r="B114" s="33"/>
      <c r="D114" s="140" t="s">
        <v>227</v>
      </c>
      <c r="F114" s="144" t="s">
        <v>4610</v>
      </c>
      <c r="I114" s="142"/>
      <c r="L114" s="33"/>
      <c r="M114" s="143"/>
      <c r="T114" s="54"/>
      <c r="AT114" s="18" t="s">
        <v>227</v>
      </c>
      <c r="AU114" s="18" t="s">
        <v>83</v>
      </c>
    </row>
    <row r="115" spans="2:65" s="11" customFormat="1" ht="11.25">
      <c r="B115" s="145"/>
      <c r="D115" s="140" t="s">
        <v>229</v>
      </c>
      <c r="E115" s="146" t="s">
        <v>19</v>
      </c>
      <c r="F115" s="147" t="s">
        <v>230</v>
      </c>
      <c r="H115" s="146" t="s">
        <v>19</v>
      </c>
      <c r="I115" s="148"/>
      <c r="L115" s="145"/>
      <c r="M115" s="149"/>
      <c r="T115" s="150"/>
      <c r="AT115" s="146" t="s">
        <v>229</v>
      </c>
      <c r="AU115" s="146" t="s">
        <v>83</v>
      </c>
      <c r="AV115" s="11" t="s">
        <v>83</v>
      </c>
      <c r="AW115" s="11" t="s">
        <v>37</v>
      </c>
      <c r="AX115" s="11" t="s">
        <v>76</v>
      </c>
      <c r="AY115" s="146" t="s">
        <v>218</v>
      </c>
    </row>
    <row r="116" spans="2:65" s="11" customFormat="1" ht="11.25">
      <c r="B116" s="145"/>
      <c r="D116" s="140" t="s">
        <v>229</v>
      </c>
      <c r="E116" s="146" t="s">
        <v>19</v>
      </c>
      <c r="F116" s="147" t="s">
        <v>4611</v>
      </c>
      <c r="H116" s="146" t="s">
        <v>19</v>
      </c>
      <c r="I116" s="148"/>
      <c r="L116" s="145"/>
      <c r="M116" s="149"/>
      <c r="T116" s="150"/>
      <c r="AT116" s="146" t="s">
        <v>229</v>
      </c>
      <c r="AU116" s="146" t="s">
        <v>83</v>
      </c>
      <c r="AV116" s="11" t="s">
        <v>83</v>
      </c>
      <c r="AW116" s="11" t="s">
        <v>37</v>
      </c>
      <c r="AX116" s="11" t="s">
        <v>76</v>
      </c>
      <c r="AY116" s="146" t="s">
        <v>218</v>
      </c>
    </row>
    <row r="117" spans="2:65" s="12" customFormat="1" ht="11.25">
      <c r="B117" s="151"/>
      <c r="D117" s="140" t="s">
        <v>229</v>
      </c>
      <c r="E117" s="152" t="s">
        <v>19</v>
      </c>
      <c r="F117" s="153" t="s">
        <v>4612</v>
      </c>
      <c r="H117" s="154">
        <v>1524</v>
      </c>
      <c r="I117" s="155"/>
      <c r="L117" s="151"/>
      <c r="M117" s="156"/>
      <c r="T117" s="157"/>
      <c r="AT117" s="152" t="s">
        <v>229</v>
      </c>
      <c r="AU117" s="152" t="s">
        <v>83</v>
      </c>
      <c r="AV117" s="12" t="s">
        <v>85</v>
      </c>
      <c r="AW117" s="12" t="s">
        <v>37</v>
      </c>
      <c r="AX117" s="12" t="s">
        <v>76</v>
      </c>
      <c r="AY117" s="152" t="s">
        <v>218</v>
      </c>
    </row>
    <row r="118" spans="2:65" s="11" customFormat="1" ht="11.25">
      <c r="B118" s="145"/>
      <c r="D118" s="140" t="s">
        <v>229</v>
      </c>
      <c r="E118" s="146" t="s">
        <v>19</v>
      </c>
      <c r="F118" s="147" t="s">
        <v>4613</v>
      </c>
      <c r="H118" s="146" t="s">
        <v>19</v>
      </c>
      <c r="I118" s="148"/>
      <c r="L118" s="145"/>
      <c r="M118" s="149"/>
      <c r="T118" s="150"/>
      <c r="AT118" s="146" t="s">
        <v>229</v>
      </c>
      <c r="AU118" s="146" t="s">
        <v>83</v>
      </c>
      <c r="AV118" s="11" t="s">
        <v>83</v>
      </c>
      <c r="AW118" s="11" t="s">
        <v>37</v>
      </c>
      <c r="AX118" s="11" t="s">
        <v>76</v>
      </c>
      <c r="AY118" s="146" t="s">
        <v>218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4614</v>
      </c>
      <c r="H119" s="154">
        <v>89.44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76</v>
      </c>
      <c r="AY119" s="152" t="s">
        <v>218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4615</v>
      </c>
      <c r="H120" s="154">
        <v>-9.9600000000000009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3" customFormat="1" ht="11.25">
      <c r="B121" s="158"/>
      <c r="D121" s="140" t="s">
        <v>229</v>
      </c>
      <c r="E121" s="159" t="s">
        <v>4580</v>
      </c>
      <c r="F121" s="160" t="s">
        <v>234</v>
      </c>
      <c r="H121" s="161">
        <v>1603.48</v>
      </c>
      <c r="I121" s="162"/>
      <c r="L121" s="158"/>
      <c r="M121" s="163"/>
      <c r="T121" s="164"/>
      <c r="AT121" s="159" t="s">
        <v>229</v>
      </c>
      <c r="AU121" s="159" t="s">
        <v>83</v>
      </c>
      <c r="AV121" s="13" t="s">
        <v>223</v>
      </c>
      <c r="AW121" s="13" t="s">
        <v>37</v>
      </c>
      <c r="AX121" s="13" t="s">
        <v>83</v>
      </c>
      <c r="AY121" s="159" t="s">
        <v>218</v>
      </c>
    </row>
    <row r="122" spans="2:65" s="1" customFormat="1" ht="24.2" customHeight="1">
      <c r="B122" s="33"/>
      <c r="C122" s="127" t="s">
        <v>223</v>
      </c>
      <c r="D122" s="127" t="s">
        <v>219</v>
      </c>
      <c r="E122" s="128" t="s">
        <v>4616</v>
      </c>
      <c r="F122" s="129" t="s">
        <v>4617</v>
      </c>
      <c r="G122" s="130" t="s">
        <v>180</v>
      </c>
      <c r="H122" s="131">
        <v>1603.48</v>
      </c>
      <c r="I122" s="132"/>
      <c r="J122" s="133">
        <f>ROUND(I122*H122,2)</f>
        <v>0</v>
      </c>
      <c r="K122" s="129" t="s">
        <v>19</v>
      </c>
      <c r="L122" s="33"/>
      <c r="M122" s="134" t="s">
        <v>19</v>
      </c>
      <c r="N122" s="135" t="s">
        <v>47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223</v>
      </c>
      <c r="AT122" s="138" t="s">
        <v>219</v>
      </c>
      <c r="AU122" s="138" t="s">
        <v>83</v>
      </c>
      <c r="AY122" s="18" t="s">
        <v>218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83</v>
      </c>
      <c r="BK122" s="139">
        <f>ROUND(I122*H122,2)</f>
        <v>0</v>
      </c>
      <c r="BL122" s="18" t="s">
        <v>223</v>
      </c>
      <c r="BM122" s="138" t="s">
        <v>4618</v>
      </c>
    </row>
    <row r="123" spans="2:65" s="1" customFormat="1" ht="29.25">
      <c r="B123" s="33"/>
      <c r="D123" s="140" t="s">
        <v>225</v>
      </c>
      <c r="F123" s="141" t="s">
        <v>4619</v>
      </c>
      <c r="I123" s="142"/>
      <c r="L123" s="33"/>
      <c r="M123" s="143"/>
      <c r="T123" s="54"/>
      <c r="AT123" s="18" t="s">
        <v>225</v>
      </c>
      <c r="AU123" s="18" t="s">
        <v>83</v>
      </c>
    </row>
    <row r="124" spans="2:65" s="1" customFormat="1" ht="19.5">
      <c r="B124" s="33"/>
      <c r="D124" s="140" t="s">
        <v>227</v>
      </c>
      <c r="F124" s="144" t="s">
        <v>4620</v>
      </c>
      <c r="I124" s="142"/>
      <c r="L124" s="33"/>
      <c r="M124" s="143"/>
      <c r="T124" s="54"/>
      <c r="AT124" s="18" t="s">
        <v>227</v>
      </c>
      <c r="AU124" s="18" t="s">
        <v>83</v>
      </c>
    </row>
    <row r="125" spans="2:65" s="12" customFormat="1" ht="11.25">
      <c r="B125" s="151"/>
      <c r="D125" s="140" t="s">
        <v>229</v>
      </c>
      <c r="E125" s="152" t="s">
        <v>19</v>
      </c>
      <c r="F125" s="153" t="s">
        <v>4580</v>
      </c>
      <c r="H125" s="154">
        <v>1603.48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83</v>
      </c>
      <c r="AY125" s="152" t="s">
        <v>218</v>
      </c>
    </row>
    <row r="126" spans="2:65" s="1" customFormat="1" ht="16.5" customHeight="1">
      <c r="B126" s="33"/>
      <c r="C126" s="127" t="s">
        <v>257</v>
      </c>
      <c r="D126" s="127" t="s">
        <v>219</v>
      </c>
      <c r="E126" s="128" t="s">
        <v>4621</v>
      </c>
      <c r="F126" s="129" t="s">
        <v>486</v>
      </c>
      <c r="G126" s="130" t="s">
        <v>167</v>
      </c>
      <c r="H126" s="131">
        <v>694.73199999999997</v>
      </c>
      <c r="I126" s="132"/>
      <c r="J126" s="133">
        <f>ROUND(I126*H126,2)</f>
        <v>0</v>
      </c>
      <c r="K126" s="129" t="s">
        <v>19</v>
      </c>
      <c r="L126" s="33"/>
      <c r="M126" s="134" t="s">
        <v>19</v>
      </c>
      <c r="N126" s="135" t="s">
        <v>47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223</v>
      </c>
      <c r="AT126" s="138" t="s">
        <v>219</v>
      </c>
      <c r="AU126" s="138" t="s">
        <v>83</v>
      </c>
      <c r="AY126" s="18" t="s">
        <v>218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83</v>
      </c>
      <c r="BK126" s="139">
        <f>ROUND(I126*H126,2)</f>
        <v>0</v>
      </c>
      <c r="BL126" s="18" t="s">
        <v>223</v>
      </c>
      <c r="BM126" s="138" t="s">
        <v>4622</v>
      </c>
    </row>
    <row r="127" spans="2:65" s="1" customFormat="1" ht="29.25">
      <c r="B127" s="33"/>
      <c r="D127" s="140" t="s">
        <v>225</v>
      </c>
      <c r="F127" s="141" t="s">
        <v>488</v>
      </c>
      <c r="I127" s="142"/>
      <c r="L127" s="33"/>
      <c r="M127" s="143"/>
      <c r="T127" s="54"/>
      <c r="AT127" s="18" t="s">
        <v>225</v>
      </c>
      <c r="AU127" s="18" t="s">
        <v>83</v>
      </c>
    </row>
    <row r="128" spans="2:65" s="1" customFormat="1" ht="19.5">
      <c r="B128" s="33"/>
      <c r="D128" s="140" t="s">
        <v>227</v>
      </c>
      <c r="F128" s="144" t="s">
        <v>470</v>
      </c>
      <c r="I128" s="142"/>
      <c r="L128" s="33"/>
      <c r="M128" s="143"/>
      <c r="T128" s="54"/>
      <c r="AT128" s="18" t="s">
        <v>227</v>
      </c>
      <c r="AU128" s="18" t="s">
        <v>83</v>
      </c>
    </row>
    <row r="129" spans="2:65" s="12" customFormat="1" ht="11.25">
      <c r="B129" s="151"/>
      <c r="D129" s="140" t="s">
        <v>229</v>
      </c>
      <c r="E129" s="152" t="s">
        <v>19</v>
      </c>
      <c r="F129" s="153" t="s">
        <v>166</v>
      </c>
      <c r="H129" s="154">
        <v>694.73199999999997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83</v>
      </c>
      <c r="AY129" s="152" t="s">
        <v>218</v>
      </c>
    </row>
    <row r="130" spans="2:65" s="1" customFormat="1" ht="16.5" customHeight="1">
      <c r="B130" s="33"/>
      <c r="C130" s="127" t="s">
        <v>263</v>
      </c>
      <c r="D130" s="127" t="s">
        <v>219</v>
      </c>
      <c r="E130" s="128" t="s">
        <v>4623</v>
      </c>
      <c r="F130" s="129" t="s">
        <v>491</v>
      </c>
      <c r="G130" s="130" t="s">
        <v>167</v>
      </c>
      <c r="H130" s="131">
        <v>684.76199999999994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223</v>
      </c>
      <c r="AT130" s="138" t="s">
        <v>219</v>
      </c>
      <c r="AU130" s="138" t="s">
        <v>83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223</v>
      </c>
      <c r="BM130" s="138" t="s">
        <v>4624</v>
      </c>
    </row>
    <row r="131" spans="2:65" s="1" customFormat="1" ht="58.5">
      <c r="B131" s="33"/>
      <c r="D131" s="140" t="s">
        <v>225</v>
      </c>
      <c r="F131" s="141" t="s">
        <v>493</v>
      </c>
      <c r="I131" s="142"/>
      <c r="L131" s="33"/>
      <c r="M131" s="143"/>
      <c r="T131" s="54"/>
      <c r="AT131" s="18" t="s">
        <v>225</v>
      </c>
      <c r="AU131" s="18" t="s">
        <v>83</v>
      </c>
    </row>
    <row r="132" spans="2:65" s="1" customFormat="1" ht="29.25">
      <c r="B132" s="33"/>
      <c r="D132" s="140" t="s">
        <v>227</v>
      </c>
      <c r="F132" s="144" t="s">
        <v>494</v>
      </c>
      <c r="I132" s="142"/>
      <c r="L132" s="33"/>
      <c r="M132" s="143"/>
      <c r="T132" s="54"/>
      <c r="AT132" s="18" t="s">
        <v>227</v>
      </c>
      <c r="AU132" s="18" t="s">
        <v>83</v>
      </c>
    </row>
    <row r="133" spans="2:65" s="12" customFormat="1" ht="11.25">
      <c r="B133" s="151"/>
      <c r="D133" s="140" t="s">
        <v>229</v>
      </c>
      <c r="E133" s="152" t="s">
        <v>19</v>
      </c>
      <c r="F133" s="153" t="s">
        <v>4625</v>
      </c>
      <c r="H133" s="154">
        <v>1379.4939999999999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76</v>
      </c>
      <c r="AY133" s="152" t="s">
        <v>218</v>
      </c>
    </row>
    <row r="134" spans="2:65" s="12" customFormat="1" ht="11.25">
      <c r="B134" s="151"/>
      <c r="D134" s="140" t="s">
        <v>229</v>
      </c>
      <c r="E134" s="152" t="s">
        <v>19</v>
      </c>
      <c r="F134" s="153" t="s">
        <v>496</v>
      </c>
      <c r="H134" s="154">
        <v>-694.73199999999997</v>
      </c>
      <c r="I134" s="155"/>
      <c r="L134" s="151"/>
      <c r="M134" s="156"/>
      <c r="T134" s="157"/>
      <c r="AT134" s="152" t="s">
        <v>229</v>
      </c>
      <c r="AU134" s="152" t="s">
        <v>83</v>
      </c>
      <c r="AV134" s="12" t="s">
        <v>85</v>
      </c>
      <c r="AW134" s="12" t="s">
        <v>37</v>
      </c>
      <c r="AX134" s="12" t="s">
        <v>76</v>
      </c>
      <c r="AY134" s="152" t="s">
        <v>218</v>
      </c>
    </row>
    <row r="135" spans="2:65" s="13" customFormat="1" ht="11.25">
      <c r="B135" s="158"/>
      <c r="D135" s="140" t="s">
        <v>229</v>
      </c>
      <c r="E135" s="159" t="s">
        <v>19</v>
      </c>
      <c r="F135" s="160" t="s">
        <v>234</v>
      </c>
      <c r="H135" s="161">
        <v>684.76199999999994</v>
      </c>
      <c r="I135" s="162"/>
      <c r="L135" s="158"/>
      <c r="M135" s="163"/>
      <c r="T135" s="164"/>
      <c r="AT135" s="159" t="s">
        <v>229</v>
      </c>
      <c r="AU135" s="159" t="s">
        <v>83</v>
      </c>
      <c r="AV135" s="13" t="s">
        <v>223</v>
      </c>
      <c r="AW135" s="13" t="s">
        <v>37</v>
      </c>
      <c r="AX135" s="13" t="s">
        <v>83</v>
      </c>
      <c r="AY135" s="159" t="s">
        <v>218</v>
      </c>
    </row>
    <row r="136" spans="2:65" s="1" customFormat="1" ht="16.5" customHeight="1">
      <c r="B136" s="33"/>
      <c r="C136" s="127" t="s">
        <v>271</v>
      </c>
      <c r="D136" s="127" t="s">
        <v>219</v>
      </c>
      <c r="E136" s="128" t="s">
        <v>4626</v>
      </c>
      <c r="F136" s="129" t="s">
        <v>505</v>
      </c>
      <c r="G136" s="130" t="s">
        <v>167</v>
      </c>
      <c r="H136" s="131">
        <v>694.73199999999997</v>
      </c>
      <c r="I136" s="132"/>
      <c r="J136" s="133">
        <f>ROUND(I136*H136,2)</f>
        <v>0</v>
      </c>
      <c r="K136" s="129" t="s">
        <v>19</v>
      </c>
      <c r="L136" s="33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223</v>
      </c>
      <c r="AT136" s="138" t="s">
        <v>219</v>
      </c>
      <c r="AU136" s="138" t="s">
        <v>83</v>
      </c>
      <c r="AY136" s="18" t="s">
        <v>218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83</v>
      </c>
      <c r="BK136" s="139">
        <f>ROUND(I136*H136,2)</f>
        <v>0</v>
      </c>
      <c r="BL136" s="18" t="s">
        <v>223</v>
      </c>
      <c r="BM136" s="138" t="s">
        <v>4627</v>
      </c>
    </row>
    <row r="137" spans="2:65" s="1" customFormat="1" ht="39">
      <c r="B137" s="33"/>
      <c r="D137" s="140" t="s">
        <v>225</v>
      </c>
      <c r="F137" s="141" t="s">
        <v>4628</v>
      </c>
      <c r="I137" s="142"/>
      <c r="L137" s="33"/>
      <c r="M137" s="143"/>
      <c r="T137" s="54"/>
      <c r="AT137" s="18" t="s">
        <v>225</v>
      </c>
      <c r="AU137" s="18" t="s">
        <v>83</v>
      </c>
    </row>
    <row r="138" spans="2:65" s="1" customFormat="1" ht="19.5">
      <c r="B138" s="33"/>
      <c r="D138" s="140" t="s">
        <v>227</v>
      </c>
      <c r="F138" s="144" t="s">
        <v>470</v>
      </c>
      <c r="I138" s="142"/>
      <c r="L138" s="33"/>
      <c r="M138" s="143"/>
      <c r="T138" s="54"/>
      <c r="AT138" s="18" t="s">
        <v>227</v>
      </c>
      <c r="AU138" s="18" t="s">
        <v>83</v>
      </c>
    </row>
    <row r="139" spans="2:65" s="11" customFormat="1" ht="11.25">
      <c r="B139" s="145"/>
      <c r="D139" s="140" t="s">
        <v>229</v>
      </c>
      <c r="E139" s="146" t="s">
        <v>19</v>
      </c>
      <c r="F139" s="147" t="s">
        <v>230</v>
      </c>
      <c r="H139" s="146" t="s">
        <v>19</v>
      </c>
      <c r="I139" s="148"/>
      <c r="L139" s="145"/>
      <c r="M139" s="149"/>
      <c r="T139" s="150"/>
      <c r="AT139" s="146" t="s">
        <v>229</v>
      </c>
      <c r="AU139" s="146" t="s">
        <v>83</v>
      </c>
      <c r="AV139" s="11" t="s">
        <v>83</v>
      </c>
      <c r="AW139" s="11" t="s">
        <v>37</v>
      </c>
      <c r="AX139" s="11" t="s">
        <v>76</v>
      </c>
      <c r="AY139" s="146" t="s">
        <v>218</v>
      </c>
    </row>
    <row r="140" spans="2:65" s="12" customFormat="1" ht="11.25">
      <c r="B140" s="151"/>
      <c r="D140" s="140" t="s">
        <v>229</v>
      </c>
      <c r="E140" s="152" t="s">
        <v>19</v>
      </c>
      <c r="F140" s="153" t="s">
        <v>4629</v>
      </c>
      <c r="H140" s="154">
        <v>644.18399999999997</v>
      </c>
      <c r="I140" s="155"/>
      <c r="L140" s="151"/>
      <c r="M140" s="156"/>
      <c r="T140" s="157"/>
      <c r="AT140" s="152" t="s">
        <v>229</v>
      </c>
      <c r="AU140" s="152" t="s">
        <v>83</v>
      </c>
      <c r="AV140" s="12" t="s">
        <v>85</v>
      </c>
      <c r="AW140" s="12" t="s">
        <v>37</v>
      </c>
      <c r="AX140" s="12" t="s">
        <v>76</v>
      </c>
      <c r="AY140" s="152" t="s">
        <v>218</v>
      </c>
    </row>
    <row r="141" spans="2:65" s="11" customFormat="1" ht="11.25">
      <c r="B141" s="145"/>
      <c r="D141" s="140" t="s">
        <v>229</v>
      </c>
      <c r="E141" s="146" t="s">
        <v>19</v>
      </c>
      <c r="F141" s="147" t="s">
        <v>4613</v>
      </c>
      <c r="H141" s="146" t="s">
        <v>19</v>
      </c>
      <c r="I141" s="148"/>
      <c r="L141" s="145"/>
      <c r="M141" s="149"/>
      <c r="T141" s="150"/>
      <c r="AT141" s="146" t="s">
        <v>229</v>
      </c>
      <c r="AU141" s="146" t="s">
        <v>83</v>
      </c>
      <c r="AV141" s="11" t="s">
        <v>83</v>
      </c>
      <c r="AW141" s="11" t="s">
        <v>37</v>
      </c>
      <c r="AX141" s="11" t="s">
        <v>76</v>
      </c>
      <c r="AY141" s="146" t="s">
        <v>218</v>
      </c>
    </row>
    <row r="142" spans="2:65" s="12" customFormat="1" ht="11.25">
      <c r="B142" s="151"/>
      <c r="D142" s="140" t="s">
        <v>229</v>
      </c>
      <c r="E142" s="152" t="s">
        <v>19</v>
      </c>
      <c r="F142" s="153" t="s">
        <v>4630</v>
      </c>
      <c r="H142" s="154">
        <v>50.548000000000002</v>
      </c>
      <c r="I142" s="155"/>
      <c r="L142" s="151"/>
      <c r="M142" s="156"/>
      <c r="T142" s="157"/>
      <c r="AT142" s="152" t="s">
        <v>229</v>
      </c>
      <c r="AU142" s="152" t="s">
        <v>83</v>
      </c>
      <c r="AV142" s="12" t="s">
        <v>85</v>
      </c>
      <c r="AW142" s="12" t="s">
        <v>37</v>
      </c>
      <c r="AX142" s="12" t="s">
        <v>76</v>
      </c>
      <c r="AY142" s="152" t="s">
        <v>218</v>
      </c>
    </row>
    <row r="143" spans="2:65" s="13" customFormat="1" ht="11.25">
      <c r="B143" s="158"/>
      <c r="D143" s="140" t="s">
        <v>229</v>
      </c>
      <c r="E143" s="159" t="s">
        <v>166</v>
      </c>
      <c r="F143" s="160" t="s">
        <v>234</v>
      </c>
      <c r="H143" s="161">
        <v>694.73199999999997</v>
      </c>
      <c r="I143" s="162"/>
      <c r="L143" s="158"/>
      <c r="M143" s="163"/>
      <c r="T143" s="164"/>
      <c r="AT143" s="159" t="s">
        <v>229</v>
      </c>
      <c r="AU143" s="159" t="s">
        <v>83</v>
      </c>
      <c r="AV143" s="13" t="s">
        <v>223</v>
      </c>
      <c r="AW143" s="13" t="s">
        <v>37</v>
      </c>
      <c r="AX143" s="13" t="s">
        <v>83</v>
      </c>
      <c r="AY143" s="159" t="s">
        <v>218</v>
      </c>
    </row>
    <row r="144" spans="2:65" s="1" customFormat="1" ht="16.5" customHeight="1">
      <c r="B144" s="33"/>
      <c r="C144" s="127" t="s">
        <v>278</v>
      </c>
      <c r="D144" s="127" t="s">
        <v>219</v>
      </c>
      <c r="E144" s="128" t="s">
        <v>4631</v>
      </c>
      <c r="F144" s="129" t="s">
        <v>4632</v>
      </c>
      <c r="G144" s="130" t="s">
        <v>167</v>
      </c>
      <c r="H144" s="131">
        <v>247.7</v>
      </c>
      <c r="I144" s="132"/>
      <c r="J144" s="133">
        <f>ROUND(I144*H144,2)</f>
        <v>0</v>
      </c>
      <c r="K144" s="129" t="s">
        <v>19</v>
      </c>
      <c r="L144" s="33"/>
      <c r="M144" s="134" t="s">
        <v>19</v>
      </c>
      <c r="N144" s="135" t="s">
        <v>47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223</v>
      </c>
      <c r="AT144" s="138" t="s">
        <v>219</v>
      </c>
      <c r="AU144" s="138" t="s">
        <v>83</v>
      </c>
      <c r="AY144" s="18" t="s">
        <v>218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83</v>
      </c>
      <c r="BK144" s="139">
        <f>ROUND(I144*H144,2)</f>
        <v>0</v>
      </c>
      <c r="BL144" s="18" t="s">
        <v>223</v>
      </c>
      <c r="BM144" s="138" t="s">
        <v>4633</v>
      </c>
    </row>
    <row r="145" spans="2:65" s="1" customFormat="1" ht="39">
      <c r="B145" s="33"/>
      <c r="D145" s="140" t="s">
        <v>225</v>
      </c>
      <c r="F145" s="141" t="s">
        <v>4634</v>
      </c>
      <c r="I145" s="142"/>
      <c r="L145" s="33"/>
      <c r="M145" s="143"/>
      <c r="T145" s="54"/>
      <c r="AT145" s="18" t="s">
        <v>225</v>
      </c>
      <c r="AU145" s="18" t="s">
        <v>83</v>
      </c>
    </row>
    <row r="146" spans="2:65" s="1" customFormat="1" ht="19.5">
      <c r="B146" s="33"/>
      <c r="D146" s="140" t="s">
        <v>227</v>
      </c>
      <c r="F146" s="144" t="s">
        <v>470</v>
      </c>
      <c r="I146" s="142"/>
      <c r="L146" s="33"/>
      <c r="M146" s="143"/>
      <c r="T146" s="54"/>
      <c r="AT146" s="18" t="s">
        <v>227</v>
      </c>
      <c r="AU146" s="18" t="s">
        <v>83</v>
      </c>
    </row>
    <row r="147" spans="2:65" s="11" customFormat="1" ht="11.25">
      <c r="B147" s="145"/>
      <c r="D147" s="140" t="s">
        <v>229</v>
      </c>
      <c r="E147" s="146" t="s">
        <v>19</v>
      </c>
      <c r="F147" s="147" t="s">
        <v>230</v>
      </c>
      <c r="H147" s="146" t="s">
        <v>19</v>
      </c>
      <c r="I147" s="148"/>
      <c r="L147" s="145"/>
      <c r="M147" s="149"/>
      <c r="T147" s="150"/>
      <c r="AT147" s="146" t="s">
        <v>229</v>
      </c>
      <c r="AU147" s="146" t="s">
        <v>83</v>
      </c>
      <c r="AV147" s="11" t="s">
        <v>83</v>
      </c>
      <c r="AW147" s="11" t="s">
        <v>37</v>
      </c>
      <c r="AX147" s="11" t="s">
        <v>76</v>
      </c>
      <c r="AY147" s="146" t="s">
        <v>218</v>
      </c>
    </row>
    <row r="148" spans="2:65" s="12" customFormat="1" ht="11.25">
      <c r="B148" s="151"/>
      <c r="D148" s="140" t="s">
        <v>229</v>
      </c>
      <c r="E148" s="152" t="s">
        <v>19</v>
      </c>
      <c r="F148" s="153" t="s">
        <v>4635</v>
      </c>
      <c r="H148" s="154">
        <v>247.7</v>
      </c>
      <c r="I148" s="155"/>
      <c r="L148" s="151"/>
      <c r="M148" s="156"/>
      <c r="T148" s="157"/>
      <c r="AT148" s="152" t="s">
        <v>229</v>
      </c>
      <c r="AU148" s="152" t="s">
        <v>83</v>
      </c>
      <c r="AV148" s="12" t="s">
        <v>85</v>
      </c>
      <c r="AW148" s="12" t="s">
        <v>37</v>
      </c>
      <c r="AX148" s="12" t="s">
        <v>83</v>
      </c>
      <c r="AY148" s="152" t="s">
        <v>218</v>
      </c>
    </row>
    <row r="149" spans="2:65" s="1" customFormat="1" ht="16.5" customHeight="1">
      <c r="B149" s="33"/>
      <c r="C149" s="127" t="s">
        <v>286</v>
      </c>
      <c r="D149" s="127" t="s">
        <v>219</v>
      </c>
      <c r="E149" s="128" t="s">
        <v>4636</v>
      </c>
      <c r="F149" s="129" t="s">
        <v>4637</v>
      </c>
      <c r="G149" s="130" t="s">
        <v>167</v>
      </c>
      <c r="H149" s="131">
        <v>62.23</v>
      </c>
      <c r="I149" s="132"/>
      <c r="J149" s="133">
        <f>ROUND(I149*H149,2)</f>
        <v>0</v>
      </c>
      <c r="K149" s="129" t="s">
        <v>19</v>
      </c>
      <c r="L149" s="33"/>
      <c r="M149" s="134" t="s">
        <v>19</v>
      </c>
      <c r="N149" s="13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223</v>
      </c>
      <c r="AT149" s="138" t="s">
        <v>219</v>
      </c>
      <c r="AU149" s="138" t="s">
        <v>83</v>
      </c>
      <c r="AY149" s="18" t="s">
        <v>218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8" t="s">
        <v>83</v>
      </c>
      <c r="BK149" s="139">
        <f>ROUND(I149*H149,2)</f>
        <v>0</v>
      </c>
      <c r="BL149" s="18" t="s">
        <v>223</v>
      </c>
      <c r="BM149" s="138" t="s">
        <v>4638</v>
      </c>
    </row>
    <row r="150" spans="2:65" s="1" customFormat="1" ht="19.5">
      <c r="B150" s="33"/>
      <c r="D150" s="140" t="s">
        <v>225</v>
      </c>
      <c r="F150" s="141" t="s">
        <v>4639</v>
      </c>
      <c r="I150" s="142"/>
      <c r="L150" s="33"/>
      <c r="M150" s="143"/>
      <c r="T150" s="54"/>
      <c r="AT150" s="18" t="s">
        <v>225</v>
      </c>
      <c r="AU150" s="18" t="s">
        <v>83</v>
      </c>
    </row>
    <row r="151" spans="2:65" s="1" customFormat="1" ht="19.5">
      <c r="B151" s="33"/>
      <c r="D151" s="140" t="s">
        <v>227</v>
      </c>
      <c r="F151" s="144" t="s">
        <v>470</v>
      </c>
      <c r="I151" s="142"/>
      <c r="L151" s="33"/>
      <c r="M151" s="143"/>
      <c r="T151" s="54"/>
      <c r="AT151" s="18" t="s">
        <v>227</v>
      </c>
      <c r="AU151" s="18" t="s">
        <v>83</v>
      </c>
    </row>
    <row r="152" spans="2:65" s="11" customFormat="1" ht="11.25">
      <c r="B152" s="145"/>
      <c r="D152" s="140" t="s">
        <v>229</v>
      </c>
      <c r="E152" s="146" t="s">
        <v>19</v>
      </c>
      <c r="F152" s="147" t="s">
        <v>230</v>
      </c>
      <c r="H152" s="146" t="s">
        <v>19</v>
      </c>
      <c r="I152" s="148"/>
      <c r="L152" s="145"/>
      <c r="M152" s="149"/>
      <c r="T152" s="150"/>
      <c r="AT152" s="146" t="s">
        <v>229</v>
      </c>
      <c r="AU152" s="146" t="s">
        <v>83</v>
      </c>
      <c r="AV152" s="11" t="s">
        <v>83</v>
      </c>
      <c r="AW152" s="11" t="s">
        <v>37</v>
      </c>
      <c r="AX152" s="11" t="s">
        <v>76</v>
      </c>
      <c r="AY152" s="146" t="s">
        <v>218</v>
      </c>
    </row>
    <row r="153" spans="2:65" s="12" customFormat="1" ht="11.25">
      <c r="B153" s="151"/>
      <c r="D153" s="140" t="s">
        <v>229</v>
      </c>
      <c r="E153" s="152" t="s">
        <v>19</v>
      </c>
      <c r="F153" s="153" t="s">
        <v>4640</v>
      </c>
      <c r="H153" s="154">
        <v>62.23</v>
      </c>
      <c r="I153" s="155"/>
      <c r="L153" s="151"/>
      <c r="M153" s="156"/>
      <c r="T153" s="157"/>
      <c r="AT153" s="152" t="s">
        <v>229</v>
      </c>
      <c r="AU153" s="152" t="s">
        <v>83</v>
      </c>
      <c r="AV153" s="12" t="s">
        <v>85</v>
      </c>
      <c r="AW153" s="12" t="s">
        <v>37</v>
      </c>
      <c r="AX153" s="12" t="s">
        <v>83</v>
      </c>
      <c r="AY153" s="152" t="s">
        <v>218</v>
      </c>
    </row>
    <row r="154" spans="2:65" s="1" customFormat="1" ht="24.2" customHeight="1">
      <c r="B154" s="33"/>
      <c r="C154" s="127" t="s">
        <v>292</v>
      </c>
      <c r="D154" s="127" t="s">
        <v>219</v>
      </c>
      <c r="E154" s="128" t="s">
        <v>4641</v>
      </c>
      <c r="F154" s="129" t="s">
        <v>4642</v>
      </c>
      <c r="G154" s="130" t="s">
        <v>222</v>
      </c>
      <c r="H154" s="131">
        <v>221.75</v>
      </c>
      <c r="I154" s="132"/>
      <c r="J154" s="133">
        <f>ROUND(I154*H154,2)</f>
        <v>0</v>
      </c>
      <c r="K154" s="129" t="s">
        <v>19</v>
      </c>
      <c r="L154" s="33"/>
      <c r="M154" s="134" t="s">
        <v>19</v>
      </c>
      <c r="N154" s="135" t="s">
        <v>47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223</v>
      </c>
      <c r="AT154" s="138" t="s">
        <v>219</v>
      </c>
      <c r="AU154" s="138" t="s">
        <v>83</v>
      </c>
      <c r="AY154" s="18" t="s">
        <v>218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83</v>
      </c>
      <c r="BK154" s="139">
        <f>ROUND(I154*H154,2)</f>
        <v>0</v>
      </c>
      <c r="BL154" s="18" t="s">
        <v>223</v>
      </c>
      <c r="BM154" s="138" t="s">
        <v>4643</v>
      </c>
    </row>
    <row r="155" spans="2:65" s="1" customFormat="1" ht="11.25">
      <c r="B155" s="33"/>
      <c r="D155" s="140" t="s">
        <v>225</v>
      </c>
      <c r="F155" s="141" t="s">
        <v>4644</v>
      </c>
      <c r="I155" s="142"/>
      <c r="L155" s="33"/>
      <c r="M155" s="143"/>
      <c r="T155" s="54"/>
      <c r="AT155" s="18" t="s">
        <v>225</v>
      </c>
      <c r="AU155" s="18" t="s">
        <v>83</v>
      </c>
    </row>
    <row r="156" spans="2:65" s="1" customFormat="1" ht="19.5">
      <c r="B156" s="33"/>
      <c r="D156" s="140" t="s">
        <v>227</v>
      </c>
      <c r="F156" s="144" t="s">
        <v>4645</v>
      </c>
      <c r="I156" s="142"/>
      <c r="L156" s="33"/>
      <c r="M156" s="143"/>
      <c r="T156" s="54"/>
      <c r="AT156" s="18" t="s">
        <v>227</v>
      </c>
      <c r="AU156" s="18" t="s">
        <v>83</v>
      </c>
    </row>
    <row r="157" spans="2:65" s="11" customFormat="1" ht="11.25">
      <c r="B157" s="145"/>
      <c r="D157" s="140" t="s">
        <v>229</v>
      </c>
      <c r="E157" s="146" t="s">
        <v>19</v>
      </c>
      <c r="F157" s="147" t="s">
        <v>230</v>
      </c>
      <c r="H157" s="146" t="s">
        <v>19</v>
      </c>
      <c r="I157" s="148"/>
      <c r="L157" s="145"/>
      <c r="M157" s="149"/>
      <c r="T157" s="150"/>
      <c r="AT157" s="146" t="s">
        <v>229</v>
      </c>
      <c r="AU157" s="146" t="s">
        <v>83</v>
      </c>
      <c r="AV157" s="11" t="s">
        <v>83</v>
      </c>
      <c r="AW157" s="11" t="s">
        <v>37</v>
      </c>
      <c r="AX157" s="11" t="s">
        <v>76</v>
      </c>
      <c r="AY157" s="146" t="s">
        <v>218</v>
      </c>
    </row>
    <row r="158" spans="2:65" s="12" customFormat="1" ht="11.25">
      <c r="B158" s="151"/>
      <c r="D158" s="140" t="s">
        <v>229</v>
      </c>
      <c r="E158" s="152" t="s">
        <v>19</v>
      </c>
      <c r="F158" s="153" t="s">
        <v>4646</v>
      </c>
      <c r="H158" s="154">
        <v>221.75</v>
      </c>
      <c r="I158" s="155"/>
      <c r="L158" s="151"/>
      <c r="M158" s="156"/>
      <c r="T158" s="157"/>
      <c r="AT158" s="152" t="s">
        <v>229</v>
      </c>
      <c r="AU158" s="152" t="s">
        <v>83</v>
      </c>
      <c r="AV158" s="12" t="s">
        <v>85</v>
      </c>
      <c r="AW158" s="12" t="s">
        <v>37</v>
      </c>
      <c r="AX158" s="12" t="s">
        <v>83</v>
      </c>
      <c r="AY158" s="152" t="s">
        <v>218</v>
      </c>
    </row>
    <row r="159" spans="2:65" s="1" customFormat="1" ht="16.5" customHeight="1">
      <c r="B159" s="33"/>
      <c r="C159" s="127" t="s">
        <v>299</v>
      </c>
      <c r="D159" s="127" t="s">
        <v>219</v>
      </c>
      <c r="E159" s="128" t="s">
        <v>4647</v>
      </c>
      <c r="F159" s="129" t="s">
        <v>4648</v>
      </c>
      <c r="G159" s="130" t="s">
        <v>180</v>
      </c>
      <c r="H159" s="131">
        <v>26.68</v>
      </c>
      <c r="I159" s="132"/>
      <c r="J159" s="133">
        <f>ROUND(I159*H159,2)</f>
        <v>0</v>
      </c>
      <c r="K159" s="129" t="s">
        <v>19</v>
      </c>
      <c r="L159" s="33"/>
      <c r="M159" s="134" t="s">
        <v>19</v>
      </c>
      <c r="N159" s="135" t="s">
        <v>47</v>
      </c>
      <c r="P159" s="136">
        <f>O159*H159</f>
        <v>0</v>
      </c>
      <c r="Q159" s="136">
        <v>2.16</v>
      </c>
      <c r="R159" s="136">
        <f>Q159*H159</f>
        <v>57.628800000000005</v>
      </c>
      <c r="S159" s="136">
        <v>0</v>
      </c>
      <c r="T159" s="137">
        <f>S159*H159</f>
        <v>0</v>
      </c>
      <c r="AR159" s="138" t="s">
        <v>223</v>
      </c>
      <c r="AT159" s="138" t="s">
        <v>219</v>
      </c>
      <c r="AU159" s="138" t="s">
        <v>83</v>
      </c>
      <c r="AY159" s="18" t="s">
        <v>218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83</v>
      </c>
      <c r="BK159" s="139">
        <f>ROUND(I159*H159,2)</f>
        <v>0</v>
      </c>
      <c r="BL159" s="18" t="s">
        <v>223</v>
      </c>
      <c r="BM159" s="138" t="s">
        <v>4649</v>
      </c>
    </row>
    <row r="160" spans="2:65" s="1" customFormat="1" ht="11.25">
      <c r="B160" s="33"/>
      <c r="D160" s="140" t="s">
        <v>225</v>
      </c>
      <c r="F160" s="141" t="s">
        <v>4650</v>
      </c>
      <c r="I160" s="142"/>
      <c r="L160" s="33"/>
      <c r="M160" s="143"/>
      <c r="T160" s="54"/>
      <c r="AT160" s="18" t="s">
        <v>225</v>
      </c>
      <c r="AU160" s="18" t="s">
        <v>83</v>
      </c>
    </row>
    <row r="161" spans="2:65" s="11" customFormat="1" ht="11.25">
      <c r="B161" s="145"/>
      <c r="D161" s="140" t="s">
        <v>229</v>
      </c>
      <c r="E161" s="146" t="s">
        <v>19</v>
      </c>
      <c r="F161" s="147" t="s">
        <v>4651</v>
      </c>
      <c r="H161" s="146" t="s">
        <v>19</v>
      </c>
      <c r="I161" s="148"/>
      <c r="L161" s="145"/>
      <c r="M161" s="149"/>
      <c r="T161" s="150"/>
      <c r="AT161" s="146" t="s">
        <v>229</v>
      </c>
      <c r="AU161" s="146" t="s">
        <v>83</v>
      </c>
      <c r="AV161" s="11" t="s">
        <v>83</v>
      </c>
      <c r="AW161" s="11" t="s">
        <v>37</v>
      </c>
      <c r="AX161" s="11" t="s">
        <v>76</v>
      </c>
      <c r="AY161" s="146" t="s">
        <v>218</v>
      </c>
    </row>
    <row r="162" spans="2:65" s="12" customFormat="1" ht="11.25">
      <c r="B162" s="151"/>
      <c r="D162" s="140" t="s">
        <v>229</v>
      </c>
      <c r="E162" s="152" t="s">
        <v>19</v>
      </c>
      <c r="F162" s="153" t="s">
        <v>4652</v>
      </c>
      <c r="H162" s="154">
        <v>26.68</v>
      </c>
      <c r="I162" s="155"/>
      <c r="L162" s="151"/>
      <c r="M162" s="156"/>
      <c r="T162" s="157"/>
      <c r="AT162" s="152" t="s">
        <v>229</v>
      </c>
      <c r="AU162" s="152" t="s">
        <v>83</v>
      </c>
      <c r="AV162" s="12" t="s">
        <v>85</v>
      </c>
      <c r="AW162" s="12" t="s">
        <v>37</v>
      </c>
      <c r="AX162" s="12" t="s">
        <v>83</v>
      </c>
      <c r="AY162" s="152" t="s">
        <v>218</v>
      </c>
    </row>
    <row r="163" spans="2:65" s="10" customFormat="1" ht="25.9" customHeight="1">
      <c r="B163" s="117"/>
      <c r="D163" s="118" t="s">
        <v>75</v>
      </c>
      <c r="E163" s="119" t="s">
        <v>4653</v>
      </c>
      <c r="F163" s="119" t="s">
        <v>1387</v>
      </c>
      <c r="I163" s="120"/>
      <c r="J163" s="121">
        <f>BK163</f>
        <v>0</v>
      </c>
      <c r="L163" s="117"/>
      <c r="M163" s="122"/>
      <c r="P163" s="123">
        <f>SUM(P164:P173)</f>
        <v>0</v>
      </c>
      <c r="R163" s="123">
        <f>SUM(R164:R173)</f>
        <v>0</v>
      </c>
      <c r="T163" s="124">
        <f>SUM(T164:T173)</f>
        <v>0</v>
      </c>
      <c r="AR163" s="118" t="s">
        <v>83</v>
      </c>
      <c r="AT163" s="125" t="s">
        <v>75</v>
      </c>
      <c r="AU163" s="125" t="s">
        <v>76</v>
      </c>
      <c r="AY163" s="118" t="s">
        <v>218</v>
      </c>
      <c r="BK163" s="126">
        <f>SUM(BK164:BK173)</f>
        <v>0</v>
      </c>
    </row>
    <row r="164" spans="2:65" s="1" customFormat="1" ht="16.5" customHeight="1">
      <c r="B164" s="33"/>
      <c r="C164" s="127" t="s">
        <v>306</v>
      </c>
      <c r="D164" s="127" t="s">
        <v>219</v>
      </c>
      <c r="E164" s="128" t="s">
        <v>4654</v>
      </c>
      <c r="F164" s="129" t="s">
        <v>4655</v>
      </c>
      <c r="G164" s="130" t="s">
        <v>167</v>
      </c>
      <c r="H164" s="131">
        <v>41.23</v>
      </c>
      <c r="I164" s="132"/>
      <c r="J164" s="133">
        <f>ROUND(I164*H164,2)</f>
        <v>0</v>
      </c>
      <c r="K164" s="129" t="s">
        <v>19</v>
      </c>
      <c r="L164" s="33"/>
      <c r="M164" s="134" t="s">
        <v>19</v>
      </c>
      <c r="N164" s="135" t="s">
        <v>47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223</v>
      </c>
      <c r="AT164" s="138" t="s">
        <v>219</v>
      </c>
      <c r="AU164" s="138" t="s">
        <v>83</v>
      </c>
      <c r="AY164" s="18" t="s">
        <v>218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8" t="s">
        <v>83</v>
      </c>
      <c r="BK164" s="139">
        <f>ROUND(I164*H164,2)</f>
        <v>0</v>
      </c>
      <c r="BL164" s="18" t="s">
        <v>223</v>
      </c>
      <c r="BM164" s="138" t="s">
        <v>4656</v>
      </c>
    </row>
    <row r="165" spans="2:65" s="1" customFormat="1" ht="11.25">
      <c r="B165" s="33"/>
      <c r="D165" s="140" t="s">
        <v>225</v>
      </c>
      <c r="F165" s="141" t="s">
        <v>4655</v>
      </c>
      <c r="I165" s="142"/>
      <c r="L165" s="33"/>
      <c r="M165" s="143"/>
      <c r="T165" s="54"/>
      <c r="AT165" s="18" t="s">
        <v>225</v>
      </c>
      <c r="AU165" s="18" t="s">
        <v>83</v>
      </c>
    </row>
    <row r="166" spans="2:65" s="1" customFormat="1" ht="19.5">
      <c r="B166" s="33"/>
      <c r="D166" s="140" t="s">
        <v>227</v>
      </c>
      <c r="F166" s="144" t="s">
        <v>1392</v>
      </c>
      <c r="I166" s="142"/>
      <c r="L166" s="33"/>
      <c r="M166" s="143"/>
      <c r="T166" s="54"/>
      <c r="AT166" s="18" t="s">
        <v>227</v>
      </c>
      <c r="AU166" s="18" t="s">
        <v>83</v>
      </c>
    </row>
    <row r="167" spans="2:65" s="11" customFormat="1" ht="11.25">
      <c r="B167" s="145"/>
      <c r="D167" s="140" t="s">
        <v>229</v>
      </c>
      <c r="E167" s="146" t="s">
        <v>19</v>
      </c>
      <c r="F167" s="147" t="s">
        <v>230</v>
      </c>
      <c r="H167" s="146" t="s">
        <v>19</v>
      </c>
      <c r="I167" s="148"/>
      <c r="L167" s="145"/>
      <c r="M167" s="149"/>
      <c r="T167" s="150"/>
      <c r="AT167" s="146" t="s">
        <v>229</v>
      </c>
      <c r="AU167" s="146" t="s">
        <v>83</v>
      </c>
      <c r="AV167" s="11" t="s">
        <v>83</v>
      </c>
      <c r="AW167" s="11" t="s">
        <v>37</v>
      </c>
      <c r="AX167" s="11" t="s">
        <v>76</v>
      </c>
      <c r="AY167" s="146" t="s">
        <v>218</v>
      </c>
    </row>
    <row r="168" spans="2:65" s="12" customFormat="1" ht="11.25">
      <c r="B168" s="151"/>
      <c r="D168" s="140" t="s">
        <v>229</v>
      </c>
      <c r="E168" s="152" t="s">
        <v>19</v>
      </c>
      <c r="F168" s="153" t="s">
        <v>4657</v>
      </c>
      <c r="H168" s="154">
        <v>41.23</v>
      </c>
      <c r="I168" s="155"/>
      <c r="L168" s="151"/>
      <c r="M168" s="156"/>
      <c r="T168" s="157"/>
      <c r="AT168" s="152" t="s">
        <v>229</v>
      </c>
      <c r="AU168" s="152" t="s">
        <v>83</v>
      </c>
      <c r="AV168" s="12" t="s">
        <v>85</v>
      </c>
      <c r="AW168" s="12" t="s">
        <v>37</v>
      </c>
      <c r="AX168" s="12" t="s">
        <v>83</v>
      </c>
      <c r="AY168" s="152" t="s">
        <v>218</v>
      </c>
    </row>
    <row r="169" spans="2:65" s="1" customFormat="1" ht="16.5" customHeight="1">
      <c r="B169" s="33"/>
      <c r="C169" s="127" t="s">
        <v>313</v>
      </c>
      <c r="D169" s="127" t="s">
        <v>219</v>
      </c>
      <c r="E169" s="128" t="s">
        <v>4658</v>
      </c>
      <c r="F169" s="129" t="s">
        <v>1390</v>
      </c>
      <c r="G169" s="130" t="s">
        <v>167</v>
      </c>
      <c r="H169" s="131">
        <v>1.36</v>
      </c>
      <c r="I169" s="132"/>
      <c r="J169" s="133">
        <f>ROUND(I169*H169,2)</f>
        <v>0</v>
      </c>
      <c r="K169" s="129" t="s">
        <v>19</v>
      </c>
      <c r="L169" s="33"/>
      <c r="M169" s="134" t="s">
        <v>19</v>
      </c>
      <c r="N169" s="135" t="s">
        <v>47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223</v>
      </c>
      <c r="AT169" s="138" t="s">
        <v>219</v>
      </c>
      <c r="AU169" s="138" t="s">
        <v>83</v>
      </c>
      <c r="AY169" s="18" t="s">
        <v>218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83</v>
      </c>
      <c r="BK169" s="139">
        <f>ROUND(I169*H169,2)</f>
        <v>0</v>
      </c>
      <c r="BL169" s="18" t="s">
        <v>223</v>
      </c>
      <c r="BM169" s="138" t="s">
        <v>4659</v>
      </c>
    </row>
    <row r="170" spans="2:65" s="1" customFormat="1" ht="19.5">
      <c r="B170" s="33"/>
      <c r="D170" s="140" t="s">
        <v>225</v>
      </c>
      <c r="F170" s="141" t="s">
        <v>4660</v>
      </c>
      <c r="I170" s="142"/>
      <c r="L170" s="33"/>
      <c r="M170" s="143"/>
      <c r="T170" s="54"/>
      <c r="AT170" s="18" t="s">
        <v>225</v>
      </c>
      <c r="AU170" s="18" t="s">
        <v>83</v>
      </c>
    </row>
    <row r="171" spans="2:65" s="1" customFormat="1" ht="19.5">
      <c r="B171" s="33"/>
      <c r="D171" s="140" t="s">
        <v>227</v>
      </c>
      <c r="F171" s="144" t="s">
        <v>1392</v>
      </c>
      <c r="I171" s="142"/>
      <c r="L171" s="33"/>
      <c r="M171" s="143"/>
      <c r="T171" s="54"/>
      <c r="AT171" s="18" t="s">
        <v>227</v>
      </c>
      <c r="AU171" s="18" t="s">
        <v>83</v>
      </c>
    </row>
    <row r="172" spans="2:65" s="11" customFormat="1" ht="11.25">
      <c r="B172" s="145"/>
      <c r="D172" s="140" t="s">
        <v>229</v>
      </c>
      <c r="E172" s="146" t="s">
        <v>19</v>
      </c>
      <c r="F172" s="147" t="s">
        <v>230</v>
      </c>
      <c r="H172" s="146" t="s">
        <v>19</v>
      </c>
      <c r="I172" s="148"/>
      <c r="L172" s="145"/>
      <c r="M172" s="149"/>
      <c r="T172" s="150"/>
      <c r="AT172" s="146" t="s">
        <v>229</v>
      </c>
      <c r="AU172" s="146" t="s">
        <v>83</v>
      </c>
      <c r="AV172" s="11" t="s">
        <v>83</v>
      </c>
      <c r="AW172" s="11" t="s">
        <v>37</v>
      </c>
      <c r="AX172" s="11" t="s">
        <v>76</v>
      </c>
      <c r="AY172" s="146" t="s">
        <v>218</v>
      </c>
    </row>
    <row r="173" spans="2:65" s="12" customFormat="1" ht="11.25">
      <c r="B173" s="151"/>
      <c r="D173" s="140" t="s">
        <v>229</v>
      </c>
      <c r="E173" s="152" t="s">
        <v>19</v>
      </c>
      <c r="F173" s="153" t="s">
        <v>4661</v>
      </c>
      <c r="H173" s="154">
        <v>1.36</v>
      </c>
      <c r="I173" s="155"/>
      <c r="L173" s="151"/>
      <c r="M173" s="156"/>
      <c r="T173" s="157"/>
      <c r="AT173" s="152" t="s">
        <v>229</v>
      </c>
      <c r="AU173" s="152" t="s">
        <v>83</v>
      </c>
      <c r="AV173" s="12" t="s">
        <v>85</v>
      </c>
      <c r="AW173" s="12" t="s">
        <v>37</v>
      </c>
      <c r="AX173" s="12" t="s">
        <v>83</v>
      </c>
      <c r="AY173" s="152" t="s">
        <v>218</v>
      </c>
    </row>
    <row r="174" spans="2:65" s="10" customFormat="1" ht="25.9" customHeight="1">
      <c r="B174" s="117"/>
      <c r="D174" s="118" t="s">
        <v>75</v>
      </c>
      <c r="E174" s="119" t="s">
        <v>4662</v>
      </c>
      <c r="F174" s="119" t="s">
        <v>1729</v>
      </c>
      <c r="I174" s="120"/>
      <c r="J174" s="121">
        <f>BK174</f>
        <v>0</v>
      </c>
      <c r="L174" s="117"/>
      <c r="M174" s="122"/>
      <c r="P174" s="123">
        <f>SUM(P175:P221)</f>
        <v>0</v>
      </c>
      <c r="R174" s="123">
        <f>SUM(R175:R221)</f>
        <v>0</v>
      </c>
      <c r="T174" s="124">
        <f>SUM(T175:T221)</f>
        <v>0</v>
      </c>
      <c r="AR174" s="118" t="s">
        <v>83</v>
      </c>
      <c r="AT174" s="125" t="s">
        <v>75</v>
      </c>
      <c r="AU174" s="125" t="s">
        <v>76</v>
      </c>
      <c r="AY174" s="118" t="s">
        <v>218</v>
      </c>
      <c r="BK174" s="126">
        <f>SUM(BK175:BK221)</f>
        <v>0</v>
      </c>
    </row>
    <row r="175" spans="2:65" s="1" customFormat="1" ht="16.5" customHeight="1">
      <c r="B175" s="33"/>
      <c r="C175" s="127" t="s">
        <v>320</v>
      </c>
      <c r="D175" s="127" t="s">
        <v>219</v>
      </c>
      <c r="E175" s="128" t="s">
        <v>4663</v>
      </c>
      <c r="F175" s="129" t="s">
        <v>1731</v>
      </c>
      <c r="G175" s="130" t="s">
        <v>167</v>
      </c>
      <c r="H175" s="131">
        <v>20.469000000000001</v>
      </c>
      <c r="I175" s="132"/>
      <c r="J175" s="133">
        <f>ROUND(I175*H175,2)</f>
        <v>0</v>
      </c>
      <c r="K175" s="129" t="s">
        <v>19</v>
      </c>
      <c r="L175" s="33"/>
      <c r="M175" s="134" t="s">
        <v>19</v>
      </c>
      <c r="N175" s="135" t="s">
        <v>47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223</v>
      </c>
      <c r="AT175" s="138" t="s">
        <v>219</v>
      </c>
      <c r="AU175" s="138" t="s">
        <v>83</v>
      </c>
      <c r="AY175" s="18" t="s">
        <v>218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8" t="s">
        <v>83</v>
      </c>
      <c r="BK175" s="139">
        <f>ROUND(I175*H175,2)</f>
        <v>0</v>
      </c>
      <c r="BL175" s="18" t="s">
        <v>223</v>
      </c>
      <c r="BM175" s="138" t="s">
        <v>4664</v>
      </c>
    </row>
    <row r="176" spans="2:65" s="1" customFormat="1" ht="29.25">
      <c r="B176" s="33"/>
      <c r="D176" s="140" t="s">
        <v>225</v>
      </c>
      <c r="F176" s="141" t="s">
        <v>1733</v>
      </c>
      <c r="I176" s="142"/>
      <c r="L176" s="33"/>
      <c r="M176" s="143"/>
      <c r="T176" s="54"/>
      <c r="AT176" s="18" t="s">
        <v>225</v>
      </c>
      <c r="AU176" s="18" t="s">
        <v>83</v>
      </c>
    </row>
    <row r="177" spans="2:65" s="1" customFormat="1" ht="29.25">
      <c r="B177" s="33"/>
      <c r="D177" s="140" t="s">
        <v>227</v>
      </c>
      <c r="F177" s="144" t="s">
        <v>991</v>
      </c>
      <c r="I177" s="142"/>
      <c r="L177" s="33"/>
      <c r="M177" s="143"/>
      <c r="T177" s="54"/>
      <c r="AT177" s="18" t="s">
        <v>227</v>
      </c>
      <c r="AU177" s="18" t="s">
        <v>83</v>
      </c>
    </row>
    <row r="178" spans="2:65" s="11" customFormat="1" ht="11.25">
      <c r="B178" s="145"/>
      <c r="D178" s="140" t="s">
        <v>229</v>
      </c>
      <c r="E178" s="146" t="s">
        <v>19</v>
      </c>
      <c r="F178" s="147" t="s">
        <v>4665</v>
      </c>
      <c r="H178" s="146" t="s">
        <v>19</v>
      </c>
      <c r="I178" s="148"/>
      <c r="L178" s="145"/>
      <c r="M178" s="149"/>
      <c r="T178" s="150"/>
      <c r="AT178" s="146" t="s">
        <v>229</v>
      </c>
      <c r="AU178" s="146" t="s">
        <v>83</v>
      </c>
      <c r="AV178" s="11" t="s">
        <v>83</v>
      </c>
      <c r="AW178" s="11" t="s">
        <v>37</v>
      </c>
      <c r="AX178" s="11" t="s">
        <v>76</v>
      </c>
      <c r="AY178" s="146" t="s">
        <v>218</v>
      </c>
    </row>
    <row r="179" spans="2:65" s="12" customFormat="1" ht="11.25">
      <c r="B179" s="151"/>
      <c r="D179" s="140" t="s">
        <v>229</v>
      </c>
      <c r="E179" s="152" t="s">
        <v>19</v>
      </c>
      <c r="F179" s="153" t="s">
        <v>4666</v>
      </c>
      <c r="H179" s="154">
        <v>4.88</v>
      </c>
      <c r="I179" s="155"/>
      <c r="L179" s="151"/>
      <c r="M179" s="156"/>
      <c r="T179" s="157"/>
      <c r="AT179" s="152" t="s">
        <v>229</v>
      </c>
      <c r="AU179" s="152" t="s">
        <v>83</v>
      </c>
      <c r="AV179" s="12" t="s">
        <v>85</v>
      </c>
      <c r="AW179" s="12" t="s">
        <v>37</v>
      </c>
      <c r="AX179" s="12" t="s">
        <v>76</v>
      </c>
      <c r="AY179" s="152" t="s">
        <v>218</v>
      </c>
    </row>
    <row r="180" spans="2:65" s="12" customFormat="1" ht="11.25">
      <c r="B180" s="151"/>
      <c r="D180" s="140" t="s">
        <v>229</v>
      </c>
      <c r="E180" s="152" t="s">
        <v>19</v>
      </c>
      <c r="F180" s="153" t="s">
        <v>4667</v>
      </c>
      <c r="H180" s="154">
        <v>11.712</v>
      </c>
      <c r="I180" s="155"/>
      <c r="L180" s="151"/>
      <c r="M180" s="156"/>
      <c r="T180" s="157"/>
      <c r="AT180" s="152" t="s">
        <v>229</v>
      </c>
      <c r="AU180" s="152" t="s">
        <v>83</v>
      </c>
      <c r="AV180" s="12" t="s">
        <v>85</v>
      </c>
      <c r="AW180" s="12" t="s">
        <v>37</v>
      </c>
      <c r="AX180" s="12" t="s">
        <v>76</v>
      </c>
      <c r="AY180" s="152" t="s">
        <v>218</v>
      </c>
    </row>
    <row r="181" spans="2:65" s="12" customFormat="1" ht="11.25">
      <c r="B181" s="151"/>
      <c r="D181" s="140" t="s">
        <v>229</v>
      </c>
      <c r="E181" s="152" t="s">
        <v>19</v>
      </c>
      <c r="F181" s="153" t="s">
        <v>4668</v>
      </c>
      <c r="H181" s="154">
        <v>3.8769999999999998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76</v>
      </c>
      <c r="AY181" s="152" t="s">
        <v>218</v>
      </c>
    </row>
    <row r="182" spans="2:65" s="13" customFormat="1" ht="11.25">
      <c r="B182" s="158"/>
      <c r="D182" s="140" t="s">
        <v>229</v>
      </c>
      <c r="E182" s="159" t="s">
        <v>2344</v>
      </c>
      <c r="F182" s="160" t="s">
        <v>234</v>
      </c>
      <c r="H182" s="161">
        <v>20.469000000000001</v>
      </c>
      <c r="I182" s="162"/>
      <c r="L182" s="158"/>
      <c r="M182" s="163"/>
      <c r="T182" s="164"/>
      <c r="AT182" s="159" t="s">
        <v>229</v>
      </c>
      <c r="AU182" s="159" t="s">
        <v>83</v>
      </c>
      <c r="AV182" s="13" t="s">
        <v>223</v>
      </c>
      <c r="AW182" s="13" t="s">
        <v>37</v>
      </c>
      <c r="AX182" s="13" t="s">
        <v>83</v>
      </c>
      <c r="AY182" s="159" t="s">
        <v>218</v>
      </c>
    </row>
    <row r="183" spans="2:65" s="1" customFormat="1" ht="16.5" customHeight="1">
      <c r="B183" s="33"/>
      <c r="C183" s="127" t="s">
        <v>8</v>
      </c>
      <c r="D183" s="127" t="s">
        <v>219</v>
      </c>
      <c r="E183" s="128" t="s">
        <v>4669</v>
      </c>
      <c r="F183" s="129" t="s">
        <v>1827</v>
      </c>
      <c r="G183" s="130" t="s">
        <v>180</v>
      </c>
      <c r="H183" s="131">
        <v>122.304</v>
      </c>
      <c r="I183" s="132"/>
      <c r="J183" s="133">
        <f>ROUND(I183*H183,2)</f>
        <v>0</v>
      </c>
      <c r="K183" s="129" t="s">
        <v>19</v>
      </c>
      <c r="L183" s="33"/>
      <c r="M183" s="134" t="s">
        <v>19</v>
      </c>
      <c r="N183" s="135" t="s">
        <v>47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223</v>
      </c>
      <c r="AT183" s="138" t="s">
        <v>219</v>
      </c>
      <c r="AU183" s="138" t="s">
        <v>83</v>
      </c>
      <c r="AY183" s="18" t="s">
        <v>218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8" t="s">
        <v>83</v>
      </c>
      <c r="BK183" s="139">
        <f>ROUND(I183*H183,2)</f>
        <v>0</v>
      </c>
      <c r="BL183" s="18" t="s">
        <v>223</v>
      </c>
      <c r="BM183" s="138" t="s">
        <v>4670</v>
      </c>
    </row>
    <row r="184" spans="2:65" s="1" customFormat="1" ht="29.25">
      <c r="B184" s="33"/>
      <c r="D184" s="140" t="s">
        <v>225</v>
      </c>
      <c r="F184" s="141" t="s">
        <v>1829</v>
      </c>
      <c r="I184" s="142"/>
      <c r="L184" s="33"/>
      <c r="M184" s="143"/>
      <c r="T184" s="54"/>
      <c r="AT184" s="18" t="s">
        <v>225</v>
      </c>
      <c r="AU184" s="18" t="s">
        <v>83</v>
      </c>
    </row>
    <row r="185" spans="2:65" s="1" customFormat="1" ht="19.5">
      <c r="B185" s="33"/>
      <c r="D185" s="140" t="s">
        <v>227</v>
      </c>
      <c r="F185" s="144" t="s">
        <v>1830</v>
      </c>
      <c r="I185" s="142"/>
      <c r="L185" s="33"/>
      <c r="M185" s="143"/>
      <c r="T185" s="54"/>
      <c r="AT185" s="18" t="s">
        <v>227</v>
      </c>
      <c r="AU185" s="18" t="s">
        <v>83</v>
      </c>
    </row>
    <row r="186" spans="2:65" s="11" customFormat="1" ht="11.25">
      <c r="B186" s="145"/>
      <c r="D186" s="140" t="s">
        <v>229</v>
      </c>
      <c r="E186" s="146" t="s">
        <v>19</v>
      </c>
      <c r="F186" s="147" t="s">
        <v>4665</v>
      </c>
      <c r="H186" s="146" t="s">
        <v>19</v>
      </c>
      <c r="I186" s="148"/>
      <c r="L186" s="145"/>
      <c r="M186" s="149"/>
      <c r="T186" s="150"/>
      <c r="AT186" s="146" t="s">
        <v>229</v>
      </c>
      <c r="AU186" s="146" t="s">
        <v>83</v>
      </c>
      <c r="AV186" s="11" t="s">
        <v>83</v>
      </c>
      <c r="AW186" s="11" t="s">
        <v>37</v>
      </c>
      <c r="AX186" s="11" t="s">
        <v>76</v>
      </c>
      <c r="AY186" s="146" t="s">
        <v>218</v>
      </c>
    </row>
    <row r="187" spans="2:65" s="12" customFormat="1" ht="11.25">
      <c r="B187" s="151"/>
      <c r="D187" s="140" t="s">
        <v>229</v>
      </c>
      <c r="E187" s="152" t="s">
        <v>19</v>
      </c>
      <c r="F187" s="153" t="s">
        <v>4671</v>
      </c>
      <c r="H187" s="154">
        <v>5.8</v>
      </c>
      <c r="I187" s="155"/>
      <c r="L187" s="151"/>
      <c r="M187" s="156"/>
      <c r="T187" s="157"/>
      <c r="AT187" s="152" t="s">
        <v>229</v>
      </c>
      <c r="AU187" s="152" t="s">
        <v>83</v>
      </c>
      <c r="AV187" s="12" t="s">
        <v>85</v>
      </c>
      <c r="AW187" s="12" t="s">
        <v>37</v>
      </c>
      <c r="AX187" s="12" t="s">
        <v>76</v>
      </c>
      <c r="AY187" s="152" t="s">
        <v>218</v>
      </c>
    </row>
    <row r="188" spans="2:65" s="12" customFormat="1" ht="11.25">
      <c r="B188" s="151"/>
      <c r="D188" s="140" t="s">
        <v>229</v>
      </c>
      <c r="E188" s="152" t="s">
        <v>19</v>
      </c>
      <c r="F188" s="153" t="s">
        <v>4672</v>
      </c>
      <c r="H188" s="154">
        <v>85.4</v>
      </c>
      <c r="I188" s="155"/>
      <c r="L188" s="151"/>
      <c r="M188" s="156"/>
      <c r="T188" s="157"/>
      <c r="AT188" s="152" t="s">
        <v>229</v>
      </c>
      <c r="AU188" s="152" t="s">
        <v>83</v>
      </c>
      <c r="AV188" s="12" t="s">
        <v>85</v>
      </c>
      <c r="AW188" s="12" t="s">
        <v>37</v>
      </c>
      <c r="AX188" s="12" t="s">
        <v>76</v>
      </c>
      <c r="AY188" s="152" t="s">
        <v>218</v>
      </c>
    </row>
    <row r="189" spans="2:65" s="12" customFormat="1" ht="11.25">
      <c r="B189" s="151"/>
      <c r="D189" s="140" t="s">
        <v>229</v>
      </c>
      <c r="E189" s="152" t="s">
        <v>19</v>
      </c>
      <c r="F189" s="153" t="s">
        <v>4673</v>
      </c>
      <c r="H189" s="154">
        <v>31.103999999999999</v>
      </c>
      <c r="I189" s="155"/>
      <c r="L189" s="151"/>
      <c r="M189" s="156"/>
      <c r="T189" s="157"/>
      <c r="AT189" s="152" t="s">
        <v>229</v>
      </c>
      <c r="AU189" s="152" t="s">
        <v>83</v>
      </c>
      <c r="AV189" s="12" t="s">
        <v>85</v>
      </c>
      <c r="AW189" s="12" t="s">
        <v>37</v>
      </c>
      <c r="AX189" s="12" t="s">
        <v>76</v>
      </c>
      <c r="AY189" s="152" t="s">
        <v>218</v>
      </c>
    </row>
    <row r="190" spans="2:65" s="13" customFormat="1" ht="11.25">
      <c r="B190" s="158"/>
      <c r="D190" s="140" t="s">
        <v>229</v>
      </c>
      <c r="E190" s="159" t="s">
        <v>19</v>
      </c>
      <c r="F190" s="160" t="s">
        <v>234</v>
      </c>
      <c r="H190" s="161">
        <v>122.304</v>
      </c>
      <c r="I190" s="162"/>
      <c r="L190" s="158"/>
      <c r="M190" s="163"/>
      <c r="T190" s="164"/>
      <c r="AT190" s="159" t="s">
        <v>229</v>
      </c>
      <c r="AU190" s="159" t="s">
        <v>83</v>
      </c>
      <c r="AV190" s="13" t="s">
        <v>223</v>
      </c>
      <c r="AW190" s="13" t="s">
        <v>37</v>
      </c>
      <c r="AX190" s="13" t="s">
        <v>83</v>
      </c>
      <c r="AY190" s="159" t="s">
        <v>218</v>
      </c>
    </row>
    <row r="191" spans="2:65" s="1" customFormat="1" ht="16.5" customHeight="1">
      <c r="B191" s="33"/>
      <c r="C191" s="127" t="s">
        <v>336</v>
      </c>
      <c r="D191" s="127" t="s">
        <v>219</v>
      </c>
      <c r="E191" s="128" t="s">
        <v>4674</v>
      </c>
      <c r="F191" s="129" t="s">
        <v>1947</v>
      </c>
      <c r="G191" s="130" t="s">
        <v>180</v>
      </c>
      <c r="H191" s="131">
        <v>122.304</v>
      </c>
      <c r="I191" s="132"/>
      <c r="J191" s="133">
        <f>ROUND(I191*H191,2)</f>
        <v>0</v>
      </c>
      <c r="K191" s="129" t="s">
        <v>19</v>
      </c>
      <c r="L191" s="33"/>
      <c r="M191" s="134" t="s">
        <v>19</v>
      </c>
      <c r="N191" s="135" t="s">
        <v>47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223</v>
      </c>
      <c r="AT191" s="138" t="s">
        <v>219</v>
      </c>
      <c r="AU191" s="138" t="s">
        <v>83</v>
      </c>
      <c r="AY191" s="18" t="s">
        <v>218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8" t="s">
        <v>83</v>
      </c>
      <c r="BK191" s="139">
        <f>ROUND(I191*H191,2)</f>
        <v>0</v>
      </c>
      <c r="BL191" s="18" t="s">
        <v>223</v>
      </c>
      <c r="BM191" s="138" t="s">
        <v>4675</v>
      </c>
    </row>
    <row r="192" spans="2:65" s="1" customFormat="1" ht="11.25">
      <c r="B192" s="33"/>
      <c r="D192" s="140" t="s">
        <v>225</v>
      </c>
      <c r="F192" s="141" t="s">
        <v>1947</v>
      </c>
      <c r="I192" s="142"/>
      <c r="L192" s="33"/>
      <c r="M192" s="143"/>
      <c r="T192" s="54"/>
      <c r="AT192" s="18" t="s">
        <v>225</v>
      </c>
      <c r="AU192" s="18" t="s">
        <v>83</v>
      </c>
    </row>
    <row r="193" spans="2:65" s="1" customFormat="1" ht="19.5">
      <c r="B193" s="33"/>
      <c r="D193" s="140" t="s">
        <v>227</v>
      </c>
      <c r="F193" s="144" t="s">
        <v>1830</v>
      </c>
      <c r="I193" s="142"/>
      <c r="L193" s="33"/>
      <c r="M193" s="143"/>
      <c r="T193" s="54"/>
      <c r="AT193" s="18" t="s">
        <v>227</v>
      </c>
      <c r="AU193" s="18" t="s">
        <v>83</v>
      </c>
    </row>
    <row r="194" spans="2:65" s="11" customFormat="1" ht="11.25">
      <c r="B194" s="145"/>
      <c r="D194" s="140" t="s">
        <v>229</v>
      </c>
      <c r="E194" s="146" t="s">
        <v>19</v>
      </c>
      <c r="F194" s="147" t="s">
        <v>4665</v>
      </c>
      <c r="H194" s="146" t="s">
        <v>19</v>
      </c>
      <c r="I194" s="148"/>
      <c r="L194" s="145"/>
      <c r="M194" s="149"/>
      <c r="T194" s="150"/>
      <c r="AT194" s="146" t="s">
        <v>229</v>
      </c>
      <c r="AU194" s="146" t="s">
        <v>83</v>
      </c>
      <c r="AV194" s="11" t="s">
        <v>83</v>
      </c>
      <c r="AW194" s="11" t="s">
        <v>37</v>
      </c>
      <c r="AX194" s="11" t="s">
        <v>76</v>
      </c>
      <c r="AY194" s="146" t="s">
        <v>218</v>
      </c>
    </row>
    <row r="195" spans="2:65" s="12" customFormat="1" ht="11.25">
      <c r="B195" s="151"/>
      <c r="D195" s="140" t="s">
        <v>229</v>
      </c>
      <c r="E195" s="152" t="s">
        <v>19</v>
      </c>
      <c r="F195" s="153" t="s">
        <v>4671</v>
      </c>
      <c r="H195" s="154">
        <v>5.8</v>
      </c>
      <c r="I195" s="155"/>
      <c r="L195" s="151"/>
      <c r="M195" s="156"/>
      <c r="T195" s="157"/>
      <c r="AT195" s="152" t="s">
        <v>229</v>
      </c>
      <c r="AU195" s="152" t="s">
        <v>83</v>
      </c>
      <c r="AV195" s="12" t="s">
        <v>85</v>
      </c>
      <c r="AW195" s="12" t="s">
        <v>37</v>
      </c>
      <c r="AX195" s="12" t="s">
        <v>76</v>
      </c>
      <c r="AY195" s="152" t="s">
        <v>218</v>
      </c>
    </row>
    <row r="196" spans="2:65" s="12" customFormat="1" ht="11.25">
      <c r="B196" s="151"/>
      <c r="D196" s="140" t="s">
        <v>229</v>
      </c>
      <c r="E196" s="152" t="s">
        <v>19</v>
      </c>
      <c r="F196" s="153" t="s">
        <v>4672</v>
      </c>
      <c r="H196" s="154">
        <v>85.4</v>
      </c>
      <c r="I196" s="155"/>
      <c r="L196" s="151"/>
      <c r="M196" s="156"/>
      <c r="T196" s="157"/>
      <c r="AT196" s="152" t="s">
        <v>229</v>
      </c>
      <c r="AU196" s="152" t="s">
        <v>83</v>
      </c>
      <c r="AV196" s="12" t="s">
        <v>85</v>
      </c>
      <c r="AW196" s="12" t="s">
        <v>37</v>
      </c>
      <c r="AX196" s="12" t="s">
        <v>76</v>
      </c>
      <c r="AY196" s="152" t="s">
        <v>218</v>
      </c>
    </row>
    <row r="197" spans="2:65" s="12" customFormat="1" ht="11.25">
      <c r="B197" s="151"/>
      <c r="D197" s="140" t="s">
        <v>229</v>
      </c>
      <c r="E197" s="152" t="s">
        <v>19</v>
      </c>
      <c r="F197" s="153" t="s">
        <v>4673</v>
      </c>
      <c r="H197" s="154">
        <v>31.103999999999999</v>
      </c>
      <c r="I197" s="155"/>
      <c r="L197" s="151"/>
      <c r="M197" s="156"/>
      <c r="T197" s="157"/>
      <c r="AT197" s="152" t="s">
        <v>229</v>
      </c>
      <c r="AU197" s="152" t="s">
        <v>83</v>
      </c>
      <c r="AV197" s="12" t="s">
        <v>85</v>
      </c>
      <c r="AW197" s="12" t="s">
        <v>37</v>
      </c>
      <c r="AX197" s="12" t="s">
        <v>76</v>
      </c>
      <c r="AY197" s="152" t="s">
        <v>218</v>
      </c>
    </row>
    <row r="198" spans="2:65" s="13" customFormat="1" ht="11.25">
      <c r="B198" s="158"/>
      <c r="D198" s="140" t="s">
        <v>229</v>
      </c>
      <c r="E198" s="159" t="s">
        <v>19</v>
      </c>
      <c r="F198" s="160" t="s">
        <v>234</v>
      </c>
      <c r="H198" s="161">
        <v>122.304</v>
      </c>
      <c r="I198" s="162"/>
      <c r="L198" s="158"/>
      <c r="M198" s="163"/>
      <c r="T198" s="164"/>
      <c r="AT198" s="159" t="s">
        <v>229</v>
      </c>
      <c r="AU198" s="159" t="s">
        <v>83</v>
      </c>
      <c r="AV198" s="13" t="s">
        <v>223</v>
      </c>
      <c r="AW198" s="13" t="s">
        <v>37</v>
      </c>
      <c r="AX198" s="13" t="s">
        <v>83</v>
      </c>
      <c r="AY198" s="159" t="s">
        <v>218</v>
      </c>
    </row>
    <row r="199" spans="2:65" s="1" customFormat="1" ht="16.5" customHeight="1">
      <c r="B199" s="33"/>
      <c r="C199" s="127" t="s">
        <v>351</v>
      </c>
      <c r="D199" s="127" t="s">
        <v>219</v>
      </c>
      <c r="E199" s="128" t="s">
        <v>4676</v>
      </c>
      <c r="F199" s="129" t="s">
        <v>1993</v>
      </c>
      <c r="G199" s="130" t="s">
        <v>323</v>
      </c>
      <c r="H199" s="131">
        <v>2.5590000000000002</v>
      </c>
      <c r="I199" s="132"/>
      <c r="J199" s="133">
        <f>ROUND(I199*H199,2)</f>
        <v>0</v>
      </c>
      <c r="K199" s="129" t="s">
        <v>19</v>
      </c>
      <c r="L199" s="33"/>
      <c r="M199" s="134" t="s">
        <v>19</v>
      </c>
      <c r="N199" s="135" t="s">
        <v>47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223</v>
      </c>
      <c r="AT199" s="138" t="s">
        <v>219</v>
      </c>
      <c r="AU199" s="138" t="s">
        <v>83</v>
      </c>
      <c r="AY199" s="18" t="s">
        <v>218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8" t="s">
        <v>83</v>
      </c>
      <c r="BK199" s="139">
        <f>ROUND(I199*H199,2)</f>
        <v>0</v>
      </c>
      <c r="BL199" s="18" t="s">
        <v>223</v>
      </c>
      <c r="BM199" s="138" t="s">
        <v>4677</v>
      </c>
    </row>
    <row r="200" spans="2:65" s="1" customFormat="1" ht="19.5">
      <c r="B200" s="33"/>
      <c r="D200" s="140" t="s">
        <v>225</v>
      </c>
      <c r="F200" s="141" t="s">
        <v>1995</v>
      </c>
      <c r="I200" s="142"/>
      <c r="L200" s="33"/>
      <c r="M200" s="143"/>
      <c r="T200" s="54"/>
      <c r="AT200" s="18" t="s">
        <v>225</v>
      </c>
      <c r="AU200" s="18" t="s">
        <v>83</v>
      </c>
    </row>
    <row r="201" spans="2:65" s="1" customFormat="1" ht="19.5">
      <c r="B201" s="33"/>
      <c r="D201" s="140" t="s">
        <v>227</v>
      </c>
      <c r="F201" s="144" t="s">
        <v>1996</v>
      </c>
      <c r="I201" s="142"/>
      <c r="L201" s="33"/>
      <c r="M201" s="143"/>
      <c r="T201" s="54"/>
      <c r="AT201" s="18" t="s">
        <v>227</v>
      </c>
      <c r="AU201" s="18" t="s">
        <v>83</v>
      </c>
    </row>
    <row r="202" spans="2:65" s="12" customFormat="1" ht="11.25">
      <c r="B202" s="151"/>
      <c r="D202" s="140" t="s">
        <v>229</v>
      </c>
      <c r="E202" s="152" t="s">
        <v>19</v>
      </c>
      <c r="F202" s="153" t="s">
        <v>4678</v>
      </c>
      <c r="H202" s="154">
        <v>2.5590000000000002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83</v>
      </c>
      <c r="AY202" s="152" t="s">
        <v>218</v>
      </c>
    </row>
    <row r="203" spans="2:65" s="1" customFormat="1" ht="16.5" customHeight="1">
      <c r="B203" s="33"/>
      <c r="C203" s="127" t="s">
        <v>373</v>
      </c>
      <c r="D203" s="127" t="s">
        <v>219</v>
      </c>
      <c r="E203" s="128" t="s">
        <v>4679</v>
      </c>
      <c r="F203" s="129" t="s">
        <v>4680</v>
      </c>
      <c r="G203" s="130" t="s">
        <v>167</v>
      </c>
      <c r="H203" s="131">
        <v>32.451999999999998</v>
      </c>
      <c r="I203" s="132"/>
      <c r="J203" s="133">
        <f>ROUND(I203*H203,2)</f>
        <v>0</v>
      </c>
      <c r="K203" s="129" t="s">
        <v>19</v>
      </c>
      <c r="L203" s="33"/>
      <c r="M203" s="134" t="s">
        <v>19</v>
      </c>
      <c r="N203" s="135" t="s">
        <v>47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223</v>
      </c>
      <c r="AT203" s="138" t="s">
        <v>219</v>
      </c>
      <c r="AU203" s="138" t="s">
        <v>83</v>
      </c>
      <c r="AY203" s="18" t="s">
        <v>218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8" t="s">
        <v>83</v>
      </c>
      <c r="BK203" s="139">
        <f>ROUND(I203*H203,2)</f>
        <v>0</v>
      </c>
      <c r="BL203" s="18" t="s">
        <v>223</v>
      </c>
      <c r="BM203" s="138" t="s">
        <v>4681</v>
      </c>
    </row>
    <row r="204" spans="2:65" s="1" customFormat="1" ht="11.25">
      <c r="B204" s="33"/>
      <c r="D204" s="140" t="s">
        <v>225</v>
      </c>
      <c r="F204" s="141" t="s">
        <v>4680</v>
      </c>
      <c r="I204" s="142"/>
      <c r="L204" s="33"/>
      <c r="M204" s="143"/>
      <c r="T204" s="54"/>
      <c r="AT204" s="18" t="s">
        <v>225</v>
      </c>
      <c r="AU204" s="18" t="s">
        <v>83</v>
      </c>
    </row>
    <row r="205" spans="2:65" s="1" customFormat="1" ht="19.5">
      <c r="B205" s="33"/>
      <c r="D205" s="140" t="s">
        <v>227</v>
      </c>
      <c r="F205" s="144" t="s">
        <v>4682</v>
      </c>
      <c r="I205" s="142"/>
      <c r="L205" s="33"/>
      <c r="M205" s="143"/>
      <c r="T205" s="54"/>
      <c r="AT205" s="18" t="s">
        <v>227</v>
      </c>
      <c r="AU205" s="18" t="s">
        <v>83</v>
      </c>
    </row>
    <row r="206" spans="2:65" s="12" customFormat="1" ht="11.25">
      <c r="B206" s="151"/>
      <c r="D206" s="140" t="s">
        <v>229</v>
      </c>
      <c r="E206" s="152" t="s">
        <v>19</v>
      </c>
      <c r="F206" s="153" t="s">
        <v>4683</v>
      </c>
      <c r="H206" s="154">
        <v>32.451999999999998</v>
      </c>
      <c r="I206" s="155"/>
      <c r="L206" s="151"/>
      <c r="M206" s="156"/>
      <c r="T206" s="157"/>
      <c r="AT206" s="152" t="s">
        <v>229</v>
      </c>
      <c r="AU206" s="152" t="s">
        <v>83</v>
      </c>
      <c r="AV206" s="12" t="s">
        <v>85</v>
      </c>
      <c r="AW206" s="12" t="s">
        <v>37</v>
      </c>
      <c r="AX206" s="12" t="s">
        <v>83</v>
      </c>
      <c r="AY206" s="152" t="s">
        <v>218</v>
      </c>
    </row>
    <row r="207" spans="2:65" s="1" customFormat="1" ht="16.5" customHeight="1">
      <c r="B207" s="33"/>
      <c r="C207" s="127" t="s">
        <v>380</v>
      </c>
      <c r="D207" s="127" t="s">
        <v>219</v>
      </c>
      <c r="E207" s="128" t="s">
        <v>4684</v>
      </c>
      <c r="F207" s="129" t="s">
        <v>4685</v>
      </c>
      <c r="G207" s="130" t="s">
        <v>222</v>
      </c>
      <c r="H207" s="131">
        <v>28</v>
      </c>
      <c r="I207" s="132"/>
      <c r="J207" s="133">
        <f>ROUND(I207*H207,2)</f>
        <v>0</v>
      </c>
      <c r="K207" s="129" t="s">
        <v>19</v>
      </c>
      <c r="L207" s="33"/>
      <c r="M207" s="134" t="s">
        <v>19</v>
      </c>
      <c r="N207" s="135" t="s">
        <v>47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223</v>
      </c>
      <c r="AT207" s="138" t="s">
        <v>219</v>
      </c>
      <c r="AU207" s="138" t="s">
        <v>83</v>
      </c>
      <c r="AY207" s="18" t="s">
        <v>218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8" t="s">
        <v>83</v>
      </c>
      <c r="BK207" s="139">
        <f>ROUND(I207*H207,2)</f>
        <v>0</v>
      </c>
      <c r="BL207" s="18" t="s">
        <v>223</v>
      </c>
      <c r="BM207" s="138" t="s">
        <v>4686</v>
      </c>
    </row>
    <row r="208" spans="2:65" s="1" customFormat="1" ht="11.25">
      <c r="B208" s="33"/>
      <c r="D208" s="140" t="s">
        <v>225</v>
      </c>
      <c r="F208" s="141" t="s">
        <v>4685</v>
      </c>
      <c r="I208" s="142"/>
      <c r="L208" s="33"/>
      <c r="M208" s="143"/>
      <c r="T208" s="54"/>
      <c r="AT208" s="18" t="s">
        <v>225</v>
      </c>
      <c r="AU208" s="18" t="s">
        <v>83</v>
      </c>
    </row>
    <row r="209" spans="2:65" s="1" customFormat="1" ht="29.25">
      <c r="B209" s="33"/>
      <c r="D209" s="140" t="s">
        <v>227</v>
      </c>
      <c r="F209" s="144" t="s">
        <v>2008</v>
      </c>
      <c r="I209" s="142"/>
      <c r="L209" s="33"/>
      <c r="M209" s="143"/>
      <c r="T209" s="54"/>
      <c r="AT209" s="18" t="s">
        <v>227</v>
      </c>
      <c r="AU209" s="18" t="s">
        <v>83</v>
      </c>
    </row>
    <row r="210" spans="2:65" s="11" customFormat="1" ht="11.25">
      <c r="B210" s="145"/>
      <c r="D210" s="140" t="s">
        <v>229</v>
      </c>
      <c r="E210" s="146" t="s">
        <v>19</v>
      </c>
      <c r="F210" s="147" t="s">
        <v>230</v>
      </c>
      <c r="H210" s="146" t="s">
        <v>19</v>
      </c>
      <c r="I210" s="148"/>
      <c r="L210" s="145"/>
      <c r="M210" s="149"/>
      <c r="T210" s="150"/>
      <c r="AT210" s="146" t="s">
        <v>229</v>
      </c>
      <c r="AU210" s="146" t="s">
        <v>83</v>
      </c>
      <c r="AV210" s="11" t="s">
        <v>83</v>
      </c>
      <c r="AW210" s="11" t="s">
        <v>37</v>
      </c>
      <c r="AX210" s="11" t="s">
        <v>76</v>
      </c>
      <c r="AY210" s="146" t="s">
        <v>218</v>
      </c>
    </row>
    <row r="211" spans="2:65" s="12" customFormat="1" ht="11.25">
      <c r="B211" s="151"/>
      <c r="D211" s="140" t="s">
        <v>229</v>
      </c>
      <c r="E211" s="152" t="s">
        <v>19</v>
      </c>
      <c r="F211" s="153" t="s">
        <v>4687</v>
      </c>
      <c r="H211" s="154">
        <v>28</v>
      </c>
      <c r="I211" s="155"/>
      <c r="L211" s="151"/>
      <c r="M211" s="156"/>
      <c r="T211" s="157"/>
      <c r="AT211" s="152" t="s">
        <v>229</v>
      </c>
      <c r="AU211" s="152" t="s">
        <v>83</v>
      </c>
      <c r="AV211" s="12" t="s">
        <v>85</v>
      </c>
      <c r="AW211" s="12" t="s">
        <v>37</v>
      </c>
      <c r="AX211" s="12" t="s">
        <v>83</v>
      </c>
      <c r="AY211" s="152" t="s">
        <v>218</v>
      </c>
    </row>
    <row r="212" spans="2:65" s="1" customFormat="1" ht="16.5" customHeight="1">
      <c r="B212" s="33"/>
      <c r="C212" s="127" t="s">
        <v>387</v>
      </c>
      <c r="D212" s="127" t="s">
        <v>219</v>
      </c>
      <c r="E212" s="128" t="s">
        <v>4688</v>
      </c>
      <c r="F212" s="129" t="s">
        <v>2946</v>
      </c>
      <c r="G212" s="130" t="s">
        <v>167</v>
      </c>
      <c r="H212" s="131">
        <v>1.03</v>
      </c>
      <c r="I212" s="132"/>
      <c r="J212" s="133">
        <f>ROUND(I212*H212,2)</f>
        <v>0</v>
      </c>
      <c r="K212" s="129" t="s">
        <v>19</v>
      </c>
      <c r="L212" s="33"/>
      <c r="M212" s="134" t="s">
        <v>19</v>
      </c>
      <c r="N212" s="135" t="s">
        <v>47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223</v>
      </c>
      <c r="AT212" s="138" t="s">
        <v>219</v>
      </c>
      <c r="AU212" s="138" t="s">
        <v>83</v>
      </c>
      <c r="AY212" s="18" t="s">
        <v>218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8" t="s">
        <v>83</v>
      </c>
      <c r="BK212" s="139">
        <f>ROUND(I212*H212,2)</f>
        <v>0</v>
      </c>
      <c r="BL212" s="18" t="s">
        <v>223</v>
      </c>
      <c r="BM212" s="138" t="s">
        <v>4689</v>
      </c>
    </row>
    <row r="213" spans="2:65" s="1" customFormat="1" ht="11.25">
      <c r="B213" s="33"/>
      <c r="D213" s="140" t="s">
        <v>225</v>
      </c>
      <c r="F213" s="141" t="s">
        <v>2946</v>
      </c>
      <c r="I213" s="142"/>
      <c r="L213" s="33"/>
      <c r="M213" s="143"/>
      <c r="T213" s="54"/>
      <c r="AT213" s="18" t="s">
        <v>225</v>
      </c>
      <c r="AU213" s="18" t="s">
        <v>83</v>
      </c>
    </row>
    <row r="214" spans="2:65" s="1" customFormat="1" ht="19.5">
      <c r="B214" s="33"/>
      <c r="D214" s="140" t="s">
        <v>227</v>
      </c>
      <c r="F214" s="144" t="s">
        <v>2948</v>
      </c>
      <c r="I214" s="142"/>
      <c r="L214" s="33"/>
      <c r="M214" s="143"/>
      <c r="T214" s="54"/>
      <c r="AT214" s="18" t="s">
        <v>227</v>
      </c>
      <c r="AU214" s="18" t="s">
        <v>83</v>
      </c>
    </row>
    <row r="215" spans="2:65" s="11" customFormat="1" ht="11.25">
      <c r="B215" s="145"/>
      <c r="D215" s="140" t="s">
        <v>229</v>
      </c>
      <c r="E215" s="146" t="s">
        <v>19</v>
      </c>
      <c r="F215" s="147" t="s">
        <v>230</v>
      </c>
      <c r="H215" s="146" t="s">
        <v>19</v>
      </c>
      <c r="I215" s="148"/>
      <c r="L215" s="145"/>
      <c r="M215" s="149"/>
      <c r="T215" s="150"/>
      <c r="AT215" s="146" t="s">
        <v>229</v>
      </c>
      <c r="AU215" s="146" t="s">
        <v>83</v>
      </c>
      <c r="AV215" s="11" t="s">
        <v>83</v>
      </c>
      <c r="AW215" s="11" t="s">
        <v>37</v>
      </c>
      <c r="AX215" s="11" t="s">
        <v>76</v>
      </c>
      <c r="AY215" s="146" t="s">
        <v>218</v>
      </c>
    </row>
    <row r="216" spans="2:65" s="12" customFormat="1" ht="11.25">
      <c r="B216" s="151"/>
      <c r="D216" s="140" t="s">
        <v>229</v>
      </c>
      <c r="E216" s="152" t="s">
        <v>19</v>
      </c>
      <c r="F216" s="153" t="s">
        <v>4690</v>
      </c>
      <c r="H216" s="154">
        <v>1.03</v>
      </c>
      <c r="I216" s="155"/>
      <c r="L216" s="151"/>
      <c r="M216" s="156"/>
      <c r="T216" s="157"/>
      <c r="AT216" s="152" t="s">
        <v>229</v>
      </c>
      <c r="AU216" s="152" t="s">
        <v>83</v>
      </c>
      <c r="AV216" s="12" t="s">
        <v>85</v>
      </c>
      <c r="AW216" s="12" t="s">
        <v>37</v>
      </c>
      <c r="AX216" s="12" t="s">
        <v>83</v>
      </c>
      <c r="AY216" s="152" t="s">
        <v>218</v>
      </c>
    </row>
    <row r="217" spans="2:65" s="1" customFormat="1" ht="16.5" customHeight="1">
      <c r="B217" s="33"/>
      <c r="C217" s="127" t="s">
        <v>7</v>
      </c>
      <c r="D217" s="127" t="s">
        <v>219</v>
      </c>
      <c r="E217" s="128" t="s">
        <v>4691</v>
      </c>
      <c r="F217" s="129" t="s">
        <v>4692</v>
      </c>
      <c r="G217" s="130" t="s">
        <v>180</v>
      </c>
      <c r="H217" s="131">
        <v>51.68</v>
      </c>
      <c r="I217" s="132"/>
      <c r="J217" s="133">
        <f>ROUND(I217*H217,2)</f>
        <v>0</v>
      </c>
      <c r="K217" s="129" t="s">
        <v>19</v>
      </c>
      <c r="L217" s="33"/>
      <c r="M217" s="134" t="s">
        <v>19</v>
      </c>
      <c r="N217" s="135" t="s">
        <v>47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223</v>
      </c>
      <c r="AT217" s="138" t="s">
        <v>219</v>
      </c>
      <c r="AU217" s="138" t="s">
        <v>83</v>
      </c>
      <c r="AY217" s="18" t="s">
        <v>218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8" t="s">
        <v>83</v>
      </c>
      <c r="BK217" s="139">
        <f>ROUND(I217*H217,2)</f>
        <v>0</v>
      </c>
      <c r="BL217" s="18" t="s">
        <v>223</v>
      </c>
      <c r="BM217" s="138" t="s">
        <v>4693</v>
      </c>
    </row>
    <row r="218" spans="2:65" s="1" customFormat="1" ht="29.25">
      <c r="B218" s="33"/>
      <c r="D218" s="140" t="s">
        <v>225</v>
      </c>
      <c r="F218" s="141" t="s">
        <v>4694</v>
      </c>
      <c r="I218" s="142"/>
      <c r="L218" s="33"/>
      <c r="M218" s="143"/>
      <c r="T218" s="54"/>
      <c r="AT218" s="18" t="s">
        <v>225</v>
      </c>
      <c r="AU218" s="18" t="s">
        <v>83</v>
      </c>
    </row>
    <row r="219" spans="2:65" s="1" customFormat="1" ht="19.5">
      <c r="B219" s="33"/>
      <c r="D219" s="140" t="s">
        <v>227</v>
      </c>
      <c r="F219" s="144" t="s">
        <v>4695</v>
      </c>
      <c r="I219" s="142"/>
      <c r="L219" s="33"/>
      <c r="M219" s="143"/>
      <c r="T219" s="54"/>
      <c r="AT219" s="18" t="s">
        <v>227</v>
      </c>
      <c r="AU219" s="18" t="s">
        <v>83</v>
      </c>
    </row>
    <row r="220" spans="2:65" s="11" customFormat="1" ht="11.25">
      <c r="B220" s="145"/>
      <c r="D220" s="140" t="s">
        <v>229</v>
      </c>
      <c r="E220" s="146" t="s">
        <v>19</v>
      </c>
      <c r="F220" s="147" t="s">
        <v>230</v>
      </c>
      <c r="H220" s="146" t="s">
        <v>19</v>
      </c>
      <c r="I220" s="148"/>
      <c r="L220" s="145"/>
      <c r="M220" s="149"/>
      <c r="T220" s="150"/>
      <c r="AT220" s="146" t="s">
        <v>229</v>
      </c>
      <c r="AU220" s="146" t="s">
        <v>83</v>
      </c>
      <c r="AV220" s="11" t="s">
        <v>83</v>
      </c>
      <c r="AW220" s="11" t="s">
        <v>37</v>
      </c>
      <c r="AX220" s="11" t="s">
        <v>76</v>
      </c>
      <c r="AY220" s="146" t="s">
        <v>218</v>
      </c>
    </row>
    <row r="221" spans="2:65" s="12" customFormat="1" ht="11.25">
      <c r="B221" s="151"/>
      <c r="D221" s="140" t="s">
        <v>229</v>
      </c>
      <c r="E221" s="152" t="s">
        <v>19</v>
      </c>
      <c r="F221" s="153" t="s">
        <v>4696</v>
      </c>
      <c r="H221" s="154">
        <v>51.68</v>
      </c>
      <c r="I221" s="155"/>
      <c r="L221" s="151"/>
      <c r="M221" s="156"/>
      <c r="T221" s="157"/>
      <c r="AT221" s="152" t="s">
        <v>229</v>
      </c>
      <c r="AU221" s="152" t="s">
        <v>83</v>
      </c>
      <c r="AV221" s="12" t="s">
        <v>85</v>
      </c>
      <c r="AW221" s="12" t="s">
        <v>37</v>
      </c>
      <c r="AX221" s="12" t="s">
        <v>83</v>
      </c>
      <c r="AY221" s="152" t="s">
        <v>218</v>
      </c>
    </row>
    <row r="222" spans="2:65" s="10" customFormat="1" ht="25.9" customHeight="1">
      <c r="B222" s="117"/>
      <c r="D222" s="118" t="s">
        <v>75</v>
      </c>
      <c r="E222" s="119" t="s">
        <v>4697</v>
      </c>
      <c r="F222" s="119" t="s">
        <v>4698</v>
      </c>
      <c r="I222" s="120"/>
      <c r="J222" s="121">
        <f>BK222</f>
        <v>0</v>
      </c>
      <c r="L222" s="117"/>
      <c r="M222" s="122"/>
      <c r="P222" s="123">
        <f>SUM(P223:P276)</f>
        <v>0</v>
      </c>
      <c r="R222" s="123">
        <f>SUM(R223:R276)</f>
        <v>0</v>
      </c>
      <c r="T222" s="124">
        <f>SUM(T223:T276)</f>
        <v>0</v>
      </c>
      <c r="AR222" s="118" t="s">
        <v>83</v>
      </c>
      <c r="AT222" s="125" t="s">
        <v>75</v>
      </c>
      <c r="AU222" s="125" t="s">
        <v>76</v>
      </c>
      <c r="AY222" s="118" t="s">
        <v>218</v>
      </c>
      <c r="BK222" s="126">
        <f>SUM(BK223:BK276)</f>
        <v>0</v>
      </c>
    </row>
    <row r="223" spans="2:65" s="1" customFormat="1" ht="16.5" customHeight="1">
      <c r="B223" s="33"/>
      <c r="C223" s="127" t="s">
        <v>401</v>
      </c>
      <c r="D223" s="127" t="s">
        <v>219</v>
      </c>
      <c r="E223" s="128" t="s">
        <v>4699</v>
      </c>
      <c r="F223" s="129" t="s">
        <v>4700</v>
      </c>
      <c r="G223" s="130" t="s">
        <v>222</v>
      </c>
      <c r="H223" s="131">
        <v>433</v>
      </c>
      <c r="I223" s="132"/>
      <c r="J223" s="133">
        <f>ROUND(I223*H223,2)</f>
        <v>0</v>
      </c>
      <c r="K223" s="129" t="s">
        <v>19</v>
      </c>
      <c r="L223" s="33"/>
      <c r="M223" s="134" t="s">
        <v>19</v>
      </c>
      <c r="N223" s="135" t="s">
        <v>47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223</v>
      </c>
      <c r="AT223" s="138" t="s">
        <v>219</v>
      </c>
      <c r="AU223" s="138" t="s">
        <v>83</v>
      </c>
      <c r="AY223" s="18" t="s">
        <v>218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8" t="s">
        <v>83</v>
      </c>
      <c r="BK223" s="139">
        <f>ROUND(I223*H223,2)</f>
        <v>0</v>
      </c>
      <c r="BL223" s="18" t="s">
        <v>223</v>
      </c>
      <c r="BM223" s="138" t="s">
        <v>4701</v>
      </c>
    </row>
    <row r="224" spans="2:65" s="1" customFormat="1" ht="11.25">
      <c r="B224" s="33"/>
      <c r="D224" s="140" t="s">
        <v>225</v>
      </c>
      <c r="F224" s="141" t="s">
        <v>4702</v>
      </c>
      <c r="I224" s="142"/>
      <c r="L224" s="33"/>
      <c r="M224" s="143"/>
      <c r="T224" s="54"/>
      <c r="AT224" s="18" t="s">
        <v>225</v>
      </c>
      <c r="AU224" s="18" t="s">
        <v>83</v>
      </c>
    </row>
    <row r="225" spans="2:65" s="1" customFormat="1" ht="19.5">
      <c r="B225" s="33"/>
      <c r="D225" s="140" t="s">
        <v>227</v>
      </c>
      <c r="F225" s="144" t="s">
        <v>4703</v>
      </c>
      <c r="I225" s="142"/>
      <c r="L225" s="33"/>
      <c r="M225" s="143"/>
      <c r="T225" s="54"/>
      <c r="AT225" s="18" t="s">
        <v>227</v>
      </c>
      <c r="AU225" s="18" t="s">
        <v>83</v>
      </c>
    </row>
    <row r="226" spans="2:65" s="11" customFormat="1" ht="11.25">
      <c r="B226" s="145"/>
      <c r="D226" s="140" t="s">
        <v>229</v>
      </c>
      <c r="E226" s="146" t="s">
        <v>19</v>
      </c>
      <c r="F226" s="147" t="s">
        <v>230</v>
      </c>
      <c r="H226" s="146" t="s">
        <v>19</v>
      </c>
      <c r="I226" s="148"/>
      <c r="L226" s="145"/>
      <c r="M226" s="149"/>
      <c r="T226" s="150"/>
      <c r="AT226" s="146" t="s">
        <v>229</v>
      </c>
      <c r="AU226" s="146" t="s">
        <v>83</v>
      </c>
      <c r="AV226" s="11" t="s">
        <v>83</v>
      </c>
      <c r="AW226" s="11" t="s">
        <v>37</v>
      </c>
      <c r="AX226" s="11" t="s">
        <v>76</v>
      </c>
      <c r="AY226" s="146" t="s">
        <v>218</v>
      </c>
    </row>
    <row r="227" spans="2:65" s="12" customFormat="1" ht="11.25">
      <c r="B227" s="151"/>
      <c r="D227" s="140" t="s">
        <v>229</v>
      </c>
      <c r="E227" s="152" t="s">
        <v>19</v>
      </c>
      <c r="F227" s="153" t="s">
        <v>4704</v>
      </c>
      <c r="H227" s="154">
        <v>433</v>
      </c>
      <c r="I227" s="155"/>
      <c r="L227" s="151"/>
      <c r="M227" s="156"/>
      <c r="T227" s="157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83</v>
      </c>
      <c r="AY227" s="152" t="s">
        <v>218</v>
      </c>
    </row>
    <row r="228" spans="2:65" s="1" customFormat="1" ht="16.5" customHeight="1">
      <c r="B228" s="33"/>
      <c r="C228" s="127" t="s">
        <v>406</v>
      </c>
      <c r="D228" s="127" t="s">
        <v>219</v>
      </c>
      <c r="E228" s="128" t="s">
        <v>4705</v>
      </c>
      <c r="F228" s="129" t="s">
        <v>4706</v>
      </c>
      <c r="G228" s="130" t="s">
        <v>237</v>
      </c>
      <c r="H228" s="131">
        <v>2</v>
      </c>
      <c r="I228" s="132"/>
      <c r="J228" s="133">
        <f>ROUND(I228*H228,2)</f>
        <v>0</v>
      </c>
      <c r="K228" s="129" t="s">
        <v>19</v>
      </c>
      <c r="L228" s="33"/>
      <c r="M228" s="134" t="s">
        <v>19</v>
      </c>
      <c r="N228" s="135" t="s">
        <v>47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223</v>
      </c>
      <c r="AT228" s="138" t="s">
        <v>219</v>
      </c>
      <c r="AU228" s="138" t="s">
        <v>83</v>
      </c>
      <c r="AY228" s="18" t="s">
        <v>218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83</v>
      </c>
      <c r="BK228" s="139">
        <f>ROUND(I228*H228,2)</f>
        <v>0</v>
      </c>
      <c r="BL228" s="18" t="s">
        <v>223</v>
      </c>
      <c r="BM228" s="138" t="s">
        <v>4707</v>
      </c>
    </row>
    <row r="229" spans="2:65" s="1" customFormat="1" ht="11.25">
      <c r="B229" s="33"/>
      <c r="D229" s="140" t="s">
        <v>225</v>
      </c>
      <c r="F229" s="141" t="s">
        <v>4708</v>
      </c>
      <c r="I229" s="142"/>
      <c r="L229" s="33"/>
      <c r="M229" s="143"/>
      <c r="T229" s="54"/>
      <c r="AT229" s="18" t="s">
        <v>225</v>
      </c>
      <c r="AU229" s="18" t="s">
        <v>83</v>
      </c>
    </row>
    <row r="230" spans="2:65" s="1" customFormat="1" ht="19.5">
      <c r="B230" s="33"/>
      <c r="D230" s="140" t="s">
        <v>227</v>
      </c>
      <c r="F230" s="144" t="s">
        <v>4709</v>
      </c>
      <c r="I230" s="142"/>
      <c r="L230" s="33"/>
      <c r="M230" s="143"/>
      <c r="T230" s="54"/>
      <c r="AT230" s="18" t="s">
        <v>227</v>
      </c>
      <c r="AU230" s="18" t="s">
        <v>83</v>
      </c>
    </row>
    <row r="231" spans="2:65" s="11" customFormat="1" ht="11.25">
      <c r="B231" s="145"/>
      <c r="D231" s="140" t="s">
        <v>229</v>
      </c>
      <c r="E231" s="146" t="s">
        <v>19</v>
      </c>
      <c r="F231" s="147" t="s">
        <v>230</v>
      </c>
      <c r="H231" s="146" t="s">
        <v>19</v>
      </c>
      <c r="I231" s="148"/>
      <c r="L231" s="145"/>
      <c r="M231" s="149"/>
      <c r="T231" s="150"/>
      <c r="AT231" s="146" t="s">
        <v>229</v>
      </c>
      <c r="AU231" s="146" t="s">
        <v>83</v>
      </c>
      <c r="AV231" s="11" t="s">
        <v>83</v>
      </c>
      <c r="AW231" s="11" t="s">
        <v>37</v>
      </c>
      <c r="AX231" s="11" t="s">
        <v>76</v>
      </c>
      <c r="AY231" s="146" t="s">
        <v>218</v>
      </c>
    </row>
    <row r="232" spans="2:65" s="12" customFormat="1" ht="11.25">
      <c r="B232" s="151"/>
      <c r="D232" s="140" t="s">
        <v>229</v>
      </c>
      <c r="E232" s="152" t="s">
        <v>19</v>
      </c>
      <c r="F232" s="153" t="s">
        <v>4710</v>
      </c>
      <c r="H232" s="154">
        <v>1</v>
      </c>
      <c r="I232" s="155"/>
      <c r="L232" s="151"/>
      <c r="M232" s="156"/>
      <c r="T232" s="157"/>
      <c r="AT232" s="152" t="s">
        <v>229</v>
      </c>
      <c r="AU232" s="152" t="s">
        <v>83</v>
      </c>
      <c r="AV232" s="12" t="s">
        <v>85</v>
      </c>
      <c r="AW232" s="12" t="s">
        <v>37</v>
      </c>
      <c r="AX232" s="12" t="s">
        <v>76</v>
      </c>
      <c r="AY232" s="152" t="s">
        <v>218</v>
      </c>
    </row>
    <row r="233" spans="2:65" s="12" customFormat="1" ht="11.25">
      <c r="B233" s="151"/>
      <c r="D233" s="140" t="s">
        <v>229</v>
      </c>
      <c r="E233" s="152" t="s">
        <v>19</v>
      </c>
      <c r="F233" s="153" t="s">
        <v>4710</v>
      </c>
      <c r="H233" s="154">
        <v>1</v>
      </c>
      <c r="I233" s="155"/>
      <c r="L233" s="151"/>
      <c r="M233" s="156"/>
      <c r="T233" s="157"/>
      <c r="AT233" s="152" t="s">
        <v>229</v>
      </c>
      <c r="AU233" s="152" t="s">
        <v>83</v>
      </c>
      <c r="AV233" s="12" t="s">
        <v>85</v>
      </c>
      <c r="AW233" s="12" t="s">
        <v>37</v>
      </c>
      <c r="AX233" s="12" t="s">
        <v>76</v>
      </c>
      <c r="AY233" s="152" t="s">
        <v>218</v>
      </c>
    </row>
    <row r="234" spans="2:65" s="13" customFormat="1" ht="11.25">
      <c r="B234" s="158"/>
      <c r="D234" s="140" t="s">
        <v>229</v>
      </c>
      <c r="E234" s="159" t="s">
        <v>19</v>
      </c>
      <c r="F234" s="160" t="s">
        <v>234</v>
      </c>
      <c r="H234" s="161">
        <v>2</v>
      </c>
      <c r="I234" s="162"/>
      <c r="L234" s="158"/>
      <c r="M234" s="163"/>
      <c r="T234" s="164"/>
      <c r="AT234" s="159" t="s">
        <v>229</v>
      </c>
      <c r="AU234" s="159" t="s">
        <v>83</v>
      </c>
      <c r="AV234" s="13" t="s">
        <v>223</v>
      </c>
      <c r="AW234" s="13" t="s">
        <v>37</v>
      </c>
      <c r="AX234" s="13" t="s">
        <v>83</v>
      </c>
      <c r="AY234" s="159" t="s">
        <v>218</v>
      </c>
    </row>
    <row r="235" spans="2:65" s="1" customFormat="1" ht="16.5" customHeight="1">
      <c r="B235" s="33"/>
      <c r="C235" s="127" t="s">
        <v>412</v>
      </c>
      <c r="D235" s="127" t="s">
        <v>219</v>
      </c>
      <c r="E235" s="128" t="s">
        <v>4711</v>
      </c>
      <c r="F235" s="129" t="s">
        <v>4712</v>
      </c>
      <c r="G235" s="130" t="s">
        <v>237</v>
      </c>
      <c r="H235" s="131">
        <v>12</v>
      </c>
      <c r="I235" s="132"/>
      <c r="J235" s="133">
        <f>ROUND(I235*H235,2)</f>
        <v>0</v>
      </c>
      <c r="K235" s="129" t="s">
        <v>19</v>
      </c>
      <c r="L235" s="33"/>
      <c r="M235" s="134" t="s">
        <v>19</v>
      </c>
      <c r="N235" s="135" t="s">
        <v>47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223</v>
      </c>
      <c r="AT235" s="138" t="s">
        <v>219</v>
      </c>
      <c r="AU235" s="138" t="s">
        <v>83</v>
      </c>
      <c r="AY235" s="18" t="s">
        <v>218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8" t="s">
        <v>83</v>
      </c>
      <c r="BK235" s="139">
        <f>ROUND(I235*H235,2)</f>
        <v>0</v>
      </c>
      <c r="BL235" s="18" t="s">
        <v>223</v>
      </c>
      <c r="BM235" s="138" t="s">
        <v>4713</v>
      </c>
    </row>
    <row r="236" spans="2:65" s="1" customFormat="1" ht="48.75">
      <c r="B236" s="33"/>
      <c r="D236" s="140" t="s">
        <v>225</v>
      </c>
      <c r="F236" s="141" t="s">
        <v>4714</v>
      </c>
      <c r="I236" s="142"/>
      <c r="L236" s="33"/>
      <c r="M236" s="143"/>
      <c r="T236" s="54"/>
      <c r="AT236" s="18" t="s">
        <v>225</v>
      </c>
      <c r="AU236" s="18" t="s">
        <v>83</v>
      </c>
    </row>
    <row r="237" spans="2:65" s="1" customFormat="1" ht="19.5">
      <c r="B237" s="33"/>
      <c r="D237" s="140" t="s">
        <v>227</v>
      </c>
      <c r="F237" s="144" t="s">
        <v>4715</v>
      </c>
      <c r="I237" s="142"/>
      <c r="L237" s="33"/>
      <c r="M237" s="143"/>
      <c r="T237" s="54"/>
      <c r="AT237" s="18" t="s">
        <v>227</v>
      </c>
      <c r="AU237" s="18" t="s">
        <v>83</v>
      </c>
    </row>
    <row r="238" spans="2:65" s="11" customFormat="1" ht="11.25">
      <c r="B238" s="145"/>
      <c r="D238" s="140" t="s">
        <v>229</v>
      </c>
      <c r="E238" s="146" t="s">
        <v>19</v>
      </c>
      <c r="F238" s="147" t="s">
        <v>230</v>
      </c>
      <c r="H238" s="146" t="s">
        <v>19</v>
      </c>
      <c r="I238" s="148"/>
      <c r="L238" s="145"/>
      <c r="M238" s="149"/>
      <c r="T238" s="150"/>
      <c r="AT238" s="146" t="s">
        <v>229</v>
      </c>
      <c r="AU238" s="146" t="s">
        <v>83</v>
      </c>
      <c r="AV238" s="11" t="s">
        <v>83</v>
      </c>
      <c r="AW238" s="11" t="s">
        <v>37</v>
      </c>
      <c r="AX238" s="11" t="s">
        <v>76</v>
      </c>
      <c r="AY238" s="146" t="s">
        <v>218</v>
      </c>
    </row>
    <row r="239" spans="2:65" s="12" customFormat="1" ht="11.25">
      <c r="B239" s="151"/>
      <c r="D239" s="140" t="s">
        <v>229</v>
      </c>
      <c r="E239" s="152" t="s">
        <v>19</v>
      </c>
      <c r="F239" s="153" t="s">
        <v>4716</v>
      </c>
      <c r="H239" s="154">
        <v>6</v>
      </c>
      <c r="I239" s="155"/>
      <c r="L239" s="151"/>
      <c r="M239" s="156"/>
      <c r="T239" s="157"/>
      <c r="AT239" s="152" t="s">
        <v>229</v>
      </c>
      <c r="AU239" s="152" t="s">
        <v>83</v>
      </c>
      <c r="AV239" s="12" t="s">
        <v>85</v>
      </c>
      <c r="AW239" s="12" t="s">
        <v>37</v>
      </c>
      <c r="AX239" s="12" t="s">
        <v>76</v>
      </c>
      <c r="AY239" s="152" t="s">
        <v>218</v>
      </c>
    </row>
    <row r="240" spans="2:65" s="12" customFormat="1" ht="11.25">
      <c r="B240" s="151"/>
      <c r="D240" s="140" t="s">
        <v>229</v>
      </c>
      <c r="E240" s="152" t="s">
        <v>19</v>
      </c>
      <c r="F240" s="153" t="s">
        <v>4716</v>
      </c>
      <c r="H240" s="154">
        <v>6</v>
      </c>
      <c r="I240" s="155"/>
      <c r="L240" s="151"/>
      <c r="M240" s="156"/>
      <c r="T240" s="157"/>
      <c r="AT240" s="152" t="s">
        <v>229</v>
      </c>
      <c r="AU240" s="152" t="s">
        <v>83</v>
      </c>
      <c r="AV240" s="12" t="s">
        <v>85</v>
      </c>
      <c r="AW240" s="12" t="s">
        <v>37</v>
      </c>
      <c r="AX240" s="12" t="s">
        <v>76</v>
      </c>
      <c r="AY240" s="152" t="s">
        <v>218</v>
      </c>
    </row>
    <row r="241" spans="2:65" s="13" customFormat="1" ht="11.25">
      <c r="B241" s="158"/>
      <c r="D241" s="140" t="s">
        <v>229</v>
      </c>
      <c r="E241" s="159" t="s">
        <v>19</v>
      </c>
      <c r="F241" s="160" t="s">
        <v>234</v>
      </c>
      <c r="H241" s="161">
        <v>12</v>
      </c>
      <c r="I241" s="162"/>
      <c r="L241" s="158"/>
      <c r="M241" s="163"/>
      <c r="T241" s="164"/>
      <c r="AT241" s="159" t="s">
        <v>229</v>
      </c>
      <c r="AU241" s="159" t="s">
        <v>83</v>
      </c>
      <c r="AV241" s="13" t="s">
        <v>223</v>
      </c>
      <c r="AW241" s="13" t="s">
        <v>37</v>
      </c>
      <c r="AX241" s="13" t="s">
        <v>83</v>
      </c>
      <c r="AY241" s="159" t="s">
        <v>218</v>
      </c>
    </row>
    <row r="242" spans="2:65" s="1" customFormat="1" ht="16.5" customHeight="1">
      <c r="B242" s="33"/>
      <c r="C242" s="127" t="s">
        <v>420</v>
      </c>
      <c r="D242" s="127" t="s">
        <v>219</v>
      </c>
      <c r="E242" s="128" t="s">
        <v>4717</v>
      </c>
      <c r="F242" s="129" t="s">
        <v>4718</v>
      </c>
      <c r="G242" s="130" t="s">
        <v>237</v>
      </c>
      <c r="H242" s="131">
        <v>4</v>
      </c>
      <c r="I242" s="132"/>
      <c r="J242" s="133">
        <f>ROUND(I242*H242,2)</f>
        <v>0</v>
      </c>
      <c r="K242" s="129" t="s">
        <v>19</v>
      </c>
      <c r="L242" s="33"/>
      <c r="M242" s="134" t="s">
        <v>19</v>
      </c>
      <c r="N242" s="135" t="s">
        <v>47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223</v>
      </c>
      <c r="AT242" s="138" t="s">
        <v>219</v>
      </c>
      <c r="AU242" s="138" t="s">
        <v>83</v>
      </c>
      <c r="AY242" s="18" t="s">
        <v>218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8" t="s">
        <v>83</v>
      </c>
      <c r="BK242" s="139">
        <f>ROUND(I242*H242,2)</f>
        <v>0</v>
      </c>
      <c r="BL242" s="18" t="s">
        <v>223</v>
      </c>
      <c r="BM242" s="138" t="s">
        <v>4719</v>
      </c>
    </row>
    <row r="243" spans="2:65" s="1" customFormat="1" ht="11.25">
      <c r="B243" s="33"/>
      <c r="D243" s="140" t="s">
        <v>225</v>
      </c>
      <c r="F243" s="141" t="s">
        <v>4720</v>
      </c>
      <c r="I243" s="142"/>
      <c r="L243" s="33"/>
      <c r="M243" s="143"/>
      <c r="T243" s="54"/>
      <c r="AT243" s="18" t="s">
        <v>225</v>
      </c>
      <c r="AU243" s="18" t="s">
        <v>83</v>
      </c>
    </row>
    <row r="244" spans="2:65" s="1" customFormat="1" ht="19.5">
      <c r="B244" s="33"/>
      <c r="D244" s="140" t="s">
        <v>227</v>
      </c>
      <c r="F244" s="144" t="s">
        <v>4721</v>
      </c>
      <c r="I244" s="142"/>
      <c r="L244" s="33"/>
      <c r="M244" s="143"/>
      <c r="T244" s="54"/>
      <c r="AT244" s="18" t="s">
        <v>227</v>
      </c>
      <c r="AU244" s="18" t="s">
        <v>83</v>
      </c>
    </row>
    <row r="245" spans="2:65" s="11" customFormat="1" ht="11.25">
      <c r="B245" s="145"/>
      <c r="D245" s="140" t="s">
        <v>229</v>
      </c>
      <c r="E245" s="146" t="s">
        <v>19</v>
      </c>
      <c r="F245" s="147" t="s">
        <v>230</v>
      </c>
      <c r="H245" s="146" t="s">
        <v>19</v>
      </c>
      <c r="I245" s="148"/>
      <c r="L245" s="145"/>
      <c r="M245" s="149"/>
      <c r="T245" s="150"/>
      <c r="AT245" s="146" t="s">
        <v>229</v>
      </c>
      <c r="AU245" s="146" t="s">
        <v>83</v>
      </c>
      <c r="AV245" s="11" t="s">
        <v>83</v>
      </c>
      <c r="AW245" s="11" t="s">
        <v>37</v>
      </c>
      <c r="AX245" s="11" t="s">
        <v>76</v>
      </c>
      <c r="AY245" s="146" t="s">
        <v>218</v>
      </c>
    </row>
    <row r="246" spans="2:65" s="12" customFormat="1" ht="11.25">
      <c r="B246" s="151"/>
      <c r="D246" s="140" t="s">
        <v>229</v>
      </c>
      <c r="E246" s="152" t="s">
        <v>19</v>
      </c>
      <c r="F246" s="153" t="s">
        <v>223</v>
      </c>
      <c r="H246" s="154">
        <v>4</v>
      </c>
      <c r="I246" s="155"/>
      <c r="L246" s="151"/>
      <c r="M246" s="156"/>
      <c r="T246" s="157"/>
      <c r="AT246" s="152" t="s">
        <v>229</v>
      </c>
      <c r="AU246" s="152" t="s">
        <v>83</v>
      </c>
      <c r="AV246" s="12" t="s">
        <v>85</v>
      </c>
      <c r="AW246" s="12" t="s">
        <v>37</v>
      </c>
      <c r="AX246" s="12" t="s">
        <v>83</v>
      </c>
      <c r="AY246" s="152" t="s">
        <v>218</v>
      </c>
    </row>
    <row r="247" spans="2:65" s="1" customFormat="1" ht="16.5" customHeight="1">
      <c r="B247" s="33"/>
      <c r="C247" s="127" t="s">
        <v>428</v>
      </c>
      <c r="D247" s="127" t="s">
        <v>219</v>
      </c>
      <c r="E247" s="128" t="s">
        <v>4722</v>
      </c>
      <c r="F247" s="129" t="s">
        <v>4723</v>
      </c>
      <c r="G247" s="130" t="s">
        <v>237</v>
      </c>
      <c r="H247" s="131">
        <v>2</v>
      </c>
      <c r="I247" s="132"/>
      <c r="J247" s="133">
        <f>ROUND(I247*H247,2)</f>
        <v>0</v>
      </c>
      <c r="K247" s="129" t="s">
        <v>19</v>
      </c>
      <c r="L247" s="33"/>
      <c r="M247" s="134" t="s">
        <v>19</v>
      </c>
      <c r="N247" s="135" t="s">
        <v>47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223</v>
      </c>
      <c r="AT247" s="138" t="s">
        <v>219</v>
      </c>
      <c r="AU247" s="138" t="s">
        <v>83</v>
      </c>
      <c r="AY247" s="18" t="s">
        <v>218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8" t="s">
        <v>83</v>
      </c>
      <c r="BK247" s="139">
        <f>ROUND(I247*H247,2)</f>
        <v>0</v>
      </c>
      <c r="BL247" s="18" t="s">
        <v>223</v>
      </c>
      <c r="BM247" s="138" t="s">
        <v>4724</v>
      </c>
    </row>
    <row r="248" spans="2:65" s="1" customFormat="1" ht="11.25">
      <c r="B248" s="33"/>
      <c r="D248" s="140" t="s">
        <v>225</v>
      </c>
      <c r="F248" s="141" t="s">
        <v>4725</v>
      </c>
      <c r="I248" s="142"/>
      <c r="L248" s="33"/>
      <c r="M248" s="143"/>
      <c r="T248" s="54"/>
      <c r="AT248" s="18" t="s">
        <v>225</v>
      </c>
      <c r="AU248" s="18" t="s">
        <v>83</v>
      </c>
    </row>
    <row r="249" spans="2:65" s="1" customFormat="1" ht="19.5">
      <c r="B249" s="33"/>
      <c r="D249" s="140" t="s">
        <v>227</v>
      </c>
      <c r="F249" s="144" t="s">
        <v>4726</v>
      </c>
      <c r="I249" s="142"/>
      <c r="L249" s="33"/>
      <c r="M249" s="143"/>
      <c r="T249" s="54"/>
      <c r="AT249" s="18" t="s">
        <v>227</v>
      </c>
      <c r="AU249" s="18" t="s">
        <v>83</v>
      </c>
    </row>
    <row r="250" spans="2:65" s="11" customFormat="1" ht="11.25">
      <c r="B250" s="145"/>
      <c r="D250" s="140" t="s">
        <v>229</v>
      </c>
      <c r="E250" s="146" t="s">
        <v>19</v>
      </c>
      <c r="F250" s="147" t="s">
        <v>230</v>
      </c>
      <c r="H250" s="146" t="s">
        <v>19</v>
      </c>
      <c r="I250" s="148"/>
      <c r="L250" s="145"/>
      <c r="M250" s="149"/>
      <c r="T250" s="150"/>
      <c r="AT250" s="146" t="s">
        <v>229</v>
      </c>
      <c r="AU250" s="146" t="s">
        <v>83</v>
      </c>
      <c r="AV250" s="11" t="s">
        <v>83</v>
      </c>
      <c r="AW250" s="11" t="s">
        <v>37</v>
      </c>
      <c r="AX250" s="11" t="s">
        <v>76</v>
      </c>
      <c r="AY250" s="146" t="s">
        <v>218</v>
      </c>
    </row>
    <row r="251" spans="2:65" s="12" customFormat="1" ht="11.25">
      <c r="B251" s="151"/>
      <c r="D251" s="140" t="s">
        <v>229</v>
      </c>
      <c r="E251" s="152" t="s">
        <v>19</v>
      </c>
      <c r="F251" s="153" t="s">
        <v>85</v>
      </c>
      <c r="H251" s="154">
        <v>2</v>
      </c>
      <c r="I251" s="155"/>
      <c r="L251" s="151"/>
      <c r="M251" s="156"/>
      <c r="T251" s="157"/>
      <c r="AT251" s="152" t="s">
        <v>229</v>
      </c>
      <c r="AU251" s="152" t="s">
        <v>83</v>
      </c>
      <c r="AV251" s="12" t="s">
        <v>85</v>
      </c>
      <c r="AW251" s="12" t="s">
        <v>37</v>
      </c>
      <c r="AX251" s="12" t="s">
        <v>83</v>
      </c>
      <c r="AY251" s="152" t="s">
        <v>218</v>
      </c>
    </row>
    <row r="252" spans="2:65" s="1" customFormat="1" ht="16.5" customHeight="1">
      <c r="B252" s="33"/>
      <c r="C252" s="127" t="s">
        <v>437</v>
      </c>
      <c r="D252" s="127" t="s">
        <v>219</v>
      </c>
      <c r="E252" s="128" t="s">
        <v>4727</v>
      </c>
      <c r="F252" s="129" t="s">
        <v>4728</v>
      </c>
      <c r="G252" s="130" t="s">
        <v>237</v>
      </c>
      <c r="H252" s="131">
        <v>4</v>
      </c>
      <c r="I252" s="132"/>
      <c r="J252" s="133">
        <f>ROUND(I252*H252,2)</f>
        <v>0</v>
      </c>
      <c r="K252" s="129" t="s">
        <v>19</v>
      </c>
      <c r="L252" s="33"/>
      <c r="M252" s="134" t="s">
        <v>19</v>
      </c>
      <c r="N252" s="135" t="s">
        <v>47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223</v>
      </c>
      <c r="AT252" s="138" t="s">
        <v>219</v>
      </c>
      <c r="AU252" s="138" t="s">
        <v>83</v>
      </c>
      <c r="AY252" s="18" t="s">
        <v>218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8" t="s">
        <v>83</v>
      </c>
      <c r="BK252" s="139">
        <f>ROUND(I252*H252,2)</f>
        <v>0</v>
      </c>
      <c r="BL252" s="18" t="s">
        <v>223</v>
      </c>
      <c r="BM252" s="138" t="s">
        <v>4729</v>
      </c>
    </row>
    <row r="253" spans="2:65" s="1" customFormat="1" ht="11.25">
      <c r="B253" s="33"/>
      <c r="D253" s="140" t="s">
        <v>225</v>
      </c>
      <c r="F253" s="141" t="s">
        <v>4730</v>
      </c>
      <c r="I253" s="142"/>
      <c r="L253" s="33"/>
      <c r="M253" s="143"/>
      <c r="T253" s="54"/>
      <c r="AT253" s="18" t="s">
        <v>225</v>
      </c>
      <c r="AU253" s="18" t="s">
        <v>83</v>
      </c>
    </row>
    <row r="254" spans="2:65" s="1" customFormat="1" ht="19.5">
      <c r="B254" s="33"/>
      <c r="D254" s="140" t="s">
        <v>227</v>
      </c>
      <c r="F254" s="144" t="s">
        <v>4721</v>
      </c>
      <c r="I254" s="142"/>
      <c r="L254" s="33"/>
      <c r="M254" s="143"/>
      <c r="T254" s="54"/>
      <c r="AT254" s="18" t="s">
        <v>227</v>
      </c>
      <c r="AU254" s="18" t="s">
        <v>83</v>
      </c>
    </row>
    <row r="255" spans="2:65" s="11" customFormat="1" ht="11.25">
      <c r="B255" s="145"/>
      <c r="D255" s="140" t="s">
        <v>229</v>
      </c>
      <c r="E255" s="146" t="s">
        <v>19</v>
      </c>
      <c r="F255" s="147" t="s">
        <v>230</v>
      </c>
      <c r="H255" s="146" t="s">
        <v>19</v>
      </c>
      <c r="I255" s="148"/>
      <c r="L255" s="145"/>
      <c r="M255" s="149"/>
      <c r="T255" s="150"/>
      <c r="AT255" s="146" t="s">
        <v>229</v>
      </c>
      <c r="AU255" s="146" t="s">
        <v>83</v>
      </c>
      <c r="AV255" s="11" t="s">
        <v>83</v>
      </c>
      <c r="AW255" s="11" t="s">
        <v>37</v>
      </c>
      <c r="AX255" s="11" t="s">
        <v>76</v>
      </c>
      <c r="AY255" s="146" t="s">
        <v>218</v>
      </c>
    </row>
    <row r="256" spans="2:65" s="12" customFormat="1" ht="11.25">
      <c r="B256" s="151"/>
      <c r="D256" s="140" t="s">
        <v>229</v>
      </c>
      <c r="E256" s="152" t="s">
        <v>19</v>
      </c>
      <c r="F256" s="153" t="s">
        <v>223</v>
      </c>
      <c r="H256" s="154">
        <v>4</v>
      </c>
      <c r="I256" s="155"/>
      <c r="L256" s="151"/>
      <c r="M256" s="156"/>
      <c r="T256" s="157"/>
      <c r="AT256" s="152" t="s">
        <v>229</v>
      </c>
      <c r="AU256" s="152" t="s">
        <v>83</v>
      </c>
      <c r="AV256" s="12" t="s">
        <v>85</v>
      </c>
      <c r="AW256" s="12" t="s">
        <v>37</v>
      </c>
      <c r="AX256" s="12" t="s">
        <v>83</v>
      </c>
      <c r="AY256" s="152" t="s">
        <v>218</v>
      </c>
    </row>
    <row r="257" spans="2:65" s="1" customFormat="1" ht="16.5" customHeight="1">
      <c r="B257" s="33"/>
      <c r="C257" s="127" t="s">
        <v>444</v>
      </c>
      <c r="D257" s="127" t="s">
        <v>219</v>
      </c>
      <c r="E257" s="128" t="s">
        <v>4731</v>
      </c>
      <c r="F257" s="129" t="s">
        <v>4732</v>
      </c>
      <c r="G257" s="130" t="s">
        <v>237</v>
      </c>
      <c r="H257" s="131">
        <v>4</v>
      </c>
      <c r="I257" s="132"/>
      <c r="J257" s="133">
        <f>ROUND(I257*H257,2)</f>
        <v>0</v>
      </c>
      <c r="K257" s="129" t="s">
        <v>19</v>
      </c>
      <c r="L257" s="33"/>
      <c r="M257" s="134" t="s">
        <v>19</v>
      </c>
      <c r="N257" s="135" t="s">
        <v>47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223</v>
      </c>
      <c r="AT257" s="138" t="s">
        <v>219</v>
      </c>
      <c r="AU257" s="138" t="s">
        <v>83</v>
      </c>
      <c r="AY257" s="18" t="s">
        <v>218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8" t="s">
        <v>83</v>
      </c>
      <c r="BK257" s="139">
        <f>ROUND(I257*H257,2)</f>
        <v>0</v>
      </c>
      <c r="BL257" s="18" t="s">
        <v>223</v>
      </c>
      <c r="BM257" s="138" t="s">
        <v>4733</v>
      </c>
    </row>
    <row r="258" spans="2:65" s="1" customFormat="1" ht="11.25">
      <c r="B258" s="33"/>
      <c r="D258" s="140" t="s">
        <v>225</v>
      </c>
      <c r="F258" s="141" t="s">
        <v>4734</v>
      </c>
      <c r="I258" s="142"/>
      <c r="L258" s="33"/>
      <c r="M258" s="143"/>
      <c r="T258" s="54"/>
      <c r="AT258" s="18" t="s">
        <v>225</v>
      </c>
      <c r="AU258" s="18" t="s">
        <v>83</v>
      </c>
    </row>
    <row r="259" spans="2:65" s="1" customFormat="1" ht="19.5">
      <c r="B259" s="33"/>
      <c r="D259" s="140" t="s">
        <v>227</v>
      </c>
      <c r="F259" s="144" t="s">
        <v>4735</v>
      </c>
      <c r="I259" s="142"/>
      <c r="L259" s="33"/>
      <c r="M259" s="143"/>
      <c r="T259" s="54"/>
      <c r="AT259" s="18" t="s">
        <v>227</v>
      </c>
      <c r="AU259" s="18" t="s">
        <v>83</v>
      </c>
    </row>
    <row r="260" spans="2:65" s="11" customFormat="1" ht="11.25">
      <c r="B260" s="145"/>
      <c r="D260" s="140" t="s">
        <v>229</v>
      </c>
      <c r="E260" s="146" t="s">
        <v>19</v>
      </c>
      <c r="F260" s="147" t="s">
        <v>230</v>
      </c>
      <c r="H260" s="146" t="s">
        <v>19</v>
      </c>
      <c r="I260" s="148"/>
      <c r="L260" s="145"/>
      <c r="M260" s="149"/>
      <c r="T260" s="150"/>
      <c r="AT260" s="146" t="s">
        <v>229</v>
      </c>
      <c r="AU260" s="146" t="s">
        <v>83</v>
      </c>
      <c r="AV260" s="11" t="s">
        <v>83</v>
      </c>
      <c r="AW260" s="11" t="s">
        <v>37</v>
      </c>
      <c r="AX260" s="11" t="s">
        <v>76</v>
      </c>
      <c r="AY260" s="146" t="s">
        <v>218</v>
      </c>
    </row>
    <row r="261" spans="2:65" s="12" customFormat="1" ht="11.25">
      <c r="B261" s="151"/>
      <c r="D261" s="140" t="s">
        <v>229</v>
      </c>
      <c r="E261" s="152" t="s">
        <v>19</v>
      </c>
      <c r="F261" s="153" t="s">
        <v>223</v>
      </c>
      <c r="H261" s="154">
        <v>4</v>
      </c>
      <c r="I261" s="155"/>
      <c r="L261" s="151"/>
      <c r="M261" s="156"/>
      <c r="T261" s="157"/>
      <c r="AT261" s="152" t="s">
        <v>229</v>
      </c>
      <c r="AU261" s="152" t="s">
        <v>83</v>
      </c>
      <c r="AV261" s="12" t="s">
        <v>85</v>
      </c>
      <c r="AW261" s="12" t="s">
        <v>37</v>
      </c>
      <c r="AX261" s="12" t="s">
        <v>83</v>
      </c>
      <c r="AY261" s="152" t="s">
        <v>218</v>
      </c>
    </row>
    <row r="262" spans="2:65" s="1" customFormat="1" ht="16.5" customHeight="1">
      <c r="B262" s="33"/>
      <c r="C262" s="127" t="s">
        <v>450</v>
      </c>
      <c r="D262" s="127" t="s">
        <v>219</v>
      </c>
      <c r="E262" s="128" t="s">
        <v>4736</v>
      </c>
      <c r="F262" s="129" t="s">
        <v>4737</v>
      </c>
      <c r="G262" s="130" t="s">
        <v>237</v>
      </c>
      <c r="H262" s="131">
        <v>8</v>
      </c>
      <c r="I262" s="132"/>
      <c r="J262" s="133">
        <f>ROUND(I262*H262,2)</f>
        <v>0</v>
      </c>
      <c r="K262" s="129" t="s">
        <v>19</v>
      </c>
      <c r="L262" s="33"/>
      <c r="M262" s="134" t="s">
        <v>19</v>
      </c>
      <c r="N262" s="135" t="s">
        <v>47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223</v>
      </c>
      <c r="AT262" s="138" t="s">
        <v>219</v>
      </c>
      <c r="AU262" s="138" t="s">
        <v>83</v>
      </c>
      <c r="AY262" s="18" t="s">
        <v>218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8" t="s">
        <v>83</v>
      </c>
      <c r="BK262" s="139">
        <f>ROUND(I262*H262,2)</f>
        <v>0</v>
      </c>
      <c r="BL262" s="18" t="s">
        <v>223</v>
      </c>
      <c r="BM262" s="138" t="s">
        <v>4738</v>
      </c>
    </row>
    <row r="263" spans="2:65" s="1" customFormat="1" ht="11.25">
      <c r="B263" s="33"/>
      <c r="D263" s="140" t="s">
        <v>225</v>
      </c>
      <c r="F263" s="141" t="s">
        <v>4739</v>
      </c>
      <c r="I263" s="142"/>
      <c r="L263" s="33"/>
      <c r="M263" s="143"/>
      <c r="T263" s="54"/>
      <c r="AT263" s="18" t="s">
        <v>225</v>
      </c>
      <c r="AU263" s="18" t="s">
        <v>83</v>
      </c>
    </row>
    <row r="264" spans="2:65" s="1" customFormat="1" ht="19.5">
      <c r="B264" s="33"/>
      <c r="D264" s="140" t="s">
        <v>227</v>
      </c>
      <c r="F264" s="144" t="s">
        <v>4715</v>
      </c>
      <c r="I264" s="142"/>
      <c r="L264" s="33"/>
      <c r="M264" s="143"/>
      <c r="T264" s="54"/>
      <c r="AT264" s="18" t="s">
        <v>227</v>
      </c>
      <c r="AU264" s="18" t="s">
        <v>83</v>
      </c>
    </row>
    <row r="265" spans="2:65" s="11" customFormat="1" ht="11.25">
      <c r="B265" s="145"/>
      <c r="D265" s="140" t="s">
        <v>229</v>
      </c>
      <c r="E265" s="146" t="s">
        <v>19</v>
      </c>
      <c r="F265" s="147" t="s">
        <v>230</v>
      </c>
      <c r="H265" s="146" t="s">
        <v>19</v>
      </c>
      <c r="I265" s="148"/>
      <c r="L265" s="145"/>
      <c r="M265" s="149"/>
      <c r="T265" s="150"/>
      <c r="AT265" s="146" t="s">
        <v>229</v>
      </c>
      <c r="AU265" s="146" t="s">
        <v>83</v>
      </c>
      <c r="AV265" s="11" t="s">
        <v>83</v>
      </c>
      <c r="AW265" s="11" t="s">
        <v>37</v>
      </c>
      <c r="AX265" s="11" t="s">
        <v>76</v>
      </c>
      <c r="AY265" s="146" t="s">
        <v>218</v>
      </c>
    </row>
    <row r="266" spans="2:65" s="12" customFormat="1" ht="11.25">
      <c r="B266" s="151"/>
      <c r="D266" s="140" t="s">
        <v>229</v>
      </c>
      <c r="E266" s="152" t="s">
        <v>19</v>
      </c>
      <c r="F266" s="153" t="s">
        <v>278</v>
      </c>
      <c r="H266" s="154">
        <v>8</v>
      </c>
      <c r="I266" s="155"/>
      <c r="L266" s="151"/>
      <c r="M266" s="156"/>
      <c r="T266" s="157"/>
      <c r="AT266" s="152" t="s">
        <v>229</v>
      </c>
      <c r="AU266" s="152" t="s">
        <v>83</v>
      </c>
      <c r="AV266" s="12" t="s">
        <v>85</v>
      </c>
      <c r="AW266" s="12" t="s">
        <v>37</v>
      </c>
      <c r="AX266" s="12" t="s">
        <v>83</v>
      </c>
      <c r="AY266" s="152" t="s">
        <v>218</v>
      </c>
    </row>
    <row r="267" spans="2:65" s="1" customFormat="1" ht="16.5" customHeight="1">
      <c r="B267" s="33"/>
      <c r="C267" s="127" t="s">
        <v>459</v>
      </c>
      <c r="D267" s="127" t="s">
        <v>219</v>
      </c>
      <c r="E267" s="128" t="s">
        <v>4740</v>
      </c>
      <c r="F267" s="129" t="s">
        <v>4741</v>
      </c>
      <c r="G267" s="130" t="s">
        <v>237</v>
      </c>
      <c r="H267" s="131">
        <v>4</v>
      </c>
      <c r="I267" s="132"/>
      <c r="J267" s="133">
        <f>ROUND(I267*H267,2)</f>
        <v>0</v>
      </c>
      <c r="K267" s="129" t="s">
        <v>19</v>
      </c>
      <c r="L267" s="33"/>
      <c r="M267" s="134" t="s">
        <v>19</v>
      </c>
      <c r="N267" s="135" t="s">
        <v>47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223</v>
      </c>
      <c r="AT267" s="138" t="s">
        <v>219</v>
      </c>
      <c r="AU267" s="138" t="s">
        <v>83</v>
      </c>
      <c r="AY267" s="18" t="s">
        <v>218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8" t="s">
        <v>83</v>
      </c>
      <c r="BK267" s="139">
        <f>ROUND(I267*H267,2)</f>
        <v>0</v>
      </c>
      <c r="BL267" s="18" t="s">
        <v>223</v>
      </c>
      <c r="BM267" s="138" t="s">
        <v>4742</v>
      </c>
    </row>
    <row r="268" spans="2:65" s="1" customFormat="1" ht="11.25">
      <c r="B268" s="33"/>
      <c r="D268" s="140" t="s">
        <v>225</v>
      </c>
      <c r="F268" s="141" t="s">
        <v>4743</v>
      </c>
      <c r="I268" s="142"/>
      <c r="L268" s="33"/>
      <c r="M268" s="143"/>
      <c r="T268" s="54"/>
      <c r="AT268" s="18" t="s">
        <v>225</v>
      </c>
      <c r="AU268" s="18" t="s">
        <v>83</v>
      </c>
    </row>
    <row r="269" spans="2:65" s="1" customFormat="1" ht="19.5">
      <c r="B269" s="33"/>
      <c r="D269" s="140" t="s">
        <v>227</v>
      </c>
      <c r="F269" s="144" t="s">
        <v>4744</v>
      </c>
      <c r="I269" s="142"/>
      <c r="L269" s="33"/>
      <c r="M269" s="143"/>
      <c r="T269" s="54"/>
      <c r="AT269" s="18" t="s">
        <v>227</v>
      </c>
      <c r="AU269" s="18" t="s">
        <v>83</v>
      </c>
    </row>
    <row r="270" spans="2:65" s="11" customFormat="1" ht="11.25">
      <c r="B270" s="145"/>
      <c r="D270" s="140" t="s">
        <v>229</v>
      </c>
      <c r="E270" s="146" t="s">
        <v>19</v>
      </c>
      <c r="F270" s="147" t="s">
        <v>230</v>
      </c>
      <c r="H270" s="146" t="s">
        <v>19</v>
      </c>
      <c r="I270" s="148"/>
      <c r="L270" s="145"/>
      <c r="M270" s="149"/>
      <c r="T270" s="150"/>
      <c r="AT270" s="146" t="s">
        <v>229</v>
      </c>
      <c r="AU270" s="146" t="s">
        <v>83</v>
      </c>
      <c r="AV270" s="11" t="s">
        <v>83</v>
      </c>
      <c r="AW270" s="11" t="s">
        <v>37</v>
      </c>
      <c r="AX270" s="11" t="s">
        <v>76</v>
      </c>
      <c r="AY270" s="146" t="s">
        <v>218</v>
      </c>
    </row>
    <row r="271" spans="2:65" s="12" customFormat="1" ht="11.25">
      <c r="B271" s="151"/>
      <c r="D271" s="140" t="s">
        <v>229</v>
      </c>
      <c r="E271" s="152" t="s">
        <v>19</v>
      </c>
      <c r="F271" s="153" t="s">
        <v>223</v>
      </c>
      <c r="H271" s="154">
        <v>4</v>
      </c>
      <c r="I271" s="155"/>
      <c r="L271" s="151"/>
      <c r="M271" s="156"/>
      <c r="T271" s="157"/>
      <c r="AT271" s="152" t="s">
        <v>229</v>
      </c>
      <c r="AU271" s="152" t="s">
        <v>83</v>
      </c>
      <c r="AV271" s="12" t="s">
        <v>85</v>
      </c>
      <c r="AW271" s="12" t="s">
        <v>37</v>
      </c>
      <c r="AX271" s="12" t="s">
        <v>83</v>
      </c>
      <c r="AY271" s="152" t="s">
        <v>218</v>
      </c>
    </row>
    <row r="272" spans="2:65" s="1" customFormat="1" ht="16.5" customHeight="1">
      <c r="B272" s="33"/>
      <c r="C272" s="127" t="s">
        <v>465</v>
      </c>
      <c r="D272" s="127" t="s">
        <v>219</v>
      </c>
      <c r="E272" s="128" t="s">
        <v>4745</v>
      </c>
      <c r="F272" s="129" t="s">
        <v>4746</v>
      </c>
      <c r="G272" s="130" t="s">
        <v>237</v>
      </c>
      <c r="H272" s="131">
        <v>2</v>
      </c>
      <c r="I272" s="132"/>
      <c r="J272" s="133">
        <f>ROUND(I272*H272,2)</f>
        <v>0</v>
      </c>
      <c r="K272" s="129" t="s">
        <v>19</v>
      </c>
      <c r="L272" s="33"/>
      <c r="M272" s="134" t="s">
        <v>19</v>
      </c>
      <c r="N272" s="135" t="s">
        <v>47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223</v>
      </c>
      <c r="AT272" s="138" t="s">
        <v>219</v>
      </c>
      <c r="AU272" s="138" t="s">
        <v>83</v>
      </c>
      <c r="AY272" s="18" t="s">
        <v>218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8" t="s">
        <v>83</v>
      </c>
      <c r="BK272" s="139">
        <f>ROUND(I272*H272,2)</f>
        <v>0</v>
      </c>
      <c r="BL272" s="18" t="s">
        <v>223</v>
      </c>
      <c r="BM272" s="138" t="s">
        <v>4747</v>
      </c>
    </row>
    <row r="273" spans="2:65" s="1" customFormat="1" ht="11.25">
      <c r="B273" s="33"/>
      <c r="D273" s="140" t="s">
        <v>225</v>
      </c>
      <c r="F273" s="141" t="s">
        <v>4748</v>
      </c>
      <c r="I273" s="142"/>
      <c r="L273" s="33"/>
      <c r="M273" s="143"/>
      <c r="T273" s="54"/>
      <c r="AT273" s="18" t="s">
        <v>225</v>
      </c>
      <c r="AU273" s="18" t="s">
        <v>83</v>
      </c>
    </row>
    <row r="274" spans="2:65" s="1" customFormat="1" ht="19.5">
      <c r="B274" s="33"/>
      <c r="D274" s="140" t="s">
        <v>227</v>
      </c>
      <c r="F274" s="144" t="s">
        <v>4749</v>
      </c>
      <c r="I274" s="142"/>
      <c r="L274" s="33"/>
      <c r="M274" s="143"/>
      <c r="T274" s="54"/>
      <c r="AT274" s="18" t="s">
        <v>227</v>
      </c>
      <c r="AU274" s="18" t="s">
        <v>83</v>
      </c>
    </row>
    <row r="275" spans="2:65" s="11" customFormat="1" ht="11.25">
      <c r="B275" s="145"/>
      <c r="D275" s="140" t="s">
        <v>229</v>
      </c>
      <c r="E275" s="146" t="s">
        <v>19</v>
      </c>
      <c r="F275" s="147" t="s">
        <v>230</v>
      </c>
      <c r="H275" s="146" t="s">
        <v>19</v>
      </c>
      <c r="I275" s="148"/>
      <c r="L275" s="145"/>
      <c r="M275" s="149"/>
      <c r="T275" s="150"/>
      <c r="AT275" s="146" t="s">
        <v>229</v>
      </c>
      <c r="AU275" s="146" t="s">
        <v>83</v>
      </c>
      <c r="AV275" s="11" t="s">
        <v>83</v>
      </c>
      <c r="AW275" s="11" t="s">
        <v>37</v>
      </c>
      <c r="AX275" s="11" t="s">
        <v>76</v>
      </c>
      <c r="AY275" s="146" t="s">
        <v>218</v>
      </c>
    </row>
    <row r="276" spans="2:65" s="12" customFormat="1" ht="11.25">
      <c r="B276" s="151"/>
      <c r="D276" s="140" t="s">
        <v>229</v>
      </c>
      <c r="E276" s="152" t="s">
        <v>19</v>
      </c>
      <c r="F276" s="153" t="s">
        <v>85</v>
      </c>
      <c r="H276" s="154">
        <v>2</v>
      </c>
      <c r="I276" s="155"/>
      <c r="L276" s="151"/>
      <c r="M276" s="156"/>
      <c r="T276" s="157"/>
      <c r="AT276" s="152" t="s">
        <v>229</v>
      </c>
      <c r="AU276" s="152" t="s">
        <v>83</v>
      </c>
      <c r="AV276" s="12" t="s">
        <v>85</v>
      </c>
      <c r="AW276" s="12" t="s">
        <v>37</v>
      </c>
      <c r="AX276" s="12" t="s">
        <v>83</v>
      </c>
      <c r="AY276" s="152" t="s">
        <v>218</v>
      </c>
    </row>
    <row r="277" spans="2:65" s="10" customFormat="1" ht="25.9" customHeight="1">
      <c r="B277" s="117"/>
      <c r="D277" s="118" t="s">
        <v>75</v>
      </c>
      <c r="E277" s="119" t="s">
        <v>4750</v>
      </c>
      <c r="F277" s="119" t="s">
        <v>4751</v>
      </c>
      <c r="I277" s="120"/>
      <c r="J277" s="121">
        <f>BK277</f>
        <v>0</v>
      </c>
      <c r="L277" s="117"/>
      <c r="M277" s="122"/>
      <c r="P277" s="123">
        <f>SUM(P278:P296)</f>
        <v>0</v>
      </c>
      <c r="R277" s="123">
        <f>SUM(R278:R296)</f>
        <v>0</v>
      </c>
      <c r="T277" s="124">
        <f>SUM(T278:T296)</f>
        <v>0</v>
      </c>
      <c r="AR277" s="118" t="s">
        <v>83</v>
      </c>
      <c r="AT277" s="125" t="s">
        <v>75</v>
      </c>
      <c r="AU277" s="125" t="s">
        <v>76</v>
      </c>
      <c r="AY277" s="118" t="s">
        <v>218</v>
      </c>
      <c r="BK277" s="126">
        <f>SUM(BK278:BK296)</f>
        <v>0</v>
      </c>
    </row>
    <row r="278" spans="2:65" s="1" customFormat="1" ht="16.5" customHeight="1">
      <c r="B278" s="33"/>
      <c r="C278" s="127" t="s">
        <v>473</v>
      </c>
      <c r="D278" s="127" t="s">
        <v>219</v>
      </c>
      <c r="E278" s="128" t="s">
        <v>4752</v>
      </c>
      <c r="F278" s="129" t="s">
        <v>4753</v>
      </c>
      <c r="G278" s="130" t="s">
        <v>222</v>
      </c>
      <c r="H278" s="131">
        <v>433</v>
      </c>
      <c r="I278" s="132"/>
      <c r="J278" s="133">
        <f>ROUND(I278*H278,2)</f>
        <v>0</v>
      </c>
      <c r="K278" s="129" t="s">
        <v>19</v>
      </c>
      <c r="L278" s="33"/>
      <c r="M278" s="134" t="s">
        <v>19</v>
      </c>
      <c r="N278" s="135" t="s">
        <v>47</v>
      </c>
      <c r="P278" s="136">
        <f>O278*H278</f>
        <v>0</v>
      </c>
      <c r="Q278" s="136">
        <v>0</v>
      </c>
      <c r="R278" s="136">
        <f>Q278*H278</f>
        <v>0</v>
      </c>
      <c r="S278" s="136">
        <v>0</v>
      </c>
      <c r="T278" s="137">
        <f>S278*H278</f>
        <v>0</v>
      </c>
      <c r="AR278" s="138" t="s">
        <v>223</v>
      </c>
      <c r="AT278" s="138" t="s">
        <v>219</v>
      </c>
      <c r="AU278" s="138" t="s">
        <v>83</v>
      </c>
      <c r="AY278" s="18" t="s">
        <v>218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8" t="s">
        <v>83</v>
      </c>
      <c r="BK278" s="139">
        <f>ROUND(I278*H278,2)</f>
        <v>0</v>
      </c>
      <c r="BL278" s="18" t="s">
        <v>223</v>
      </c>
      <c r="BM278" s="138" t="s">
        <v>4754</v>
      </c>
    </row>
    <row r="279" spans="2:65" s="1" customFormat="1" ht="39">
      <c r="B279" s="33"/>
      <c r="D279" s="140" t="s">
        <v>225</v>
      </c>
      <c r="F279" s="141" t="s">
        <v>4755</v>
      </c>
      <c r="I279" s="142"/>
      <c r="L279" s="33"/>
      <c r="M279" s="143"/>
      <c r="T279" s="54"/>
      <c r="AT279" s="18" t="s">
        <v>225</v>
      </c>
      <c r="AU279" s="18" t="s">
        <v>83</v>
      </c>
    </row>
    <row r="280" spans="2:65" s="1" customFormat="1" ht="19.5">
      <c r="B280" s="33"/>
      <c r="D280" s="140" t="s">
        <v>227</v>
      </c>
      <c r="F280" s="144" t="s">
        <v>4756</v>
      </c>
      <c r="I280" s="142"/>
      <c r="L280" s="33"/>
      <c r="M280" s="143"/>
      <c r="T280" s="54"/>
      <c r="AT280" s="18" t="s">
        <v>227</v>
      </c>
      <c r="AU280" s="18" t="s">
        <v>83</v>
      </c>
    </row>
    <row r="281" spans="2:65" s="11" customFormat="1" ht="11.25">
      <c r="B281" s="145"/>
      <c r="D281" s="140" t="s">
        <v>229</v>
      </c>
      <c r="E281" s="146" t="s">
        <v>19</v>
      </c>
      <c r="F281" s="147" t="s">
        <v>230</v>
      </c>
      <c r="H281" s="146" t="s">
        <v>19</v>
      </c>
      <c r="I281" s="148"/>
      <c r="L281" s="145"/>
      <c r="M281" s="149"/>
      <c r="T281" s="150"/>
      <c r="AT281" s="146" t="s">
        <v>229</v>
      </c>
      <c r="AU281" s="146" t="s">
        <v>83</v>
      </c>
      <c r="AV281" s="11" t="s">
        <v>83</v>
      </c>
      <c r="AW281" s="11" t="s">
        <v>37</v>
      </c>
      <c r="AX281" s="11" t="s">
        <v>76</v>
      </c>
      <c r="AY281" s="146" t="s">
        <v>218</v>
      </c>
    </row>
    <row r="282" spans="2:65" s="12" customFormat="1" ht="11.25">
      <c r="B282" s="151"/>
      <c r="D282" s="140" t="s">
        <v>229</v>
      </c>
      <c r="E282" s="152" t="s">
        <v>19</v>
      </c>
      <c r="F282" s="153" t="s">
        <v>4704</v>
      </c>
      <c r="H282" s="154">
        <v>433</v>
      </c>
      <c r="I282" s="155"/>
      <c r="L282" s="151"/>
      <c r="M282" s="156"/>
      <c r="T282" s="157"/>
      <c r="AT282" s="152" t="s">
        <v>229</v>
      </c>
      <c r="AU282" s="152" t="s">
        <v>83</v>
      </c>
      <c r="AV282" s="12" t="s">
        <v>85</v>
      </c>
      <c r="AW282" s="12" t="s">
        <v>37</v>
      </c>
      <c r="AX282" s="12" t="s">
        <v>83</v>
      </c>
      <c r="AY282" s="152" t="s">
        <v>218</v>
      </c>
    </row>
    <row r="283" spans="2:65" s="1" customFormat="1" ht="16.5" customHeight="1">
      <c r="B283" s="33"/>
      <c r="C283" s="127" t="s">
        <v>479</v>
      </c>
      <c r="D283" s="127" t="s">
        <v>219</v>
      </c>
      <c r="E283" s="128" t="s">
        <v>4757</v>
      </c>
      <c r="F283" s="129" t="s">
        <v>4758</v>
      </c>
      <c r="G283" s="130" t="s">
        <v>237</v>
      </c>
      <c r="H283" s="131">
        <v>1</v>
      </c>
      <c r="I283" s="132"/>
      <c r="J283" s="133">
        <f>ROUND(I283*H283,2)</f>
        <v>0</v>
      </c>
      <c r="K283" s="129" t="s">
        <v>19</v>
      </c>
      <c r="L283" s="33"/>
      <c r="M283" s="134" t="s">
        <v>19</v>
      </c>
      <c r="N283" s="135" t="s">
        <v>47</v>
      </c>
      <c r="P283" s="136">
        <f>O283*H283</f>
        <v>0</v>
      </c>
      <c r="Q283" s="136">
        <v>0</v>
      </c>
      <c r="R283" s="136">
        <f>Q283*H283</f>
        <v>0</v>
      </c>
      <c r="S283" s="136">
        <v>0</v>
      </c>
      <c r="T283" s="137">
        <f>S283*H283</f>
        <v>0</v>
      </c>
      <c r="AR283" s="138" t="s">
        <v>223</v>
      </c>
      <c r="AT283" s="138" t="s">
        <v>219</v>
      </c>
      <c r="AU283" s="138" t="s">
        <v>83</v>
      </c>
      <c r="AY283" s="18" t="s">
        <v>218</v>
      </c>
      <c r="BE283" s="139">
        <f>IF(N283="základní",J283,0)</f>
        <v>0</v>
      </c>
      <c r="BF283" s="139">
        <f>IF(N283="snížená",J283,0)</f>
        <v>0</v>
      </c>
      <c r="BG283" s="139">
        <f>IF(N283="zákl. přenesená",J283,0)</f>
        <v>0</v>
      </c>
      <c r="BH283" s="139">
        <f>IF(N283="sníž. přenesená",J283,0)</f>
        <v>0</v>
      </c>
      <c r="BI283" s="139">
        <f>IF(N283="nulová",J283,0)</f>
        <v>0</v>
      </c>
      <c r="BJ283" s="18" t="s">
        <v>83</v>
      </c>
      <c r="BK283" s="139">
        <f>ROUND(I283*H283,2)</f>
        <v>0</v>
      </c>
      <c r="BL283" s="18" t="s">
        <v>223</v>
      </c>
      <c r="BM283" s="138" t="s">
        <v>4759</v>
      </c>
    </row>
    <row r="284" spans="2:65" s="1" customFormat="1" ht="39">
      <c r="B284" s="33"/>
      <c r="D284" s="140" t="s">
        <v>225</v>
      </c>
      <c r="F284" s="141" t="s">
        <v>4760</v>
      </c>
      <c r="I284" s="142"/>
      <c r="L284" s="33"/>
      <c r="M284" s="143"/>
      <c r="T284" s="54"/>
      <c r="AT284" s="18" t="s">
        <v>225</v>
      </c>
      <c r="AU284" s="18" t="s">
        <v>83</v>
      </c>
    </row>
    <row r="285" spans="2:65" s="1" customFormat="1" ht="19.5">
      <c r="B285" s="33"/>
      <c r="D285" s="140" t="s">
        <v>227</v>
      </c>
      <c r="F285" s="144" t="s">
        <v>4761</v>
      </c>
      <c r="I285" s="142"/>
      <c r="L285" s="33"/>
      <c r="M285" s="143"/>
      <c r="T285" s="54"/>
      <c r="AT285" s="18" t="s">
        <v>227</v>
      </c>
      <c r="AU285" s="18" t="s">
        <v>83</v>
      </c>
    </row>
    <row r="286" spans="2:65" s="12" customFormat="1" ht="11.25">
      <c r="B286" s="151"/>
      <c r="D286" s="140" t="s">
        <v>229</v>
      </c>
      <c r="E286" s="152" t="s">
        <v>19</v>
      </c>
      <c r="F286" s="153" t="s">
        <v>83</v>
      </c>
      <c r="H286" s="154">
        <v>1</v>
      </c>
      <c r="I286" s="155"/>
      <c r="L286" s="151"/>
      <c r="M286" s="156"/>
      <c r="T286" s="157"/>
      <c r="AT286" s="152" t="s">
        <v>229</v>
      </c>
      <c r="AU286" s="152" t="s">
        <v>83</v>
      </c>
      <c r="AV286" s="12" t="s">
        <v>85</v>
      </c>
      <c r="AW286" s="12" t="s">
        <v>37</v>
      </c>
      <c r="AX286" s="12" t="s">
        <v>83</v>
      </c>
      <c r="AY286" s="152" t="s">
        <v>218</v>
      </c>
    </row>
    <row r="287" spans="2:65" s="1" customFormat="1" ht="16.5" customHeight="1">
      <c r="B287" s="33"/>
      <c r="C287" s="127" t="s">
        <v>484</v>
      </c>
      <c r="D287" s="127" t="s">
        <v>219</v>
      </c>
      <c r="E287" s="128" t="s">
        <v>4762</v>
      </c>
      <c r="F287" s="129" t="s">
        <v>353</v>
      </c>
      <c r="G287" s="130" t="s">
        <v>167</v>
      </c>
      <c r="H287" s="131">
        <v>8.5</v>
      </c>
      <c r="I287" s="132"/>
      <c r="J287" s="133">
        <f>ROUND(I287*H287,2)</f>
        <v>0</v>
      </c>
      <c r="K287" s="129" t="s">
        <v>19</v>
      </c>
      <c r="L287" s="33"/>
      <c r="M287" s="134" t="s">
        <v>19</v>
      </c>
      <c r="N287" s="135" t="s">
        <v>47</v>
      </c>
      <c r="P287" s="136">
        <f>O287*H287</f>
        <v>0</v>
      </c>
      <c r="Q287" s="136">
        <v>0</v>
      </c>
      <c r="R287" s="136">
        <f>Q287*H287</f>
        <v>0</v>
      </c>
      <c r="S287" s="136">
        <v>0</v>
      </c>
      <c r="T287" s="137">
        <f>S287*H287</f>
        <v>0</v>
      </c>
      <c r="AR287" s="138" t="s">
        <v>223</v>
      </c>
      <c r="AT287" s="138" t="s">
        <v>219</v>
      </c>
      <c r="AU287" s="138" t="s">
        <v>83</v>
      </c>
      <c r="AY287" s="18" t="s">
        <v>218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8" t="s">
        <v>83</v>
      </c>
      <c r="BK287" s="139">
        <f>ROUND(I287*H287,2)</f>
        <v>0</v>
      </c>
      <c r="BL287" s="18" t="s">
        <v>223</v>
      </c>
      <c r="BM287" s="138" t="s">
        <v>4763</v>
      </c>
    </row>
    <row r="288" spans="2:65" s="1" customFormat="1" ht="39">
      <c r="B288" s="33"/>
      <c r="D288" s="140" t="s">
        <v>225</v>
      </c>
      <c r="F288" s="141" t="s">
        <v>355</v>
      </c>
      <c r="I288" s="142"/>
      <c r="L288" s="33"/>
      <c r="M288" s="143"/>
      <c r="T288" s="54"/>
      <c r="AT288" s="18" t="s">
        <v>225</v>
      </c>
      <c r="AU288" s="18" t="s">
        <v>83</v>
      </c>
    </row>
    <row r="289" spans="2:65" s="1" customFormat="1" ht="29.25">
      <c r="B289" s="33"/>
      <c r="D289" s="140" t="s">
        <v>227</v>
      </c>
      <c r="F289" s="144" t="s">
        <v>356</v>
      </c>
      <c r="I289" s="142"/>
      <c r="L289" s="33"/>
      <c r="M289" s="143"/>
      <c r="T289" s="54"/>
      <c r="AT289" s="18" t="s">
        <v>227</v>
      </c>
      <c r="AU289" s="18" t="s">
        <v>83</v>
      </c>
    </row>
    <row r="290" spans="2:65" s="11" customFormat="1" ht="11.25">
      <c r="B290" s="145"/>
      <c r="D290" s="140" t="s">
        <v>229</v>
      </c>
      <c r="E290" s="146" t="s">
        <v>19</v>
      </c>
      <c r="F290" s="147" t="s">
        <v>230</v>
      </c>
      <c r="H290" s="146" t="s">
        <v>19</v>
      </c>
      <c r="I290" s="148"/>
      <c r="L290" s="145"/>
      <c r="M290" s="149"/>
      <c r="T290" s="150"/>
      <c r="AT290" s="146" t="s">
        <v>229</v>
      </c>
      <c r="AU290" s="146" t="s">
        <v>83</v>
      </c>
      <c r="AV290" s="11" t="s">
        <v>83</v>
      </c>
      <c r="AW290" s="11" t="s">
        <v>37</v>
      </c>
      <c r="AX290" s="11" t="s">
        <v>76</v>
      </c>
      <c r="AY290" s="146" t="s">
        <v>218</v>
      </c>
    </row>
    <row r="291" spans="2:65" s="12" customFormat="1" ht="11.25">
      <c r="B291" s="151"/>
      <c r="D291" s="140" t="s">
        <v>229</v>
      </c>
      <c r="E291" s="152" t="s">
        <v>19</v>
      </c>
      <c r="F291" s="153" t="s">
        <v>4764</v>
      </c>
      <c r="H291" s="154">
        <v>8.5</v>
      </c>
      <c r="I291" s="155"/>
      <c r="L291" s="151"/>
      <c r="M291" s="156"/>
      <c r="T291" s="157"/>
      <c r="AT291" s="152" t="s">
        <v>229</v>
      </c>
      <c r="AU291" s="152" t="s">
        <v>83</v>
      </c>
      <c r="AV291" s="12" t="s">
        <v>85</v>
      </c>
      <c r="AW291" s="12" t="s">
        <v>37</v>
      </c>
      <c r="AX291" s="12" t="s">
        <v>76</v>
      </c>
      <c r="AY291" s="152" t="s">
        <v>218</v>
      </c>
    </row>
    <row r="292" spans="2:65" s="13" customFormat="1" ht="11.25">
      <c r="B292" s="158"/>
      <c r="D292" s="140" t="s">
        <v>229</v>
      </c>
      <c r="E292" s="159" t="s">
        <v>186</v>
      </c>
      <c r="F292" s="160" t="s">
        <v>234</v>
      </c>
      <c r="H292" s="161">
        <v>8.5</v>
      </c>
      <c r="I292" s="162"/>
      <c r="L292" s="158"/>
      <c r="M292" s="163"/>
      <c r="T292" s="164"/>
      <c r="AT292" s="159" t="s">
        <v>229</v>
      </c>
      <c r="AU292" s="159" t="s">
        <v>83</v>
      </c>
      <c r="AV292" s="13" t="s">
        <v>223</v>
      </c>
      <c r="AW292" s="13" t="s">
        <v>37</v>
      </c>
      <c r="AX292" s="13" t="s">
        <v>83</v>
      </c>
      <c r="AY292" s="159" t="s">
        <v>218</v>
      </c>
    </row>
    <row r="293" spans="2:65" s="1" customFormat="1" ht="16.5" customHeight="1">
      <c r="B293" s="33"/>
      <c r="C293" s="127" t="s">
        <v>489</v>
      </c>
      <c r="D293" s="127" t="s">
        <v>219</v>
      </c>
      <c r="E293" s="128" t="s">
        <v>4765</v>
      </c>
      <c r="F293" s="129" t="s">
        <v>394</v>
      </c>
      <c r="G293" s="130" t="s">
        <v>323</v>
      </c>
      <c r="H293" s="131">
        <v>20.8</v>
      </c>
      <c r="I293" s="132"/>
      <c r="J293" s="133">
        <f>ROUND(I293*H293,2)</f>
        <v>0</v>
      </c>
      <c r="K293" s="129" t="s">
        <v>19</v>
      </c>
      <c r="L293" s="33"/>
      <c r="M293" s="134" t="s">
        <v>19</v>
      </c>
      <c r="N293" s="135" t="s">
        <v>47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223</v>
      </c>
      <c r="AT293" s="138" t="s">
        <v>219</v>
      </c>
      <c r="AU293" s="138" t="s">
        <v>83</v>
      </c>
      <c r="AY293" s="18" t="s">
        <v>218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8" t="s">
        <v>83</v>
      </c>
      <c r="BK293" s="139">
        <f>ROUND(I293*H293,2)</f>
        <v>0</v>
      </c>
      <c r="BL293" s="18" t="s">
        <v>223</v>
      </c>
      <c r="BM293" s="138" t="s">
        <v>4766</v>
      </c>
    </row>
    <row r="294" spans="2:65" s="1" customFormat="1" ht="29.25">
      <c r="B294" s="33"/>
      <c r="D294" s="140" t="s">
        <v>225</v>
      </c>
      <c r="F294" s="141" t="s">
        <v>396</v>
      </c>
      <c r="I294" s="142"/>
      <c r="L294" s="33"/>
      <c r="M294" s="143"/>
      <c r="T294" s="54"/>
      <c r="AT294" s="18" t="s">
        <v>225</v>
      </c>
      <c r="AU294" s="18" t="s">
        <v>83</v>
      </c>
    </row>
    <row r="295" spans="2:65" s="1" customFormat="1" ht="19.5">
      <c r="B295" s="33"/>
      <c r="D295" s="140" t="s">
        <v>227</v>
      </c>
      <c r="F295" s="144" t="s">
        <v>397</v>
      </c>
      <c r="I295" s="142"/>
      <c r="L295" s="33"/>
      <c r="M295" s="143"/>
      <c r="T295" s="54"/>
      <c r="AT295" s="18" t="s">
        <v>227</v>
      </c>
      <c r="AU295" s="18" t="s">
        <v>83</v>
      </c>
    </row>
    <row r="296" spans="2:65" s="12" customFormat="1" ht="11.25">
      <c r="B296" s="151"/>
      <c r="D296" s="140" t="s">
        <v>229</v>
      </c>
      <c r="E296" s="152" t="s">
        <v>19</v>
      </c>
      <c r="F296" s="153" t="s">
        <v>4767</v>
      </c>
      <c r="H296" s="154">
        <v>20.8</v>
      </c>
      <c r="I296" s="155"/>
      <c r="L296" s="151"/>
      <c r="M296" s="156"/>
      <c r="T296" s="157"/>
      <c r="AT296" s="152" t="s">
        <v>229</v>
      </c>
      <c r="AU296" s="152" t="s">
        <v>83</v>
      </c>
      <c r="AV296" s="12" t="s">
        <v>85</v>
      </c>
      <c r="AW296" s="12" t="s">
        <v>37</v>
      </c>
      <c r="AX296" s="12" t="s">
        <v>83</v>
      </c>
      <c r="AY296" s="152" t="s">
        <v>218</v>
      </c>
    </row>
    <row r="297" spans="2:65" s="10" customFormat="1" ht="25.9" customHeight="1">
      <c r="B297" s="117"/>
      <c r="D297" s="118" t="s">
        <v>75</v>
      </c>
      <c r="E297" s="119" t="s">
        <v>4768</v>
      </c>
      <c r="F297" s="119" t="s">
        <v>1395</v>
      </c>
      <c r="I297" s="120"/>
      <c r="J297" s="121">
        <f>BK297</f>
        <v>0</v>
      </c>
      <c r="L297" s="117"/>
      <c r="M297" s="122"/>
      <c r="P297" s="123">
        <f>SUM(P298:P309)</f>
        <v>0</v>
      </c>
      <c r="R297" s="123">
        <f>SUM(R298:R309)</f>
        <v>0</v>
      </c>
      <c r="T297" s="124">
        <f>SUM(T298:T309)</f>
        <v>0</v>
      </c>
      <c r="AR297" s="118" t="s">
        <v>83</v>
      </c>
      <c r="AT297" s="125" t="s">
        <v>75</v>
      </c>
      <c r="AU297" s="125" t="s">
        <v>76</v>
      </c>
      <c r="AY297" s="118" t="s">
        <v>218</v>
      </c>
      <c r="BK297" s="126">
        <f>SUM(BK298:BK309)</f>
        <v>0</v>
      </c>
    </row>
    <row r="298" spans="2:65" s="1" customFormat="1" ht="21.75" customHeight="1">
      <c r="B298" s="33"/>
      <c r="C298" s="127" t="s">
        <v>498</v>
      </c>
      <c r="D298" s="127" t="s">
        <v>219</v>
      </c>
      <c r="E298" s="128" t="s">
        <v>4769</v>
      </c>
      <c r="F298" s="129" t="s">
        <v>4770</v>
      </c>
      <c r="G298" s="130" t="s">
        <v>376</v>
      </c>
      <c r="H298" s="131">
        <v>1</v>
      </c>
      <c r="I298" s="132"/>
      <c r="J298" s="133">
        <f>ROUND(I298*H298,2)</f>
        <v>0</v>
      </c>
      <c r="K298" s="129" t="s">
        <v>19</v>
      </c>
      <c r="L298" s="33"/>
      <c r="M298" s="134" t="s">
        <v>19</v>
      </c>
      <c r="N298" s="135" t="s">
        <v>47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223</v>
      </c>
      <c r="AT298" s="138" t="s">
        <v>219</v>
      </c>
      <c r="AU298" s="138" t="s">
        <v>83</v>
      </c>
      <c r="AY298" s="18" t="s">
        <v>218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8" t="s">
        <v>83</v>
      </c>
      <c r="BK298" s="139">
        <f>ROUND(I298*H298,2)</f>
        <v>0</v>
      </c>
      <c r="BL298" s="18" t="s">
        <v>223</v>
      </c>
      <c r="BM298" s="138" t="s">
        <v>4771</v>
      </c>
    </row>
    <row r="299" spans="2:65" s="1" customFormat="1" ht="48.75">
      <c r="B299" s="33"/>
      <c r="D299" s="140" t="s">
        <v>225</v>
      </c>
      <c r="F299" s="141" t="s">
        <v>4772</v>
      </c>
      <c r="I299" s="142"/>
      <c r="L299" s="33"/>
      <c r="M299" s="143"/>
      <c r="T299" s="54"/>
      <c r="AT299" s="18" t="s">
        <v>225</v>
      </c>
      <c r="AU299" s="18" t="s">
        <v>83</v>
      </c>
    </row>
    <row r="300" spans="2:65" s="1" customFormat="1" ht="19.5">
      <c r="B300" s="33"/>
      <c r="D300" s="140" t="s">
        <v>227</v>
      </c>
      <c r="F300" s="144" t="s">
        <v>2216</v>
      </c>
      <c r="I300" s="142"/>
      <c r="L300" s="33"/>
      <c r="M300" s="143"/>
      <c r="T300" s="54"/>
      <c r="AT300" s="18" t="s">
        <v>227</v>
      </c>
      <c r="AU300" s="18" t="s">
        <v>83</v>
      </c>
    </row>
    <row r="301" spans="2:65" s="11" customFormat="1" ht="11.25">
      <c r="B301" s="145"/>
      <c r="D301" s="140" t="s">
        <v>229</v>
      </c>
      <c r="E301" s="146" t="s">
        <v>19</v>
      </c>
      <c r="F301" s="147" t="s">
        <v>230</v>
      </c>
      <c r="H301" s="146" t="s">
        <v>19</v>
      </c>
      <c r="I301" s="148"/>
      <c r="L301" s="145"/>
      <c r="M301" s="149"/>
      <c r="T301" s="150"/>
      <c r="AT301" s="146" t="s">
        <v>229</v>
      </c>
      <c r="AU301" s="146" t="s">
        <v>83</v>
      </c>
      <c r="AV301" s="11" t="s">
        <v>83</v>
      </c>
      <c r="AW301" s="11" t="s">
        <v>37</v>
      </c>
      <c r="AX301" s="11" t="s">
        <v>76</v>
      </c>
      <c r="AY301" s="146" t="s">
        <v>218</v>
      </c>
    </row>
    <row r="302" spans="2:65" s="12" customFormat="1" ht="11.25">
      <c r="B302" s="151"/>
      <c r="D302" s="140" t="s">
        <v>229</v>
      </c>
      <c r="E302" s="152" t="s">
        <v>19</v>
      </c>
      <c r="F302" s="153" t="s">
        <v>83</v>
      </c>
      <c r="H302" s="154">
        <v>1</v>
      </c>
      <c r="I302" s="155"/>
      <c r="L302" s="151"/>
      <c r="M302" s="156"/>
      <c r="T302" s="157"/>
      <c r="AT302" s="152" t="s">
        <v>229</v>
      </c>
      <c r="AU302" s="152" t="s">
        <v>83</v>
      </c>
      <c r="AV302" s="12" t="s">
        <v>85</v>
      </c>
      <c r="AW302" s="12" t="s">
        <v>37</v>
      </c>
      <c r="AX302" s="12" t="s">
        <v>83</v>
      </c>
      <c r="AY302" s="152" t="s">
        <v>218</v>
      </c>
    </row>
    <row r="303" spans="2:65" s="1" customFormat="1" ht="24.2" customHeight="1">
      <c r="B303" s="33"/>
      <c r="C303" s="127" t="s">
        <v>503</v>
      </c>
      <c r="D303" s="127" t="s">
        <v>219</v>
      </c>
      <c r="E303" s="128" t="s">
        <v>4773</v>
      </c>
      <c r="F303" s="129" t="s">
        <v>2197</v>
      </c>
      <c r="G303" s="130" t="s">
        <v>376</v>
      </c>
      <c r="H303" s="131">
        <v>2</v>
      </c>
      <c r="I303" s="132"/>
      <c r="J303" s="133">
        <f>ROUND(I303*H303,2)</f>
        <v>0</v>
      </c>
      <c r="K303" s="129" t="s">
        <v>19</v>
      </c>
      <c r="L303" s="33"/>
      <c r="M303" s="134" t="s">
        <v>19</v>
      </c>
      <c r="N303" s="135" t="s">
        <v>47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223</v>
      </c>
      <c r="AT303" s="138" t="s">
        <v>219</v>
      </c>
      <c r="AU303" s="138" t="s">
        <v>83</v>
      </c>
      <c r="AY303" s="18" t="s">
        <v>218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8" t="s">
        <v>83</v>
      </c>
      <c r="BK303" s="139">
        <f>ROUND(I303*H303,2)</f>
        <v>0</v>
      </c>
      <c r="BL303" s="18" t="s">
        <v>223</v>
      </c>
      <c r="BM303" s="138" t="s">
        <v>4774</v>
      </c>
    </row>
    <row r="304" spans="2:65" s="1" customFormat="1" ht="58.5">
      <c r="B304" s="33"/>
      <c r="D304" s="140" t="s">
        <v>225</v>
      </c>
      <c r="F304" s="141" t="s">
        <v>3288</v>
      </c>
      <c r="I304" s="142"/>
      <c r="L304" s="33"/>
      <c r="M304" s="143"/>
      <c r="T304" s="54"/>
      <c r="AT304" s="18" t="s">
        <v>225</v>
      </c>
      <c r="AU304" s="18" t="s">
        <v>83</v>
      </c>
    </row>
    <row r="305" spans="2:65" s="1" customFormat="1" ht="19.5">
      <c r="B305" s="33"/>
      <c r="D305" s="140" t="s">
        <v>227</v>
      </c>
      <c r="F305" s="144" t="s">
        <v>1401</v>
      </c>
      <c r="I305" s="142"/>
      <c r="L305" s="33"/>
      <c r="M305" s="143"/>
      <c r="T305" s="54"/>
      <c r="AT305" s="18" t="s">
        <v>227</v>
      </c>
      <c r="AU305" s="18" t="s">
        <v>83</v>
      </c>
    </row>
    <row r="306" spans="2:65" s="11" customFormat="1" ht="11.25">
      <c r="B306" s="145"/>
      <c r="D306" s="140" t="s">
        <v>229</v>
      </c>
      <c r="E306" s="146" t="s">
        <v>19</v>
      </c>
      <c r="F306" s="147" t="s">
        <v>1137</v>
      </c>
      <c r="H306" s="146" t="s">
        <v>19</v>
      </c>
      <c r="I306" s="148"/>
      <c r="L306" s="145"/>
      <c r="M306" s="149"/>
      <c r="T306" s="150"/>
      <c r="AT306" s="146" t="s">
        <v>229</v>
      </c>
      <c r="AU306" s="146" t="s">
        <v>83</v>
      </c>
      <c r="AV306" s="11" t="s">
        <v>83</v>
      </c>
      <c r="AW306" s="11" t="s">
        <v>37</v>
      </c>
      <c r="AX306" s="11" t="s">
        <v>76</v>
      </c>
      <c r="AY306" s="146" t="s">
        <v>218</v>
      </c>
    </row>
    <row r="307" spans="2:65" s="12" customFormat="1" ht="11.25">
      <c r="B307" s="151"/>
      <c r="D307" s="140" t="s">
        <v>229</v>
      </c>
      <c r="E307" s="152" t="s">
        <v>19</v>
      </c>
      <c r="F307" s="153" t="s">
        <v>4775</v>
      </c>
      <c r="H307" s="154">
        <v>20</v>
      </c>
      <c r="I307" s="155"/>
      <c r="L307" s="151"/>
      <c r="M307" s="156"/>
      <c r="T307" s="157"/>
      <c r="AT307" s="152" t="s">
        <v>229</v>
      </c>
      <c r="AU307" s="152" t="s">
        <v>83</v>
      </c>
      <c r="AV307" s="12" t="s">
        <v>85</v>
      </c>
      <c r="AW307" s="12" t="s">
        <v>37</v>
      </c>
      <c r="AX307" s="12" t="s">
        <v>76</v>
      </c>
      <c r="AY307" s="152" t="s">
        <v>218</v>
      </c>
    </row>
    <row r="308" spans="2:65" s="12" customFormat="1" ht="11.25">
      <c r="B308" s="151"/>
      <c r="D308" s="140" t="s">
        <v>229</v>
      </c>
      <c r="E308" s="152" t="s">
        <v>19</v>
      </c>
      <c r="F308" s="153" t="s">
        <v>4776</v>
      </c>
      <c r="H308" s="154">
        <v>3</v>
      </c>
      <c r="I308" s="155"/>
      <c r="L308" s="151"/>
      <c r="M308" s="156"/>
      <c r="T308" s="157"/>
      <c r="AT308" s="152" t="s">
        <v>229</v>
      </c>
      <c r="AU308" s="152" t="s">
        <v>83</v>
      </c>
      <c r="AV308" s="12" t="s">
        <v>85</v>
      </c>
      <c r="AW308" s="12" t="s">
        <v>37</v>
      </c>
      <c r="AX308" s="12" t="s">
        <v>76</v>
      </c>
      <c r="AY308" s="152" t="s">
        <v>218</v>
      </c>
    </row>
    <row r="309" spans="2:65" s="13" customFormat="1" ht="11.25">
      <c r="B309" s="158"/>
      <c r="D309" s="140" t="s">
        <v>229</v>
      </c>
      <c r="E309" s="159" t="s">
        <v>19</v>
      </c>
      <c r="F309" s="160" t="s">
        <v>234</v>
      </c>
      <c r="H309" s="161">
        <v>23</v>
      </c>
      <c r="I309" s="162"/>
      <c r="L309" s="158"/>
      <c r="M309" s="163"/>
      <c r="T309" s="164"/>
      <c r="AT309" s="159" t="s">
        <v>229</v>
      </c>
      <c r="AU309" s="159" t="s">
        <v>83</v>
      </c>
      <c r="AV309" s="13" t="s">
        <v>223</v>
      </c>
      <c r="AW309" s="13" t="s">
        <v>37</v>
      </c>
      <c r="AX309" s="13" t="s">
        <v>83</v>
      </c>
      <c r="AY309" s="159" t="s">
        <v>218</v>
      </c>
    </row>
    <row r="310" spans="2:65" s="10" customFormat="1" ht="25.9" customHeight="1">
      <c r="B310" s="117"/>
      <c r="D310" s="118" t="s">
        <v>75</v>
      </c>
      <c r="E310" s="119" t="s">
        <v>4777</v>
      </c>
      <c r="F310" s="119" t="s">
        <v>1405</v>
      </c>
      <c r="I310" s="120"/>
      <c r="J310" s="121">
        <f>BK310</f>
        <v>0</v>
      </c>
      <c r="L310" s="117"/>
      <c r="M310" s="122"/>
      <c r="P310" s="123">
        <f>SUM(P311:P332)</f>
        <v>0</v>
      </c>
      <c r="R310" s="123">
        <f>SUM(R311:R332)</f>
        <v>0</v>
      </c>
      <c r="T310" s="124">
        <f>SUM(T311:T332)</f>
        <v>0</v>
      </c>
      <c r="AR310" s="118" t="s">
        <v>83</v>
      </c>
      <c r="AT310" s="125" t="s">
        <v>75</v>
      </c>
      <c r="AU310" s="125" t="s">
        <v>76</v>
      </c>
      <c r="AY310" s="118" t="s">
        <v>218</v>
      </c>
      <c r="BK310" s="126">
        <f>SUM(BK311:BK332)</f>
        <v>0</v>
      </c>
    </row>
    <row r="311" spans="2:65" s="1" customFormat="1" ht="16.5" customHeight="1">
      <c r="B311" s="33"/>
      <c r="C311" s="127" t="s">
        <v>805</v>
      </c>
      <c r="D311" s="127" t="s">
        <v>219</v>
      </c>
      <c r="E311" s="128" t="s">
        <v>4778</v>
      </c>
      <c r="F311" s="129" t="s">
        <v>4779</v>
      </c>
      <c r="G311" s="130" t="s">
        <v>222</v>
      </c>
      <c r="H311" s="131">
        <v>23</v>
      </c>
      <c r="I311" s="132"/>
      <c r="J311" s="133">
        <f>ROUND(I311*H311,2)</f>
        <v>0</v>
      </c>
      <c r="K311" s="129" t="s">
        <v>19</v>
      </c>
      <c r="L311" s="33"/>
      <c r="M311" s="134" t="s">
        <v>19</v>
      </c>
      <c r="N311" s="135" t="s">
        <v>47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223</v>
      </c>
      <c r="AT311" s="138" t="s">
        <v>219</v>
      </c>
      <c r="AU311" s="138" t="s">
        <v>83</v>
      </c>
      <c r="AY311" s="18" t="s">
        <v>218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8" t="s">
        <v>83</v>
      </c>
      <c r="BK311" s="139">
        <f>ROUND(I311*H311,2)</f>
        <v>0</v>
      </c>
      <c r="BL311" s="18" t="s">
        <v>223</v>
      </c>
      <c r="BM311" s="138" t="s">
        <v>4780</v>
      </c>
    </row>
    <row r="312" spans="2:65" s="1" customFormat="1" ht="11.25">
      <c r="B312" s="33"/>
      <c r="D312" s="140" t="s">
        <v>225</v>
      </c>
      <c r="F312" s="141" t="s">
        <v>4779</v>
      </c>
      <c r="I312" s="142"/>
      <c r="L312" s="33"/>
      <c r="M312" s="143"/>
      <c r="T312" s="54"/>
      <c r="AT312" s="18" t="s">
        <v>225</v>
      </c>
      <c r="AU312" s="18" t="s">
        <v>83</v>
      </c>
    </row>
    <row r="313" spans="2:65" s="1" customFormat="1" ht="19.5">
      <c r="B313" s="33"/>
      <c r="D313" s="140" t="s">
        <v>227</v>
      </c>
      <c r="F313" s="144" t="s">
        <v>4781</v>
      </c>
      <c r="I313" s="142"/>
      <c r="L313" s="33"/>
      <c r="M313" s="143"/>
      <c r="T313" s="54"/>
      <c r="AT313" s="18" t="s">
        <v>227</v>
      </c>
      <c r="AU313" s="18" t="s">
        <v>83</v>
      </c>
    </row>
    <row r="314" spans="2:65" s="11" customFormat="1" ht="11.25">
      <c r="B314" s="145"/>
      <c r="D314" s="140" t="s">
        <v>229</v>
      </c>
      <c r="E314" s="146" t="s">
        <v>19</v>
      </c>
      <c r="F314" s="147" t="s">
        <v>1137</v>
      </c>
      <c r="H314" s="146" t="s">
        <v>19</v>
      </c>
      <c r="I314" s="148"/>
      <c r="L314" s="145"/>
      <c r="M314" s="149"/>
      <c r="T314" s="150"/>
      <c r="AT314" s="146" t="s">
        <v>229</v>
      </c>
      <c r="AU314" s="146" t="s">
        <v>83</v>
      </c>
      <c r="AV314" s="11" t="s">
        <v>83</v>
      </c>
      <c r="AW314" s="11" t="s">
        <v>37</v>
      </c>
      <c r="AX314" s="11" t="s">
        <v>76</v>
      </c>
      <c r="AY314" s="146" t="s">
        <v>218</v>
      </c>
    </row>
    <row r="315" spans="2:65" s="12" customFormat="1" ht="11.25">
      <c r="B315" s="151"/>
      <c r="D315" s="140" t="s">
        <v>229</v>
      </c>
      <c r="E315" s="152" t="s">
        <v>19</v>
      </c>
      <c r="F315" s="153" t="s">
        <v>4775</v>
      </c>
      <c r="H315" s="154">
        <v>20</v>
      </c>
      <c r="I315" s="155"/>
      <c r="L315" s="151"/>
      <c r="M315" s="156"/>
      <c r="T315" s="157"/>
      <c r="AT315" s="152" t="s">
        <v>229</v>
      </c>
      <c r="AU315" s="152" t="s">
        <v>83</v>
      </c>
      <c r="AV315" s="12" t="s">
        <v>85</v>
      </c>
      <c r="AW315" s="12" t="s">
        <v>37</v>
      </c>
      <c r="AX315" s="12" t="s">
        <v>76</v>
      </c>
      <c r="AY315" s="152" t="s">
        <v>218</v>
      </c>
    </row>
    <row r="316" spans="2:65" s="12" customFormat="1" ht="11.25">
      <c r="B316" s="151"/>
      <c r="D316" s="140" t="s">
        <v>229</v>
      </c>
      <c r="E316" s="152" t="s">
        <v>19</v>
      </c>
      <c r="F316" s="153" t="s">
        <v>4776</v>
      </c>
      <c r="H316" s="154">
        <v>3</v>
      </c>
      <c r="I316" s="155"/>
      <c r="L316" s="151"/>
      <c r="M316" s="156"/>
      <c r="T316" s="157"/>
      <c r="AT316" s="152" t="s">
        <v>229</v>
      </c>
      <c r="AU316" s="152" t="s">
        <v>83</v>
      </c>
      <c r="AV316" s="12" t="s">
        <v>85</v>
      </c>
      <c r="AW316" s="12" t="s">
        <v>37</v>
      </c>
      <c r="AX316" s="12" t="s">
        <v>76</v>
      </c>
      <c r="AY316" s="152" t="s">
        <v>218</v>
      </c>
    </row>
    <row r="317" spans="2:65" s="13" customFormat="1" ht="11.25">
      <c r="B317" s="158"/>
      <c r="D317" s="140" t="s">
        <v>229</v>
      </c>
      <c r="E317" s="159" t="s">
        <v>19</v>
      </c>
      <c r="F317" s="160" t="s">
        <v>234</v>
      </c>
      <c r="H317" s="161">
        <v>23</v>
      </c>
      <c r="I317" s="162"/>
      <c r="L317" s="158"/>
      <c r="M317" s="163"/>
      <c r="T317" s="164"/>
      <c r="AT317" s="159" t="s">
        <v>229</v>
      </c>
      <c r="AU317" s="159" t="s">
        <v>83</v>
      </c>
      <c r="AV317" s="13" t="s">
        <v>223</v>
      </c>
      <c r="AW317" s="13" t="s">
        <v>37</v>
      </c>
      <c r="AX317" s="13" t="s">
        <v>83</v>
      </c>
      <c r="AY317" s="159" t="s">
        <v>218</v>
      </c>
    </row>
    <row r="318" spans="2:65" s="1" customFormat="1" ht="24.2" customHeight="1">
      <c r="B318" s="33"/>
      <c r="C318" s="127" t="s">
        <v>826</v>
      </c>
      <c r="D318" s="127" t="s">
        <v>219</v>
      </c>
      <c r="E318" s="128" t="s">
        <v>4782</v>
      </c>
      <c r="F318" s="129" t="s">
        <v>4783</v>
      </c>
      <c r="G318" s="130" t="s">
        <v>237</v>
      </c>
      <c r="H318" s="131">
        <v>4</v>
      </c>
      <c r="I318" s="132"/>
      <c r="J318" s="133">
        <f>ROUND(I318*H318,2)</f>
        <v>0</v>
      </c>
      <c r="K318" s="129" t="s">
        <v>19</v>
      </c>
      <c r="L318" s="33"/>
      <c r="M318" s="134" t="s">
        <v>19</v>
      </c>
      <c r="N318" s="135" t="s">
        <v>47</v>
      </c>
      <c r="P318" s="136">
        <f>O318*H318</f>
        <v>0</v>
      </c>
      <c r="Q318" s="136">
        <v>0</v>
      </c>
      <c r="R318" s="136">
        <f>Q318*H318</f>
        <v>0</v>
      </c>
      <c r="S318" s="136">
        <v>0</v>
      </c>
      <c r="T318" s="137">
        <f>S318*H318</f>
        <v>0</v>
      </c>
      <c r="AR318" s="138" t="s">
        <v>223</v>
      </c>
      <c r="AT318" s="138" t="s">
        <v>219</v>
      </c>
      <c r="AU318" s="138" t="s">
        <v>83</v>
      </c>
      <c r="AY318" s="18" t="s">
        <v>218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8" t="s">
        <v>83</v>
      </c>
      <c r="BK318" s="139">
        <f>ROUND(I318*H318,2)</f>
        <v>0</v>
      </c>
      <c r="BL318" s="18" t="s">
        <v>223</v>
      </c>
      <c r="BM318" s="138" t="s">
        <v>4784</v>
      </c>
    </row>
    <row r="319" spans="2:65" s="1" customFormat="1" ht="11.25">
      <c r="B319" s="33"/>
      <c r="D319" s="140" t="s">
        <v>225</v>
      </c>
      <c r="F319" s="141" t="s">
        <v>4783</v>
      </c>
      <c r="I319" s="142"/>
      <c r="L319" s="33"/>
      <c r="M319" s="143"/>
      <c r="T319" s="54"/>
      <c r="AT319" s="18" t="s">
        <v>225</v>
      </c>
      <c r="AU319" s="18" t="s">
        <v>83</v>
      </c>
    </row>
    <row r="320" spans="2:65" s="1" customFormat="1" ht="19.5">
      <c r="B320" s="33"/>
      <c r="D320" s="140" t="s">
        <v>227</v>
      </c>
      <c r="F320" s="144" t="s">
        <v>4785</v>
      </c>
      <c r="I320" s="142"/>
      <c r="L320" s="33"/>
      <c r="M320" s="143"/>
      <c r="T320" s="54"/>
      <c r="AT320" s="18" t="s">
        <v>227</v>
      </c>
      <c r="AU320" s="18" t="s">
        <v>83</v>
      </c>
    </row>
    <row r="321" spans="2:65" s="11" customFormat="1" ht="11.25">
      <c r="B321" s="145"/>
      <c r="D321" s="140" t="s">
        <v>229</v>
      </c>
      <c r="E321" s="146" t="s">
        <v>19</v>
      </c>
      <c r="F321" s="147" t="s">
        <v>1137</v>
      </c>
      <c r="H321" s="146" t="s">
        <v>19</v>
      </c>
      <c r="I321" s="148"/>
      <c r="L321" s="145"/>
      <c r="M321" s="149"/>
      <c r="T321" s="150"/>
      <c r="AT321" s="146" t="s">
        <v>229</v>
      </c>
      <c r="AU321" s="146" t="s">
        <v>83</v>
      </c>
      <c r="AV321" s="11" t="s">
        <v>83</v>
      </c>
      <c r="AW321" s="11" t="s">
        <v>37</v>
      </c>
      <c r="AX321" s="11" t="s">
        <v>76</v>
      </c>
      <c r="AY321" s="146" t="s">
        <v>218</v>
      </c>
    </row>
    <row r="322" spans="2:65" s="12" customFormat="1" ht="11.25">
      <c r="B322" s="151"/>
      <c r="D322" s="140" t="s">
        <v>229</v>
      </c>
      <c r="E322" s="152" t="s">
        <v>19</v>
      </c>
      <c r="F322" s="153" t="s">
        <v>223</v>
      </c>
      <c r="H322" s="154">
        <v>4</v>
      </c>
      <c r="I322" s="155"/>
      <c r="L322" s="151"/>
      <c r="M322" s="156"/>
      <c r="T322" s="157"/>
      <c r="AT322" s="152" t="s">
        <v>229</v>
      </c>
      <c r="AU322" s="152" t="s">
        <v>83</v>
      </c>
      <c r="AV322" s="12" t="s">
        <v>85</v>
      </c>
      <c r="AW322" s="12" t="s">
        <v>37</v>
      </c>
      <c r="AX322" s="12" t="s">
        <v>83</v>
      </c>
      <c r="AY322" s="152" t="s">
        <v>218</v>
      </c>
    </row>
    <row r="323" spans="2:65" s="1" customFormat="1" ht="24.2" customHeight="1">
      <c r="B323" s="33"/>
      <c r="C323" s="127" t="s">
        <v>834</v>
      </c>
      <c r="D323" s="127" t="s">
        <v>219</v>
      </c>
      <c r="E323" s="128" t="s">
        <v>4786</v>
      </c>
      <c r="F323" s="129" t="s">
        <v>4787</v>
      </c>
      <c r="G323" s="130" t="s">
        <v>237</v>
      </c>
      <c r="H323" s="131">
        <v>4</v>
      </c>
      <c r="I323" s="132"/>
      <c r="J323" s="133">
        <f>ROUND(I323*H323,2)</f>
        <v>0</v>
      </c>
      <c r="K323" s="129" t="s">
        <v>19</v>
      </c>
      <c r="L323" s="33"/>
      <c r="M323" s="134" t="s">
        <v>19</v>
      </c>
      <c r="N323" s="135" t="s">
        <v>47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223</v>
      </c>
      <c r="AT323" s="138" t="s">
        <v>219</v>
      </c>
      <c r="AU323" s="138" t="s">
        <v>83</v>
      </c>
      <c r="AY323" s="18" t="s">
        <v>218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8" t="s">
        <v>83</v>
      </c>
      <c r="BK323" s="139">
        <f>ROUND(I323*H323,2)</f>
        <v>0</v>
      </c>
      <c r="BL323" s="18" t="s">
        <v>223</v>
      </c>
      <c r="BM323" s="138" t="s">
        <v>4788</v>
      </c>
    </row>
    <row r="324" spans="2:65" s="1" customFormat="1" ht="11.25">
      <c r="B324" s="33"/>
      <c r="D324" s="140" t="s">
        <v>225</v>
      </c>
      <c r="F324" s="141" t="s">
        <v>4787</v>
      </c>
      <c r="I324" s="142"/>
      <c r="L324" s="33"/>
      <c r="M324" s="143"/>
      <c r="T324" s="54"/>
      <c r="AT324" s="18" t="s">
        <v>225</v>
      </c>
      <c r="AU324" s="18" t="s">
        <v>83</v>
      </c>
    </row>
    <row r="325" spans="2:65" s="1" customFormat="1" ht="19.5">
      <c r="B325" s="33"/>
      <c r="D325" s="140" t="s">
        <v>227</v>
      </c>
      <c r="F325" s="144" t="s">
        <v>4785</v>
      </c>
      <c r="I325" s="142"/>
      <c r="L325" s="33"/>
      <c r="M325" s="143"/>
      <c r="T325" s="54"/>
      <c r="AT325" s="18" t="s">
        <v>227</v>
      </c>
      <c r="AU325" s="18" t="s">
        <v>83</v>
      </c>
    </row>
    <row r="326" spans="2:65" s="11" customFormat="1" ht="11.25">
      <c r="B326" s="145"/>
      <c r="D326" s="140" t="s">
        <v>229</v>
      </c>
      <c r="E326" s="146" t="s">
        <v>19</v>
      </c>
      <c r="F326" s="147" t="s">
        <v>1137</v>
      </c>
      <c r="H326" s="146" t="s">
        <v>19</v>
      </c>
      <c r="I326" s="148"/>
      <c r="L326" s="145"/>
      <c r="M326" s="149"/>
      <c r="T326" s="150"/>
      <c r="AT326" s="146" t="s">
        <v>229</v>
      </c>
      <c r="AU326" s="146" t="s">
        <v>83</v>
      </c>
      <c r="AV326" s="11" t="s">
        <v>83</v>
      </c>
      <c r="AW326" s="11" t="s">
        <v>37</v>
      </c>
      <c r="AX326" s="11" t="s">
        <v>76</v>
      </c>
      <c r="AY326" s="146" t="s">
        <v>218</v>
      </c>
    </row>
    <row r="327" spans="2:65" s="12" customFormat="1" ht="11.25">
      <c r="B327" s="151"/>
      <c r="D327" s="140" t="s">
        <v>229</v>
      </c>
      <c r="E327" s="152" t="s">
        <v>19</v>
      </c>
      <c r="F327" s="153" t="s">
        <v>4789</v>
      </c>
      <c r="H327" s="154">
        <v>444</v>
      </c>
      <c r="I327" s="155"/>
      <c r="L327" s="151"/>
      <c r="M327" s="156"/>
      <c r="T327" s="157"/>
      <c r="AT327" s="152" t="s">
        <v>229</v>
      </c>
      <c r="AU327" s="152" t="s">
        <v>83</v>
      </c>
      <c r="AV327" s="12" t="s">
        <v>85</v>
      </c>
      <c r="AW327" s="12" t="s">
        <v>37</v>
      </c>
      <c r="AX327" s="12" t="s">
        <v>83</v>
      </c>
      <c r="AY327" s="152" t="s">
        <v>218</v>
      </c>
    </row>
    <row r="328" spans="2:65" s="1" customFormat="1" ht="16.5" customHeight="1">
      <c r="B328" s="33"/>
      <c r="C328" s="127" t="s">
        <v>513</v>
      </c>
      <c r="D328" s="127" t="s">
        <v>219</v>
      </c>
      <c r="E328" s="128" t="s">
        <v>4790</v>
      </c>
      <c r="F328" s="129" t="s">
        <v>4791</v>
      </c>
      <c r="G328" s="130" t="s">
        <v>222</v>
      </c>
      <c r="H328" s="131">
        <v>444</v>
      </c>
      <c r="I328" s="132"/>
      <c r="J328" s="133">
        <f>ROUND(I328*H328,2)</f>
        <v>0</v>
      </c>
      <c r="K328" s="129" t="s">
        <v>19</v>
      </c>
      <c r="L328" s="33"/>
      <c r="M328" s="134" t="s">
        <v>19</v>
      </c>
      <c r="N328" s="135" t="s">
        <v>47</v>
      </c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AR328" s="138" t="s">
        <v>223</v>
      </c>
      <c r="AT328" s="138" t="s">
        <v>219</v>
      </c>
      <c r="AU328" s="138" t="s">
        <v>83</v>
      </c>
      <c r="AY328" s="18" t="s">
        <v>218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8" t="s">
        <v>83</v>
      </c>
      <c r="BK328" s="139">
        <f>ROUND(I328*H328,2)</f>
        <v>0</v>
      </c>
      <c r="BL328" s="18" t="s">
        <v>223</v>
      </c>
      <c r="BM328" s="138" t="s">
        <v>4792</v>
      </c>
    </row>
    <row r="329" spans="2:65" s="1" customFormat="1" ht="11.25">
      <c r="B329" s="33"/>
      <c r="D329" s="140" t="s">
        <v>225</v>
      </c>
      <c r="F329" s="141" t="s">
        <v>4791</v>
      </c>
      <c r="I329" s="142"/>
      <c r="L329" s="33"/>
      <c r="M329" s="143"/>
      <c r="T329" s="54"/>
      <c r="AT329" s="18" t="s">
        <v>225</v>
      </c>
      <c r="AU329" s="18" t="s">
        <v>83</v>
      </c>
    </row>
    <row r="330" spans="2:65" s="1" customFormat="1" ht="19.5">
      <c r="B330" s="33"/>
      <c r="D330" s="140" t="s">
        <v>227</v>
      </c>
      <c r="F330" s="144" t="s">
        <v>4793</v>
      </c>
      <c r="I330" s="142"/>
      <c r="L330" s="33"/>
      <c r="M330" s="143"/>
      <c r="T330" s="54"/>
      <c r="AT330" s="18" t="s">
        <v>227</v>
      </c>
      <c r="AU330" s="18" t="s">
        <v>83</v>
      </c>
    </row>
    <row r="331" spans="2:65" s="11" customFormat="1" ht="11.25">
      <c r="B331" s="145"/>
      <c r="D331" s="140" t="s">
        <v>229</v>
      </c>
      <c r="E331" s="146" t="s">
        <v>19</v>
      </c>
      <c r="F331" s="147" t="s">
        <v>1137</v>
      </c>
      <c r="H331" s="146" t="s">
        <v>19</v>
      </c>
      <c r="I331" s="148"/>
      <c r="L331" s="145"/>
      <c r="M331" s="149"/>
      <c r="T331" s="150"/>
      <c r="AT331" s="146" t="s">
        <v>229</v>
      </c>
      <c r="AU331" s="146" t="s">
        <v>83</v>
      </c>
      <c r="AV331" s="11" t="s">
        <v>83</v>
      </c>
      <c r="AW331" s="11" t="s">
        <v>37</v>
      </c>
      <c r="AX331" s="11" t="s">
        <v>76</v>
      </c>
      <c r="AY331" s="146" t="s">
        <v>218</v>
      </c>
    </row>
    <row r="332" spans="2:65" s="12" customFormat="1" ht="11.25">
      <c r="B332" s="151"/>
      <c r="D332" s="140" t="s">
        <v>229</v>
      </c>
      <c r="E332" s="152" t="s">
        <v>19</v>
      </c>
      <c r="F332" s="153" t="s">
        <v>4789</v>
      </c>
      <c r="H332" s="154">
        <v>444</v>
      </c>
      <c r="I332" s="155"/>
      <c r="L332" s="151"/>
      <c r="M332" s="169"/>
      <c r="N332" s="170"/>
      <c r="O332" s="170"/>
      <c r="P332" s="170"/>
      <c r="Q332" s="170"/>
      <c r="R332" s="170"/>
      <c r="S332" s="170"/>
      <c r="T332" s="171"/>
      <c r="AT332" s="152" t="s">
        <v>229</v>
      </c>
      <c r="AU332" s="152" t="s">
        <v>83</v>
      </c>
      <c r="AV332" s="12" t="s">
        <v>85</v>
      </c>
      <c r="AW332" s="12" t="s">
        <v>37</v>
      </c>
      <c r="AX332" s="12" t="s">
        <v>83</v>
      </c>
      <c r="AY332" s="152" t="s">
        <v>218</v>
      </c>
    </row>
    <row r="333" spans="2:65" s="1" customFormat="1" ht="6.95" customHeight="1">
      <c r="B333" s="42"/>
      <c r="C333" s="43"/>
      <c r="D333" s="43"/>
      <c r="E333" s="43"/>
      <c r="F333" s="43"/>
      <c r="G333" s="43"/>
      <c r="H333" s="43"/>
      <c r="I333" s="43"/>
      <c r="J333" s="43"/>
      <c r="K333" s="43"/>
      <c r="L333" s="33"/>
    </row>
  </sheetData>
  <sheetProtection algorithmName="SHA-512" hashValue="6OWJKr6HUwNILa8N8oVu4TgUr2bOeh/wNmOlxBNvsLz+hYMa6hr5IbFVKTKL+FYWC2ChjA2zccdTTWxJQcl+yA==" saltValue="JT5BWYPz2de4o63rUPoraP4NvCyygVS3+FET34zA032ixA90112b4XmFOM18ykMhj70a9QTejzYamdusecqqYQ==" spinCount="100000" sheet="1" objects="1" scenarios="1" formatColumns="0" formatRows="0" autoFilter="0"/>
  <autoFilter ref="C97:K332" xr:uid="{00000000-0009-0000-0000-00000A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129</v>
      </c>
      <c r="AZ2" s="91" t="s">
        <v>4575</v>
      </c>
      <c r="BA2" s="91" t="s">
        <v>4576</v>
      </c>
      <c r="BB2" s="91" t="s">
        <v>167</v>
      </c>
      <c r="BC2" s="91" t="s">
        <v>4794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4580</v>
      </c>
      <c r="BA3" s="91" t="s">
        <v>4581</v>
      </c>
      <c r="BB3" s="91" t="s">
        <v>167</v>
      </c>
      <c r="BC3" s="91" t="s">
        <v>4795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166</v>
      </c>
      <c r="BA4" s="91" t="s">
        <v>166</v>
      </c>
      <c r="BB4" s="91" t="s">
        <v>167</v>
      </c>
      <c r="BC4" s="91" t="s">
        <v>1178</v>
      </c>
      <c r="BD4" s="91" t="s">
        <v>85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4586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4796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ROUND(J95,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ROUND((SUM(BE95:BE238)),  2)</f>
        <v>0</v>
      </c>
      <c r="I37" s="95">
        <v>0.21</v>
      </c>
      <c r="J37" s="84">
        <f>ROUND(((SUM(BE95:BE238))*I37),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ROUND((SUM(BF95:BF238)),  2)</f>
        <v>0</v>
      </c>
      <c r="I38" s="95">
        <v>0.15</v>
      </c>
      <c r="J38" s="84">
        <f>ROUND(((SUM(BF95:BF238))*I38),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ROUND((SUM(BG95:BG238)),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ROUND((SUM(BH95:BH238)),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ROUND((SUM(BI95:BI238)),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06.2 - Přeložka vodovodu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J95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4797</v>
      </c>
      <c r="E68" s="107"/>
      <c r="F68" s="107"/>
      <c r="G68" s="107"/>
      <c r="H68" s="107"/>
      <c r="I68" s="107"/>
      <c r="J68" s="108">
        <f>J96</f>
        <v>0</v>
      </c>
      <c r="L68" s="105"/>
    </row>
    <row r="69" spans="2:47" s="8" customFormat="1" ht="24.95" customHeight="1">
      <c r="B69" s="105"/>
      <c r="D69" s="106" t="s">
        <v>4798</v>
      </c>
      <c r="E69" s="107"/>
      <c r="F69" s="107"/>
      <c r="G69" s="107"/>
      <c r="H69" s="107"/>
      <c r="I69" s="107"/>
      <c r="J69" s="108">
        <f>J139</f>
        <v>0</v>
      </c>
      <c r="L69" s="105"/>
    </row>
    <row r="70" spans="2:47" s="8" customFormat="1" ht="24.95" customHeight="1">
      <c r="B70" s="105"/>
      <c r="D70" s="106" t="s">
        <v>4799</v>
      </c>
      <c r="E70" s="107"/>
      <c r="F70" s="107"/>
      <c r="G70" s="107"/>
      <c r="H70" s="107"/>
      <c r="I70" s="107"/>
      <c r="J70" s="108">
        <f>J145</f>
        <v>0</v>
      </c>
      <c r="L70" s="105"/>
    </row>
    <row r="71" spans="2:47" s="8" customFormat="1" ht="24.95" customHeight="1">
      <c r="B71" s="105"/>
      <c r="D71" s="106" t="s">
        <v>4800</v>
      </c>
      <c r="E71" s="107"/>
      <c r="F71" s="107"/>
      <c r="G71" s="107"/>
      <c r="H71" s="107"/>
      <c r="I71" s="107"/>
      <c r="J71" s="108">
        <f>J233</f>
        <v>0</v>
      </c>
      <c r="L71" s="105"/>
    </row>
    <row r="72" spans="2:47" s="1" customFormat="1" ht="21.75" customHeight="1">
      <c r="B72" s="33"/>
      <c r="L72" s="33"/>
    </row>
    <row r="73" spans="2:47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47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47" s="1" customFormat="1" ht="24.95" customHeight="1">
      <c r="B78" s="33"/>
      <c r="C78" s="22" t="s">
        <v>203</v>
      </c>
      <c r="L78" s="33"/>
    </row>
    <row r="79" spans="2:47" s="1" customFormat="1" ht="6.95" customHeight="1">
      <c r="B79" s="33"/>
      <c r="L79" s="33"/>
    </row>
    <row r="80" spans="2:47" s="1" customFormat="1" ht="12" customHeight="1">
      <c r="B80" s="33"/>
      <c r="C80" s="28" t="s">
        <v>16</v>
      </c>
      <c r="L80" s="33"/>
    </row>
    <row r="81" spans="2:63" s="1" customFormat="1" ht="16.5" customHeight="1">
      <c r="B81" s="33"/>
      <c r="E81" s="328" t="str">
        <f>E7</f>
        <v>MVE Klecany II</v>
      </c>
      <c r="F81" s="329"/>
      <c r="G81" s="329"/>
      <c r="H81" s="329"/>
      <c r="L81" s="33"/>
    </row>
    <row r="82" spans="2:63" ht="12" customHeight="1">
      <c r="B82" s="21"/>
      <c r="C82" s="28" t="s">
        <v>185</v>
      </c>
      <c r="L82" s="21"/>
    </row>
    <row r="83" spans="2:63" ht="16.5" customHeight="1">
      <c r="B83" s="21"/>
      <c r="E83" s="328" t="s">
        <v>4586</v>
      </c>
      <c r="F83" s="313"/>
      <c r="G83" s="313"/>
      <c r="H83" s="313"/>
      <c r="L83" s="21"/>
    </row>
    <row r="84" spans="2:63" ht="12" customHeight="1">
      <c r="B84" s="21"/>
      <c r="C84" s="28" t="s">
        <v>192</v>
      </c>
      <c r="L84" s="21"/>
    </row>
    <row r="85" spans="2:63" s="1" customFormat="1" ht="16.5" customHeight="1">
      <c r="B85" s="33"/>
      <c r="E85" s="305" t="s">
        <v>4587</v>
      </c>
      <c r="F85" s="330"/>
      <c r="G85" s="330"/>
      <c r="H85" s="330"/>
      <c r="L85" s="33"/>
    </row>
    <row r="86" spans="2:63" s="1" customFormat="1" ht="12" customHeight="1">
      <c r="B86" s="33"/>
      <c r="C86" s="28" t="s">
        <v>1427</v>
      </c>
      <c r="L86" s="33"/>
    </row>
    <row r="87" spans="2:63" s="1" customFormat="1" ht="16.5" customHeight="1">
      <c r="B87" s="33"/>
      <c r="E87" s="294" t="str">
        <f>E13</f>
        <v>DSO 06.2 - Přeložka vodovodu</v>
      </c>
      <c r="F87" s="330"/>
      <c r="G87" s="330"/>
      <c r="H87" s="330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F16</f>
        <v>Klecany [666033]</v>
      </c>
      <c r="I89" s="28" t="s">
        <v>23</v>
      </c>
      <c r="J89" s="50" t="str">
        <f>IF(J16="","",J16)</f>
        <v>31. 5. 2023</v>
      </c>
      <c r="L89" s="33"/>
    </row>
    <row r="90" spans="2:63" s="1" customFormat="1" ht="6.95" customHeight="1">
      <c r="B90" s="33"/>
      <c r="L90" s="33"/>
    </row>
    <row r="91" spans="2:63" s="1" customFormat="1" ht="15.2" customHeight="1">
      <c r="B91" s="33"/>
      <c r="C91" s="28" t="s">
        <v>25</v>
      </c>
      <c r="F91" s="26" t="str">
        <f>E19</f>
        <v>Povodí Vltavy, státní podnik</v>
      </c>
      <c r="I91" s="28" t="s">
        <v>33</v>
      </c>
      <c r="J91" s="31" t="str">
        <f>E25</f>
        <v>AQUATIS a.s</v>
      </c>
      <c r="L91" s="33"/>
    </row>
    <row r="92" spans="2:63" s="1" customFormat="1" ht="15.2" customHeight="1">
      <c r="B92" s="33"/>
      <c r="C92" s="28" t="s">
        <v>31</v>
      </c>
      <c r="F92" s="26" t="str">
        <f>IF(E22="","",E22)</f>
        <v>Vyplň údaj</v>
      </c>
      <c r="I92" s="28" t="s">
        <v>38</v>
      </c>
      <c r="J92" s="31" t="str">
        <f>E28</f>
        <v xml:space="preserve"> </v>
      </c>
      <c r="L92" s="33"/>
    </row>
    <row r="93" spans="2:63" s="1" customFormat="1" ht="10.35" customHeight="1">
      <c r="B93" s="33"/>
      <c r="L93" s="33"/>
    </row>
    <row r="94" spans="2:63" s="9" customFormat="1" ht="29.25" customHeight="1">
      <c r="B94" s="109"/>
      <c r="C94" s="110" t="s">
        <v>204</v>
      </c>
      <c r="D94" s="111" t="s">
        <v>61</v>
      </c>
      <c r="E94" s="111" t="s">
        <v>57</v>
      </c>
      <c r="F94" s="111" t="s">
        <v>58</v>
      </c>
      <c r="G94" s="111" t="s">
        <v>205</v>
      </c>
      <c r="H94" s="111" t="s">
        <v>206</v>
      </c>
      <c r="I94" s="111" t="s">
        <v>207</v>
      </c>
      <c r="J94" s="111" t="s">
        <v>199</v>
      </c>
      <c r="K94" s="112" t="s">
        <v>208</v>
      </c>
      <c r="L94" s="109"/>
      <c r="M94" s="57" t="s">
        <v>19</v>
      </c>
      <c r="N94" s="58" t="s">
        <v>46</v>
      </c>
      <c r="O94" s="58" t="s">
        <v>209</v>
      </c>
      <c r="P94" s="58" t="s">
        <v>210</v>
      </c>
      <c r="Q94" s="58" t="s">
        <v>211</v>
      </c>
      <c r="R94" s="58" t="s">
        <v>212</v>
      </c>
      <c r="S94" s="58" t="s">
        <v>213</v>
      </c>
      <c r="T94" s="59" t="s">
        <v>214</v>
      </c>
    </row>
    <row r="95" spans="2:63" s="1" customFormat="1" ht="22.9" customHeight="1">
      <c r="B95" s="33"/>
      <c r="C95" s="62" t="s">
        <v>215</v>
      </c>
      <c r="J95" s="113">
        <f>BK95</f>
        <v>0</v>
      </c>
      <c r="L95" s="33"/>
      <c r="M95" s="60"/>
      <c r="N95" s="51"/>
      <c r="O95" s="51"/>
      <c r="P95" s="114">
        <f>P96+P139+P145+P233</f>
        <v>0</v>
      </c>
      <c r="Q95" s="51"/>
      <c r="R95" s="114">
        <f>R96+R139+R145+R233</f>
        <v>0</v>
      </c>
      <c r="S95" s="51"/>
      <c r="T95" s="115">
        <f>T96+T139+T145+T233</f>
        <v>0</v>
      </c>
      <c r="AT95" s="18" t="s">
        <v>75</v>
      </c>
      <c r="AU95" s="18" t="s">
        <v>200</v>
      </c>
      <c r="BK95" s="116">
        <f>BK96+BK139+BK145+BK233</f>
        <v>0</v>
      </c>
    </row>
    <row r="96" spans="2:63" s="10" customFormat="1" ht="25.9" customHeight="1">
      <c r="B96" s="117"/>
      <c r="D96" s="118" t="s">
        <v>75</v>
      </c>
      <c r="E96" s="119" t="s">
        <v>127</v>
      </c>
      <c r="F96" s="119" t="s">
        <v>458</v>
      </c>
      <c r="I96" s="120"/>
      <c r="J96" s="121">
        <f>BK96</f>
        <v>0</v>
      </c>
      <c r="L96" s="117"/>
      <c r="M96" s="122"/>
      <c r="P96" s="123">
        <f>SUM(P97:P138)</f>
        <v>0</v>
      </c>
      <c r="R96" s="123">
        <f>SUM(R97:R138)</f>
        <v>0</v>
      </c>
      <c r="T96" s="124">
        <f>SUM(T97:T138)</f>
        <v>0</v>
      </c>
      <c r="AR96" s="118" t="s">
        <v>83</v>
      </c>
      <c r="AT96" s="125" t="s">
        <v>75</v>
      </c>
      <c r="AU96" s="125" t="s">
        <v>76</v>
      </c>
      <c r="AY96" s="118" t="s">
        <v>218</v>
      </c>
      <c r="BK96" s="126">
        <f>SUM(BK97:BK138)</f>
        <v>0</v>
      </c>
    </row>
    <row r="97" spans="2:65" s="1" customFormat="1" ht="16.5" customHeight="1">
      <c r="B97" s="33"/>
      <c r="C97" s="127" t="s">
        <v>83</v>
      </c>
      <c r="D97" s="127" t="s">
        <v>219</v>
      </c>
      <c r="E97" s="128" t="s">
        <v>4801</v>
      </c>
      <c r="F97" s="129" t="s">
        <v>4598</v>
      </c>
      <c r="G97" s="130" t="s">
        <v>167</v>
      </c>
      <c r="H97" s="131">
        <v>187.75</v>
      </c>
      <c r="I97" s="132"/>
      <c r="J97" s="133">
        <f>ROUND(I97*H97,2)</f>
        <v>0</v>
      </c>
      <c r="K97" s="129" t="s">
        <v>19</v>
      </c>
      <c r="L97" s="33"/>
      <c r="M97" s="134" t="s">
        <v>19</v>
      </c>
      <c r="N97" s="135" t="s">
        <v>47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223</v>
      </c>
      <c r="AT97" s="138" t="s">
        <v>219</v>
      </c>
      <c r="AU97" s="138" t="s">
        <v>83</v>
      </c>
      <c r="AY97" s="18" t="s">
        <v>218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8" t="s">
        <v>83</v>
      </c>
      <c r="BK97" s="139">
        <f>ROUND(I97*H97,2)</f>
        <v>0</v>
      </c>
      <c r="BL97" s="18" t="s">
        <v>223</v>
      </c>
      <c r="BM97" s="138" t="s">
        <v>4802</v>
      </c>
    </row>
    <row r="98" spans="2:65" s="1" customFormat="1" ht="39">
      <c r="B98" s="33"/>
      <c r="D98" s="140" t="s">
        <v>225</v>
      </c>
      <c r="F98" s="141" t="s">
        <v>4600</v>
      </c>
      <c r="I98" s="142"/>
      <c r="L98" s="33"/>
      <c r="M98" s="143"/>
      <c r="T98" s="54"/>
      <c r="AT98" s="18" t="s">
        <v>225</v>
      </c>
      <c r="AU98" s="18" t="s">
        <v>83</v>
      </c>
    </row>
    <row r="99" spans="2:65" s="1" customFormat="1" ht="19.5">
      <c r="B99" s="33"/>
      <c r="D99" s="140" t="s">
        <v>227</v>
      </c>
      <c r="F99" s="144" t="s">
        <v>470</v>
      </c>
      <c r="I99" s="142"/>
      <c r="L99" s="33"/>
      <c r="M99" s="143"/>
      <c r="T99" s="54"/>
      <c r="AT99" s="18" t="s">
        <v>227</v>
      </c>
      <c r="AU99" s="18" t="s">
        <v>83</v>
      </c>
    </row>
    <row r="100" spans="2:65" s="11" customFormat="1" ht="11.25">
      <c r="B100" s="145"/>
      <c r="D100" s="140" t="s">
        <v>229</v>
      </c>
      <c r="E100" s="146" t="s">
        <v>19</v>
      </c>
      <c r="F100" s="147" t="s">
        <v>230</v>
      </c>
      <c r="H100" s="146" t="s">
        <v>19</v>
      </c>
      <c r="I100" s="148"/>
      <c r="L100" s="145"/>
      <c r="M100" s="149"/>
      <c r="T100" s="150"/>
      <c r="AT100" s="146" t="s">
        <v>229</v>
      </c>
      <c r="AU100" s="146" t="s">
        <v>83</v>
      </c>
      <c r="AV100" s="11" t="s">
        <v>83</v>
      </c>
      <c r="AW100" s="11" t="s">
        <v>37</v>
      </c>
      <c r="AX100" s="11" t="s">
        <v>76</v>
      </c>
      <c r="AY100" s="146" t="s">
        <v>218</v>
      </c>
    </row>
    <row r="101" spans="2:65" s="12" customFormat="1" ht="11.25">
      <c r="B101" s="151"/>
      <c r="D101" s="140" t="s">
        <v>229</v>
      </c>
      <c r="E101" s="152" t="s">
        <v>19</v>
      </c>
      <c r="F101" s="153" t="s">
        <v>4794</v>
      </c>
      <c r="H101" s="154">
        <v>187.75</v>
      </c>
      <c r="I101" s="155"/>
      <c r="L101" s="151"/>
      <c r="M101" s="156"/>
      <c r="T101" s="157"/>
      <c r="AT101" s="152" t="s">
        <v>229</v>
      </c>
      <c r="AU101" s="152" t="s">
        <v>83</v>
      </c>
      <c r="AV101" s="12" t="s">
        <v>85</v>
      </c>
      <c r="AW101" s="12" t="s">
        <v>37</v>
      </c>
      <c r="AX101" s="12" t="s">
        <v>76</v>
      </c>
      <c r="AY101" s="152" t="s">
        <v>218</v>
      </c>
    </row>
    <row r="102" spans="2:65" s="13" customFormat="1" ht="11.25">
      <c r="B102" s="158"/>
      <c r="D102" s="140" t="s">
        <v>229</v>
      </c>
      <c r="E102" s="159" t="s">
        <v>4575</v>
      </c>
      <c r="F102" s="160" t="s">
        <v>234</v>
      </c>
      <c r="H102" s="161">
        <v>187.75</v>
      </c>
      <c r="I102" s="162"/>
      <c r="L102" s="158"/>
      <c r="M102" s="163"/>
      <c r="T102" s="164"/>
      <c r="AT102" s="159" t="s">
        <v>229</v>
      </c>
      <c r="AU102" s="159" t="s">
        <v>83</v>
      </c>
      <c r="AV102" s="13" t="s">
        <v>223</v>
      </c>
      <c r="AW102" s="13" t="s">
        <v>37</v>
      </c>
      <c r="AX102" s="13" t="s">
        <v>83</v>
      </c>
      <c r="AY102" s="159" t="s">
        <v>218</v>
      </c>
    </row>
    <row r="103" spans="2:65" s="1" customFormat="1" ht="24.2" customHeight="1">
      <c r="B103" s="33"/>
      <c r="C103" s="127" t="s">
        <v>85</v>
      </c>
      <c r="D103" s="127" t="s">
        <v>219</v>
      </c>
      <c r="E103" s="128" t="s">
        <v>4803</v>
      </c>
      <c r="F103" s="129" t="s">
        <v>4607</v>
      </c>
      <c r="G103" s="130" t="s">
        <v>180</v>
      </c>
      <c r="H103" s="131">
        <v>375.5</v>
      </c>
      <c r="I103" s="132"/>
      <c r="J103" s="133">
        <f>ROUND(I103*H103,2)</f>
        <v>0</v>
      </c>
      <c r="K103" s="129" t="s">
        <v>19</v>
      </c>
      <c r="L103" s="33"/>
      <c r="M103" s="134" t="s">
        <v>19</v>
      </c>
      <c r="N103" s="135" t="s">
        <v>47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223</v>
      </c>
      <c r="AT103" s="138" t="s">
        <v>219</v>
      </c>
      <c r="AU103" s="138" t="s">
        <v>83</v>
      </c>
      <c r="AY103" s="18" t="s">
        <v>218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83</v>
      </c>
      <c r="BK103" s="139">
        <f>ROUND(I103*H103,2)</f>
        <v>0</v>
      </c>
      <c r="BL103" s="18" t="s">
        <v>223</v>
      </c>
      <c r="BM103" s="138" t="s">
        <v>4804</v>
      </c>
    </row>
    <row r="104" spans="2:65" s="1" customFormat="1" ht="29.25">
      <c r="B104" s="33"/>
      <c r="D104" s="140" t="s">
        <v>225</v>
      </c>
      <c r="F104" s="141" t="s">
        <v>4609</v>
      </c>
      <c r="I104" s="142"/>
      <c r="L104" s="33"/>
      <c r="M104" s="143"/>
      <c r="T104" s="54"/>
      <c r="AT104" s="18" t="s">
        <v>225</v>
      </c>
      <c r="AU104" s="18" t="s">
        <v>83</v>
      </c>
    </row>
    <row r="105" spans="2:65" s="1" customFormat="1" ht="19.5">
      <c r="B105" s="33"/>
      <c r="D105" s="140" t="s">
        <v>227</v>
      </c>
      <c r="F105" s="144" t="s">
        <v>4610</v>
      </c>
      <c r="I105" s="142"/>
      <c r="L105" s="33"/>
      <c r="M105" s="143"/>
      <c r="T105" s="54"/>
      <c r="AT105" s="18" t="s">
        <v>227</v>
      </c>
      <c r="AU105" s="18" t="s">
        <v>83</v>
      </c>
    </row>
    <row r="106" spans="2:65" s="11" customFormat="1" ht="11.25">
      <c r="B106" s="145"/>
      <c r="D106" s="140" t="s">
        <v>229</v>
      </c>
      <c r="E106" s="146" t="s">
        <v>19</v>
      </c>
      <c r="F106" s="147" t="s">
        <v>230</v>
      </c>
      <c r="H106" s="146" t="s">
        <v>19</v>
      </c>
      <c r="I106" s="148"/>
      <c r="L106" s="145"/>
      <c r="M106" s="149"/>
      <c r="T106" s="150"/>
      <c r="AT106" s="146" t="s">
        <v>229</v>
      </c>
      <c r="AU106" s="146" t="s">
        <v>83</v>
      </c>
      <c r="AV106" s="11" t="s">
        <v>83</v>
      </c>
      <c r="AW106" s="11" t="s">
        <v>37</v>
      </c>
      <c r="AX106" s="11" t="s">
        <v>76</v>
      </c>
      <c r="AY106" s="146" t="s">
        <v>218</v>
      </c>
    </row>
    <row r="107" spans="2:65" s="12" customFormat="1" ht="11.25">
      <c r="B107" s="151"/>
      <c r="D107" s="140" t="s">
        <v>229</v>
      </c>
      <c r="E107" s="152" t="s">
        <v>19</v>
      </c>
      <c r="F107" s="153" t="s">
        <v>4805</v>
      </c>
      <c r="H107" s="154">
        <v>375.5</v>
      </c>
      <c r="I107" s="155"/>
      <c r="L107" s="151"/>
      <c r="M107" s="156"/>
      <c r="T107" s="157"/>
      <c r="AT107" s="152" t="s">
        <v>229</v>
      </c>
      <c r="AU107" s="152" t="s">
        <v>83</v>
      </c>
      <c r="AV107" s="12" t="s">
        <v>85</v>
      </c>
      <c r="AW107" s="12" t="s">
        <v>37</v>
      </c>
      <c r="AX107" s="12" t="s">
        <v>76</v>
      </c>
      <c r="AY107" s="152" t="s">
        <v>218</v>
      </c>
    </row>
    <row r="108" spans="2:65" s="13" customFormat="1" ht="11.25">
      <c r="B108" s="158"/>
      <c r="D108" s="140" t="s">
        <v>229</v>
      </c>
      <c r="E108" s="159" t="s">
        <v>4580</v>
      </c>
      <c r="F108" s="160" t="s">
        <v>234</v>
      </c>
      <c r="H108" s="161">
        <v>375.5</v>
      </c>
      <c r="I108" s="162"/>
      <c r="L108" s="158"/>
      <c r="M108" s="163"/>
      <c r="T108" s="164"/>
      <c r="AT108" s="159" t="s">
        <v>229</v>
      </c>
      <c r="AU108" s="159" t="s">
        <v>83</v>
      </c>
      <c r="AV108" s="13" t="s">
        <v>223</v>
      </c>
      <c r="AW108" s="13" t="s">
        <v>37</v>
      </c>
      <c r="AX108" s="13" t="s">
        <v>83</v>
      </c>
      <c r="AY108" s="159" t="s">
        <v>218</v>
      </c>
    </row>
    <row r="109" spans="2:65" s="1" customFormat="1" ht="24.2" customHeight="1">
      <c r="B109" s="33"/>
      <c r="C109" s="127" t="s">
        <v>99</v>
      </c>
      <c r="D109" s="127" t="s">
        <v>219</v>
      </c>
      <c r="E109" s="128" t="s">
        <v>4806</v>
      </c>
      <c r="F109" s="129" t="s">
        <v>4617</v>
      </c>
      <c r="G109" s="130" t="s">
        <v>180</v>
      </c>
      <c r="H109" s="131">
        <v>375.5</v>
      </c>
      <c r="I109" s="132"/>
      <c r="J109" s="133">
        <f>ROUND(I109*H109,2)</f>
        <v>0</v>
      </c>
      <c r="K109" s="129" t="s">
        <v>19</v>
      </c>
      <c r="L109" s="33"/>
      <c r="M109" s="134" t="s">
        <v>19</v>
      </c>
      <c r="N109" s="135" t="s">
        <v>47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223</v>
      </c>
      <c r="AT109" s="138" t="s">
        <v>219</v>
      </c>
      <c r="AU109" s="138" t="s">
        <v>83</v>
      </c>
      <c r="AY109" s="18" t="s">
        <v>218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83</v>
      </c>
      <c r="BK109" s="139">
        <f>ROUND(I109*H109,2)</f>
        <v>0</v>
      </c>
      <c r="BL109" s="18" t="s">
        <v>223</v>
      </c>
      <c r="BM109" s="138" t="s">
        <v>4807</v>
      </c>
    </row>
    <row r="110" spans="2:65" s="1" customFormat="1" ht="29.25">
      <c r="B110" s="33"/>
      <c r="D110" s="140" t="s">
        <v>225</v>
      </c>
      <c r="F110" s="141" t="s">
        <v>4619</v>
      </c>
      <c r="I110" s="142"/>
      <c r="L110" s="33"/>
      <c r="M110" s="143"/>
      <c r="T110" s="54"/>
      <c r="AT110" s="18" t="s">
        <v>225</v>
      </c>
      <c r="AU110" s="18" t="s">
        <v>83</v>
      </c>
    </row>
    <row r="111" spans="2:65" s="1" customFormat="1" ht="19.5">
      <c r="B111" s="33"/>
      <c r="D111" s="140" t="s">
        <v>227</v>
      </c>
      <c r="F111" s="144" t="s">
        <v>4620</v>
      </c>
      <c r="I111" s="142"/>
      <c r="L111" s="33"/>
      <c r="M111" s="143"/>
      <c r="T111" s="54"/>
      <c r="AT111" s="18" t="s">
        <v>227</v>
      </c>
      <c r="AU111" s="18" t="s">
        <v>83</v>
      </c>
    </row>
    <row r="112" spans="2:65" s="12" customFormat="1" ht="11.25">
      <c r="B112" s="151"/>
      <c r="D112" s="140" t="s">
        <v>229</v>
      </c>
      <c r="E112" s="152" t="s">
        <v>19</v>
      </c>
      <c r="F112" s="153" t="s">
        <v>4580</v>
      </c>
      <c r="H112" s="154">
        <v>375.5</v>
      </c>
      <c r="I112" s="155"/>
      <c r="L112" s="151"/>
      <c r="M112" s="156"/>
      <c r="T112" s="157"/>
      <c r="AT112" s="152" t="s">
        <v>229</v>
      </c>
      <c r="AU112" s="152" t="s">
        <v>83</v>
      </c>
      <c r="AV112" s="12" t="s">
        <v>85</v>
      </c>
      <c r="AW112" s="12" t="s">
        <v>37</v>
      </c>
      <c r="AX112" s="12" t="s">
        <v>83</v>
      </c>
      <c r="AY112" s="152" t="s">
        <v>218</v>
      </c>
    </row>
    <row r="113" spans="2:65" s="1" customFormat="1" ht="16.5" customHeight="1">
      <c r="B113" s="33"/>
      <c r="C113" s="127" t="s">
        <v>223</v>
      </c>
      <c r="D113" s="127" t="s">
        <v>219</v>
      </c>
      <c r="E113" s="128" t="s">
        <v>4808</v>
      </c>
      <c r="F113" s="129" t="s">
        <v>486</v>
      </c>
      <c r="G113" s="130" t="s">
        <v>167</v>
      </c>
      <c r="H113" s="131">
        <v>84</v>
      </c>
      <c r="I113" s="132"/>
      <c r="J113" s="133">
        <f>ROUND(I113*H113,2)</f>
        <v>0</v>
      </c>
      <c r="K113" s="129" t="s">
        <v>19</v>
      </c>
      <c r="L113" s="33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223</v>
      </c>
      <c r="AT113" s="138" t="s">
        <v>219</v>
      </c>
      <c r="AU113" s="138" t="s">
        <v>83</v>
      </c>
      <c r="AY113" s="18" t="s">
        <v>218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83</v>
      </c>
      <c r="BK113" s="139">
        <f>ROUND(I113*H113,2)</f>
        <v>0</v>
      </c>
      <c r="BL113" s="18" t="s">
        <v>223</v>
      </c>
      <c r="BM113" s="138" t="s">
        <v>4809</v>
      </c>
    </row>
    <row r="114" spans="2:65" s="1" customFormat="1" ht="29.25">
      <c r="B114" s="33"/>
      <c r="D114" s="140" t="s">
        <v>225</v>
      </c>
      <c r="F114" s="141" t="s">
        <v>488</v>
      </c>
      <c r="I114" s="142"/>
      <c r="L114" s="33"/>
      <c r="M114" s="143"/>
      <c r="T114" s="54"/>
      <c r="AT114" s="18" t="s">
        <v>225</v>
      </c>
      <c r="AU114" s="18" t="s">
        <v>83</v>
      </c>
    </row>
    <row r="115" spans="2:65" s="1" customFormat="1" ht="19.5">
      <c r="B115" s="33"/>
      <c r="D115" s="140" t="s">
        <v>227</v>
      </c>
      <c r="F115" s="144" t="s">
        <v>470</v>
      </c>
      <c r="I115" s="142"/>
      <c r="L115" s="33"/>
      <c r="M115" s="143"/>
      <c r="T115" s="54"/>
      <c r="AT115" s="18" t="s">
        <v>227</v>
      </c>
      <c r="AU115" s="18" t="s">
        <v>83</v>
      </c>
    </row>
    <row r="116" spans="2:65" s="12" customFormat="1" ht="11.25">
      <c r="B116" s="151"/>
      <c r="D116" s="140" t="s">
        <v>229</v>
      </c>
      <c r="E116" s="152" t="s">
        <v>19</v>
      </c>
      <c r="F116" s="153" t="s">
        <v>166</v>
      </c>
      <c r="H116" s="154">
        <v>84</v>
      </c>
      <c r="I116" s="155"/>
      <c r="L116" s="151"/>
      <c r="M116" s="156"/>
      <c r="T116" s="157"/>
      <c r="AT116" s="152" t="s">
        <v>229</v>
      </c>
      <c r="AU116" s="152" t="s">
        <v>83</v>
      </c>
      <c r="AV116" s="12" t="s">
        <v>85</v>
      </c>
      <c r="AW116" s="12" t="s">
        <v>37</v>
      </c>
      <c r="AX116" s="12" t="s">
        <v>83</v>
      </c>
      <c r="AY116" s="152" t="s">
        <v>218</v>
      </c>
    </row>
    <row r="117" spans="2:65" s="1" customFormat="1" ht="16.5" customHeight="1">
      <c r="B117" s="33"/>
      <c r="C117" s="127" t="s">
        <v>257</v>
      </c>
      <c r="D117" s="127" t="s">
        <v>219</v>
      </c>
      <c r="E117" s="128" t="s">
        <v>4810</v>
      </c>
      <c r="F117" s="129" t="s">
        <v>491</v>
      </c>
      <c r="G117" s="130" t="s">
        <v>167</v>
      </c>
      <c r="H117" s="131">
        <v>103.75</v>
      </c>
      <c r="I117" s="132"/>
      <c r="J117" s="133">
        <f>ROUND(I117*H117,2)</f>
        <v>0</v>
      </c>
      <c r="K117" s="129" t="s">
        <v>19</v>
      </c>
      <c r="L117" s="33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223</v>
      </c>
      <c r="AT117" s="138" t="s">
        <v>219</v>
      </c>
      <c r="AU117" s="138" t="s">
        <v>83</v>
      </c>
      <c r="AY117" s="18" t="s">
        <v>218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83</v>
      </c>
      <c r="BK117" s="139">
        <f>ROUND(I117*H117,2)</f>
        <v>0</v>
      </c>
      <c r="BL117" s="18" t="s">
        <v>223</v>
      </c>
      <c r="BM117" s="138" t="s">
        <v>4811</v>
      </c>
    </row>
    <row r="118" spans="2:65" s="1" customFormat="1" ht="58.5">
      <c r="B118" s="33"/>
      <c r="D118" s="140" t="s">
        <v>225</v>
      </c>
      <c r="F118" s="141" t="s">
        <v>493</v>
      </c>
      <c r="I118" s="142"/>
      <c r="L118" s="33"/>
      <c r="M118" s="143"/>
      <c r="T118" s="54"/>
      <c r="AT118" s="18" t="s">
        <v>225</v>
      </c>
      <c r="AU118" s="18" t="s">
        <v>83</v>
      </c>
    </row>
    <row r="119" spans="2:65" s="1" customFormat="1" ht="29.25">
      <c r="B119" s="33"/>
      <c r="D119" s="140" t="s">
        <v>227</v>
      </c>
      <c r="F119" s="144" t="s">
        <v>494</v>
      </c>
      <c r="I119" s="142"/>
      <c r="L119" s="33"/>
      <c r="M119" s="143"/>
      <c r="T119" s="54"/>
      <c r="AT119" s="18" t="s">
        <v>227</v>
      </c>
      <c r="AU119" s="18" t="s">
        <v>83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4575</v>
      </c>
      <c r="H120" s="154">
        <v>187.75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2" customFormat="1" ht="11.25">
      <c r="B121" s="151"/>
      <c r="D121" s="140" t="s">
        <v>229</v>
      </c>
      <c r="E121" s="152" t="s">
        <v>19</v>
      </c>
      <c r="F121" s="153" t="s">
        <v>496</v>
      </c>
      <c r="H121" s="154">
        <v>-84</v>
      </c>
      <c r="I121" s="155"/>
      <c r="L121" s="151"/>
      <c r="M121" s="156"/>
      <c r="T121" s="157"/>
      <c r="AT121" s="152" t="s">
        <v>229</v>
      </c>
      <c r="AU121" s="152" t="s">
        <v>83</v>
      </c>
      <c r="AV121" s="12" t="s">
        <v>85</v>
      </c>
      <c r="AW121" s="12" t="s">
        <v>37</v>
      </c>
      <c r="AX121" s="12" t="s">
        <v>76</v>
      </c>
      <c r="AY121" s="152" t="s">
        <v>218</v>
      </c>
    </row>
    <row r="122" spans="2:65" s="13" customFormat="1" ht="11.25">
      <c r="B122" s="158"/>
      <c r="D122" s="140" t="s">
        <v>229</v>
      </c>
      <c r="E122" s="159" t="s">
        <v>19</v>
      </c>
      <c r="F122" s="160" t="s">
        <v>234</v>
      </c>
      <c r="H122" s="161">
        <v>103.75</v>
      </c>
      <c r="I122" s="162"/>
      <c r="L122" s="158"/>
      <c r="M122" s="163"/>
      <c r="T122" s="164"/>
      <c r="AT122" s="159" t="s">
        <v>229</v>
      </c>
      <c r="AU122" s="159" t="s">
        <v>83</v>
      </c>
      <c r="AV122" s="13" t="s">
        <v>223</v>
      </c>
      <c r="AW122" s="13" t="s">
        <v>37</v>
      </c>
      <c r="AX122" s="13" t="s">
        <v>83</v>
      </c>
      <c r="AY122" s="159" t="s">
        <v>218</v>
      </c>
    </row>
    <row r="123" spans="2:65" s="1" customFormat="1" ht="16.5" customHeight="1">
      <c r="B123" s="33"/>
      <c r="C123" s="127" t="s">
        <v>263</v>
      </c>
      <c r="D123" s="127" t="s">
        <v>219</v>
      </c>
      <c r="E123" s="128" t="s">
        <v>4812</v>
      </c>
      <c r="F123" s="129" t="s">
        <v>505</v>
      </c>
      <c r="G123" s="130" t="s">
        <v>167</v>
      </c>
      <c r="H123" s="131">
        <v>84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223</v>
      </c>
      <c r="AT123" s="138" t="s">
        <v>219</v>
      </c>
      <c r="AU123" s="138" t="s">
        <v>83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223</v>
      </c>
      <c r="BM123" s="138" t="s">
        <v>4813</v>
      </c>
    </row>
    <row r="124" spans="2:65" s="1" customFormat="1" ht="39">
      <c r="B124" s="33"/>
      <c r="D124" s="140" t="s">
        <v>225</v>
      </c>
      <c r="F124" s="141" t="s">
        <v>4628</v>
      </c>
      <c r="I124" s="142"/>
      <c r="L124" s="33"/>
      <c r="M124" s="143"/>
      <c r="T124" s="54"/>
      <c r="AT124" s="18" t="s">
        <v>225</v>
      </c>
      <c r="AU124" s="18" t="s">
        <v>83</v>
      </c>
    </row>
    <row r="125" spans="2:65" s="1" customFormat="1" ht="19.5">
      <c r="B125" s="33"/>
      <c r="D125" s="140" t="s">
        <v>227</v>
      </c>
      <c r="F125" s="144" t="s">
        <v>470</v>
      </c>
      <c r="I125" s="142"/>
      <c r="L125" s="33"/>
      <c r="M125" s="143"/>
      <c r="T125" s="54"/>
      <c r="AT125" s="18" t="s">
        <v>227</v>
      </c>
      <c r="AU125" s="18" t="s">
        <v>83</v>
      </c>
    </row>
    <row r="126" spans="2:65" s="11" customFormat="1" ht="11.25">
      <c r="B126" s="145"/>
      <c r="D126" s="140" t="s">
        <v>229</v>
      </c>
      <c r="E126" s="146" t="s">
        <v>19</v>
      </c>
      <c r="F126" s="147" t="s">
        <v>230</v>
      </c>
      <c r="H126" s="146" t="s">
        <v>19</v>
      </c>
      <c r="I126" s="148"/>
      <c r="L126" s="145"/>
      <c r="M126" s="149"/>
      <c r="T126" s="150"/>
      <c r="AT126" s="146" t="s">
        <v>229</v>
      </c>
      <c r="AU126" s="146" t="s">
        <v>83</v>
      </c>
      <c r="AV126" s="11" t="s">
        <v>83</v>
      </c>
      <c r="AW126" s="11" t="s">
        <v>37</v>
      </c>
      <c r="AX126" s="11" t="s">
        <v>76</v>
      </c>
      <c r="AY126" s="146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4814</v>
      </c>
      <c r="H127" s="154">
        <v>84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3" customFormat="1" ht="11.25">
      <c r="B128" s="158"/>
      <c r="D128" s="140" t="s">
        <v>229</v>
      </c>
      <c r="E128" s="159" t="s">
        <v>166</v>
      </c>
      <c r="F128" s="160" t="s">
        <v>234</v>
      </c>
      <c r="H128" s="161">
        <v>84</v>
      </c>
      <c r="I128" s="162"/>
      <c r="L128" s="158"/>
      <c r="M128" s="163"/>
      <c r="T128" s="164"/>
      <c r="AT128" s="159" t="s">
        <v>229</v>
      </c>
      <c r="AU128" s="159" t="s">
        <v>83</v>
      </c>
      <c r="AV128" s="13" t="s">
        <v>223</v>
      </c>
      <c r="AW128" s="13" t="s">
        <v>37</v>
      </c>
      <c r="AX128" s="13" t="s">
        <v>83</v>
      </c>
      <c r="AY128" s="159" t="s">
        <v>218</v>
      </c>
    </row>
    <row r="129" spans="2:65" s="1" customFormat="1" ht="16.5" customHeight="1">
      <c r="B129" s="33"/>
      <c r="C129" s="127" t="s">
        <v>271</v>
      </c>
      <c r="D129" s="127" t="s">
        <v>219</v>
      </c>
      <c r="E129" s="128" t="s">
        <v>4815</v>
      </c>
      <c r="F129" s="129" t="s">
        <v>4632</v>
      </c>
      <c r="G129" s="130" t="s">
        <v>167</v>
      </c>
      <c r="H129" s="131">
        <v>42.49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223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223</v>
      </c>
      <c r="BM129" s="138" t="s">
        <v>4816</v>
      </c>
    </row>
    <row r="130" spans="2:65" s="1" customFormat="1" ht="39">
      <c r="B130" s="33"/>
      <c r="D130" s="140" t="s">
        <v>225</v>
      </c>
      <c r="F130" s="141" t="s">
        <v>4634</v>
      </c>
      <c r="I130" s="142"/>
      <c r="L130" s="33"/>
      <c r="M130" s="143"/>
      <c r="T130" s="54"/>
      <c r="AT130" s="18" t="s">
        <v>225</v>
      </c>
      <c r="AU130" s="18" t="s">
        <v>83</v>
      </c>
    </row>
    <row r="131" spans="2:65" s="1" customFormat="1" ht="19.5">
      <c r="B131" s="33"/>
      <c r="D131" s="140" t="s">
        <v>227</v>
      </c>
      <c r="F131" s="144" t="s">
        <v>470</v>
      </c>
      <c r="I131" s="142"/>
      <c r="L131" s="33"/>
      <c r="M131" s="143"/>
      <c r="T131" s="54"/>
      <c r="AT131" s="18" t="s">
        <v>227</v>
      </c>
      <c r="AU131" s="18" t="s">
        <v>83</v>
      </c>
    </row>
    <row r="132" spans="2:65" s="11" customFormat="1" ht="11.25">
      <c r="B132" s="145"/>
      <c r="D132" s="140" t="s">
        <v>229</v>
      </c>
      <c r="E132" s="146" t="s">
        <v>19</v>
      </c>
      <c r="F132" s="147" t="s">
        <v>230</v>
      </c>
      <c r="H132" s="146" t="s">
        <v>19</v>
      </c>
      <c r="I132" s="148"/>
      <c r="L132" s="145"/>
      <c r="M132" s="149"/>
      <c r="T132" s="150"/>
      <c r="AT132" s="146" t="s">
        <v>229</v>
      </c>
      <c r="AU132" s="146" t="s">
        <v>83</v>
      </c>
      <c r="AV132" s="11" t="s">
        <v>83</v>
      </c>
      <c r="AW132" s="11" t="s">
        <v>37</v>
      </c>
      <c r="AX132" s="11" t="s">
        <v>76</v>
      </c>
      <c r="AY132" s="146" t="s">
        <v>218</v>
      </c>
    </row>
    <row r="133" spans="2:65" s="12" customFormat="1" ht="11.25">
      <c r="B133" s="151"/>
      <c r="D133" s="140" t="s">
        <v>229</v>
      </c>
      <c r="E133" s="152" t="s">
        <v>19</v>
      </c>
      <c r="F133" s="153" t="s">
        <v>4817</v>
      </c>
      <c r="H133" s="154">
        <v>42.49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83</v>
      </c>
      <c r="AY133" s="152" t="s">
        <v>218</v>
      </c>
    </row>
    <row r="134" spans="2:65" s="1" customFormat="1" ht="16.5" customHeight="1">
      <c r="B134" s="33"/>
      <c r="C134" s="127" t="s">
        <v>278</v>
      </c>
      <c r="D134" s="127" t="s">
        <v>219</v>
      </c>
      <c r="E134" s="128" t="s">
        <v>4818</v>
      </c>
      <c r="F134" s="129" t="s">
        <v>4819</v>
      </c>
      <c r="G134" s="130" t="s">
        <v>167</v>
      </c>
      <c r="H134" s="131">
        <v>84</v>
      </c>
      <c r="I134" s="132"/>
      <c r="J134" s="133">
        <f>ROUND(I134*H134,2)</f>
        <v>0</v>
      </c>
      <c r="K134" s="129" t="s">
        <v>19</v>
      </c>
      <c r="L134" s="33"/>
      <c r="M134" s="134" t="s">
        <v>19</v>
      </c>
      <c r="N134" s="135" t="s">
        <v>47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223</v>
      </c>
      <c r="AT134" s="138" t="s">
        <v>219</v>
      </c>
      <c r="AU134" s="138" t="s">
        <v>83</v>
      </c>
      <c r="AY134" s="18" t="s">
        <v>218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83</v>
      </c>
      <c r="BK134" s="139">
        <f>ROUND(I134*H134,2)</f>
        <v>0</v>
      </c>
      <c r="BL134" s="18" t="s">
        <v>223</v>
      </c>
      <c r="BM134" s="138" t="s">
        <v>4820</v>
      </c>
    </row>
    <row r="135" spans="2:65" s="1" customFormat="1" ht="39">
      <c r="B135" s="33"/>
      <c r="D135" s="140" t="s">
        <v>225</v>
      </c>
      <c r="F135" s="141" t="s">
        <v>4821</v>
      </c>
      <c r="I135" s="142"/>
      <c r="L135" s="33"/>
      <c r="M135" s="143"/>
      <c r="T135" s="54"/>
      <c r="AT135" s="18" t="s">
        <v>225</v>
      </c>
      <c r="AU135" s="18" t="s">
        <v>83</v>
      </c>
    </row>
    <row r="136" spans="2:65" s="11" customFormat="1" ht="11.25">
      <c r="B136" s="145"/>
      <c r="D136" s="140" t="s">
        <v>229</v>
      </c>
      <c r="E136" s="146" t="s">
        <v>19</v>
      </c>
      <c r="F136" s="147" t="s">
        <v>230</v>
      </c>
      <c r="H136" s="146" t="s">
        <v>19</v>
      </c>
      <c r="I136" s="148"/>
      <c r="L136" s="145"/>
      <c r="M136" s="149"/>
      <c r="T136" s="150"/>
      <c r="AT136" s="146" t="s">
        <v>229</v>
      </c>
      <c r="AU136" s="146" t="s">
        <v>83</v>
      </c>
      <c r="AV136" s="11" t="s">
        <v>83</v>
      </c>
      <c r="AW136" s="11" t="s">
        <v>37</v>
      </c>
      <c r="AX136" s="11" t="s">
        <v>76</v>
      </c>
      <c r="AY136" s="146" t="s">
        <v>218</v>
      </c>
    </row>
    <row r="137" spans="2:65" s="12" customFormat="1" ht="11.25">
      <c r="B137" s="151"/>
      <c r="D137" s="140" t="s">
        <v>229</v>
      </c>
      <c r="E137" s="152" t="s">
        <v>19</v>
      </c>
      <c r="F137" s="153" t="s">
        <v>4814</v>
      </c>
      <c r="H137" s="154">
        <v>84</v>
      </c>
      <c r="I137" s="155"/>
      <c r="L137" s="151"/>
      <c r="M137" s="156"/>
      <c r="T137" s="157"/>
      <c r="AT137" s="152" t="s">
        <v>229</v>
      </c>
      <c r="AU137" s="152" t="s">
        <v>83</v>
      </c>
      <c r="AV137" s="12" t="s">
        <v>85</v>
      </c>
      <c r="AW137" s="12" t="s">
        <v>37</v>
      </c>
      <c r="AX137" s="12" t="s">
        <v>76</v>
      </c>
      <c r="AY137" s="152" t="s">
        <v>218</v>
      </c>
    </row>
    <row r="138" spans="2:65" s="13" customFormat="1" ht="11.25">
      <c r="B138" s="158"/>
      <c r="D138" s="140" t="s">
        <v>229</v>
      </c>
      <c r="E138" s="159" t="s">
        <v>19</v>
      </c>
      <c r="F138" s="160" t="s">
        <v>234</v>
      </c>
      <c r="H138" s="161">
        <v>84</v>
      </c>
      <c r="I138" s="162"/>
      <c r="L138" s="158"/>
      <c r="M138" s="163"/>
      <c r="T138" s="164"/>
      <c r="AT138" s="159" t="s">
        <v>229</v>
      </c>
      <c r="AU138" s="159" t="s">
        <v>83</v>
      </c>
      <c r="AV138" s="13" t="s">
        <v>223</v>
      </c>
      <c r="AW138" s="13" t="s">
        <v>37</v>
      </c>
      <c r="AX138" s="13" t="s">
        <v>83</v>
      </c>
      <c r="AY138" s="159" t="s">
        <v>218</v>
      </c>
    </row>
    <row r="139" spans="2:65" s="10" customFormat="1" ht="25.9" customHeight="1">
      <c r="B139" s="117"/>
      <c r="D139" s="118" t="s">
        <v>75</v>
      </c>
      <c r="E139" s="119" t="s">
        <v>4822</v>
      </c>
      <c r="F139" s="119" t="s">
        <v>1387</v>
      </c>
      <c r="I139" s="120"/>
      <c r="J139" s="121">
        <f>BK139</f>
        <v>0</v>
      </c>
      <c r="L139" s="117"/>
      <c r="M139" s="122"/>
      <c r="P139" s="123">
        <f>SUM(P140:P144)</f>
        <v>0</v>
      </c>
      <c r="R139" s="123">
        <f>SUM(R140:R144)</f>
        <v>0</v>
      </c>
      <c r="T139" s="124">
        <f>SUM(T140:T144)</f>
        <v>0</v>
      </c>
      <c r="AR139" s="118" t="s">
        <v>83</v>
      </c>
      <c r="AT139" s="125" t="s">
        <v>75</v>
      </c>
      <c r="AU139" s="125" t="s">
        <v>76</v>
      </c>
      <c r="AY139" s="118" t="s">
        <v>218</v>
      </c>
      <c r="BK139" s="126">
        <f>SUM(BK140:BK144)</f>
        <v>0</v>
      </c>
    </row>
    <row r="140" spans="2:65" s="1" customFormat="1" ht="16.5" customHeight="1">
      <c r="B140" s="33"/>
      <c r="C140" s="127" t="s">
        <v>286</v>
      </c>
      <c r="D140" s="127" t="s">
        <v>219</v>
      </c>
      <c r="E140" s="128" t="s">
        <v>4654</v>
      </c>
      <c r="F140" s="129" t="s">
        <v>4823</v>
      </c>
      <c r="G140" s="130" t="s">
        <v>167</v>
      </c>
      <c r="H140" s="131">
        <v>41.23</v>
      </c>
      <c r="I140" s="132"/>
      <c r="J140" s="133">
        <f>ROUND(I140*H140,2)</f>
        <v>0</v>
      </c>
      <c r="K140" s="129" t="s">
        <v>19</v>
      </c>
      <c r="L140" s="33"/>
      <c r="M140" s="134" t="s">
        <v>19</v>
      </c>
      <c r="N140" s="135" t="s">
        <v>47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223</v>
      </c>
      <c r="AT140" s="138" t="s">
        <v>219</v>
      </c>
      <c r="AU140" s="138" t="s">
        <v>83</v>
      </c>
      <c r="AY140" s="18" t="s">
        <v>218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83</v>
      </c>
      <c r="BK140" s="139">
        <f>ROUND(I140*H140,2)</f>
        <v>0</v>
      </c>
      <c r="BL140" s="18" t="s">
        <v>223</v>
      </c>
      <c r="BM140" s="138" t="s">
        <v>4824</v>
      </c>
    </row>
    <row r="141" spans="2:65" s="1" customFormat="1" ht="19.5">
      <c r="B141" s="33"/>
      <c r="D141" s="140" t="s">
        <v>225</v>
      </c>
      <c r="F141" s="141" t="s">
        <v>4825</v>
      </c>
      <c r="I141" s="142"/>
      <c r="L141" s="33"/>
      <c r="M141" s="143"/>
      <c r="T141" s="54"/>
      <c r="AT141" s="18" t="s">
        <v>225</v>
      </c>
      <c r="AU141" s="18" t="s">
        <v>83</v>
      </c>
    </row>
    <row r="142" spans="2:65" s="1" customFormat="1" ht="19.5">
      <c r="B142" s="33"/>
      <c r="D142" s="140" t="s">
        <v>227</v>
      </c>
      <c r="F142" s="144" t="s">
        <v>1392</v>
      </c>
      <c r="I142" s="142"/>
      <c r="L142" s="33"/>
      <c r="M142" s="143"/>
      <c r="T142" s="54"/>
      <c r="AT142" s="18" t="s">
        <v>227</v>
      </c>
      <c r="AU142" s="18" t="s">
        <v>83</v>
      </c>
    </row>
    <row r="143" spans="2:65" s="11" customFormat="1" ht="11.25">
      <c r="B143" s="145"/>
      <c r="D143" s="140" t="s">
        <v>229</v>
      </c>
      <c r="E143" s="146" t="s">
        <v>19</v>
      </c>
      <c r="F143" s="147" t="s">
        <v>230</v>
      </c>
      <c r="H143" s="146" t="s">
        <v>19</v>
      </c>
      <c r="I143" s="148"/>
      <c r="L143" s="145"/>
      <c r="M143" s="149"/>
      <c r="T143" s="150"/>
      <c r="AT143" s="146" t="s">
        <v>229</v>
      </c>
      <c r="AU143" s="146" t="s">
        <v>83</v>
      </c>
      <c r="AV143" s="11" t="s">
        <v>83</v>
      </c>
      <c r="AW143" s="11" t="s">
        <v>37</v>
      </c>
      <c r="AX143" s="11" t="s">
        <v>76</v>
      </c>
      <c r="AY143" s="146" t="s">
        <v>218</v>
      </c>
    </row>
    <row r="144" spans="2:65" s="12" customFormat="1" ht="11.25">
      <c r="B144" s="151"/>
      <c r="D144" s="140" t="s">
        <v>229</v>
      </c>
      <c r="E144" s="152" t="s">
        <v>19</v>
      </c>
      <c r="F144" s="153" t="s">
        <v>4657</v>
      </c>
      <c r="H144" s="154">
        <v>41.23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83</v>
      </c>
      <c r="AY144" s="152" t="s">
        <v>218</v>
      </c>
    </row>
    <row r="145" spans="2:65" s="10" customFormat="1" ht="25.9" customHeight="1">
      <c r="B145" s="117"/>
      <c r="D145" s="118" t="s">
        <v>75</v>
      </c>
      <c r="E145" s="119" t="s">
        <v>4826</v>
      </c>
      <c r="F145" s="119" t="s">
        <v>4698</v>
      </c>
      <c r="I145" s="120"/>
      <c r="J145" s="121">
        <f>BK145</f>
        <v>0</v>
      </c>
      <c r="L145" s="117"/>
      <c r="M145" s="122"/>
      <c r="P145" s="123">
        <f>SUM(P146:P232)</f>
        <v>0</v>
      </c>
      <c r="R145" s="123">
        <f>SUM(R146:R232)</f>
        <v>0</v>
      </c>
      <c r="T145" s="124">
        <f>SUM(T146:T232)</f>
        <v>0</v>
      </c>
      <c r="AR145" s="118" t="s">
        <v>83</v>
      </c>
      <c r="AT145" s="125" t="s">
        <v>75</v>
      </c>
      <c r="AU145" s="125" t="s">
        <v>76</v>
      </c>
      <c r="AY145" s="118" t="s">
        <v>218</v>
      </c>
      <c r="BK145" s="126">
        <f>SUM(BK146:BK232)</f>
        <v>0</v>
      </c>
    </row>
    <row r="146" spans="2:65" s="1" customFormat="1" ht="16.5" customHeight="1">
      <c r="B146" s="33"/>
      <c r="C146" s="127" t="s">
        <v>292</v>
      </c>
      <c r="D146" s="127" t="s">
        <v>219</v>
      </c>
      <c r="E146" s="128" t="s">
        <v>4827</v>
      </c>
      <c r="F146" s="129" t="s">
        <v>4828</v>
      </c>
      <c r="G146" s="130" t="s">
        <v>222</v>
      </c>
      <c r="H146" s="131">
        <v>67.2</v>
      </c>
      <c r="I146" s="132"/>
      <c r="J146" s="133">
        <f>ROUND(I146*H146,2)</f>
        <v>0</v>
      </c>
      <c r="K146" s="129" t="s">
        <v>19</v>
      </c>
      <c r="L146" s="33"/>
      <c r="M146" s="134" t="s">
        <v>19</v>
      </c>
      <c r="N146" s="135" t="s">
        <v>47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223</v>
      </c>
      <c r="AT146" s="138" t="s">
        <v>219</v>
      </c>
      <c r="AU146" s="138" t="s">
        <v>83</v>
      </c>
      <c r="AY146" s="18" t="s">
        <v>218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83</v>
      </c>
      <c r="BK146" s="139">
        <f>ROUND(I146*H146,2)</f>
        <v>0</v>
      </c>
      <c r="BL146" s="18" t="s">
        <v>223</v>
      </c>
      <c r="BM146" s="138" t="s">
        <v>4829</v>
      </c>
    </row>
    <row r="147" spans="2:65" s="1" customFormat="1" ht="11.25">
      <c r="B147" s="33"/>
      <c r="D147" s="140" t="s">
        <v>225</v>
      </c>
      <c r="F147" s="141" t="s">
        <v>4830</v>
      </c>
      <c r="I147" s="142"/>
      <c r="L147" s="33"/>
      <c r="M147" s="143"/>
      <c r="T147" s="54"/>
      <c r="AT147" s="18" t="s">
        <v>225</v>
      </c>
      <c r="AU147" s="18" t="s">
        <v>83</v>
      </c>
    </row>
    <row r="148" spans="2:65" s="1" customFormat="1" ht="19.5">
      <c r="B148" s="33"/>
      <c r="D148" s="140" t="s">
        <v>227</v>
      </c>
      <c r="F148" s="144" t="s">
        <v>4831</v>
      </c>
      <c r="I148" s="142"/>
      <c r="L148" s="33"/>
      <c r="M148" s="143"/>
      <c r="T148" s="54"/>
      <c r="AT148" s="18" t="s">
        <v>227</v>
      </c>
      <c r="AU148" s="18" t="s">
        <v>83</v>
      </c>
    </row>
    <row r="149" spans="2:65" s="11" customFormat="1" ht="11.25">
      <c r="B149" s="145"/>
      <c r="D149" s="140" t="s">
        <v>229</v>
      </c>
      <c r="E149" s="146" t="s">
        <v>19</v>
      </c>
      <c r="F149" s="147" t="s">
        <v>230</v>
      </c>
      <c r="H149" s="146" t="s">
        <v>19</v>
      </c>
      <c r="I149" s="148"/>
      <c r="L149" s="145"/>
      <c r="M149" s="149"/>
      <c r="T149" s="150"/>
      <c r="AT149" s="146" t="s">
        <v>229</v>
      </c>
      <c r="AU149" s="146" t="s">
        <v>83</v>
      </c>
      <c r="AV149" s="11" t="s">
        <v>83</v>
      </c>
      <c r="AW149" s="11" t="s">
        <v>37</v>
      </c>
      <c r="AX149" s="11" t="s">
        <v>76</v>
      </c>
      <c r="AY149" s="146" t="s">
        <v>218</v>
      </c>
    </row>
    <row r="150" spans="2:65" s="12" customFormat="1" ht="11.25">
      <c r="B150" s="151"/>
      <c r="D150" s="140" t="s">
        <v>229</v>
      </c>
      <c r="E150" s="152" t="s">
        <v>19</v>
      </c>
      <c r="F150" s="153" t="s">
        <v>4832</v>
      </c>
      <c r="H150" s="154">
        <v>67.2</v>
      </c>
      <c r="I150" s="155"/>
      <c r="L150" s="151"/>
      <c r="M150" s="156"/>
      <c r="T150" s="157"/>
      <c r="AT150" s="152" t="s">
        <v>229</v>
      </c>
      <c r="AU150" s="152" t="s">
        <v>83</v>
      </c>
      <c r="AV150" s="12" t="s">
        <v>85</v>
      </c>
      <c r="AW150" s="12" t="s">
        <v>37</v>
      </c>
      <c r="AX150" s="12" t="s">
        <v>83</v>
      </c>
      <c r="AY150" s="152" t="s">
        <v>218</v>
      </c>
    </row>
    <row r="151" spans="2:65" s="1" customFormat="1" ht="16.5" customHeight="1">
      <c r="B151" s="33"/>
      <c r="C151" s="127" t="s">
        <v>299</v>
      </c>
      <c r="D151" s="127" t="s">
        <v>219</v>
      </c>
      <c r="E151" s="128" t="s">
        <v>4833</v>
      </c>
      <c r="F151" s="129" t="s">
        <v>4834</v>
      </c>
      <c r="G151" s="130" t="s">
        <v>222</v>
      </c>
      <c r="H151" s="131">
        <v>67.2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223</v>
      </c>
      <c r="AT151" s="138" t="s">
        <v>219</v>
      </c>
      <c r="AU151" s="138" t="s">
        <v>83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223</v>
      </c>
      <c r="BM151" s="138" t="s">
        <v>4835</v>
      </c>
    </row>
    <row r="152" spans="2:65" s="1" customFormat="1" ht="11.25">
      <c r="B152" s="33"/>
      <c r="D152" s="140" t="s">
        <v>225</v>
      </c>
      <c r="F152" s="141" t="s">
        <v>4836</v>
      </c>
      <c r="I152" s="142"/>
      <c r="L152" s="33"/>
      <c r="M152" s="143"/>
      <c r="T152" s="54"/>
      <c r="AT152" s="18" t="s">
        <v>225</v>
      </c>
      <c r="AU152" s="18" t="s">
        <v>83</v>
      </c>
    </row>
    <row r="153" spans="2:65" s="1" customFormat="1" ht="19.5">
      <c r="B153" s="33"/>
      <c r="D153" s="140" t="s">
        <v>227</v>
      </c>
      <c r="F153" s="144" t="s">
        <v>4837</v>
      </c>
      <c r="I153" s="142"/>
      <c r="L153" s="33"/>
      <c r="M153" s="143"/>
      <c r="T153" s="54"/>
      <c r="AT153" s="18" t="s">
        <v>227</v>
      </c>
      <c r="AU153" s="18" t="s">
        <v>83</v>
      </c>
    </row>
    <row r="154" spans="2:65" s="11" customFormat="1" ht="11.25">
      <c r="B154" s="145"/>
      <c r="D154" s="140" t="s">
        <v>229</v>
      </c>
      <c r="E154" s="146" t="s">
        <v>19</v>
      </c>
      <c r="F154" s="147" t="s">
        <v>230</v>
      </c>
      <c r="H154" s="146" t="s">
        <v>19</v>
      </c>
      <c r="I154" s="148"/>
      <c r="L154" s="145"/>
      <c r="M154" s="149"/>
      <c r="T154" s="150"/>
      <c r="AT154" s="146" t="s">
        <v>229</v>
      </c>
      <c r="AU154" s="146" t="s">
        <v>83</v>
      </c>
      <c r="AV154" s="11" t="s">
        <v>83</v>
      </c>
      <c r="AW154" s="11" t="s">
        <v>37</v>
      </c>
      <c r="AX154" s="11" t="s">
        <v>76</v>
      </c>
      <c r="AY154" s="146" t="s">
        <v>218</v>
      </c>
    </row>
    <row r="155" spans="2:65" s="12" customFormat="1" ht="11.25">
      <c r="B155" s="151"/>
      <c r="D155" s="140" t="s">
        <v>229</v>
      </c>
      <c r="E155" s="152" t="s">
        <v>19</v>
      </c>
      <c r="F155" s="153" t="s">
        <v>4832</v>
      </c>
      <c r="H155" s="154">
        <v>67.2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83</v>
      </c>
      <c r="AY155" s="152" t="s">
        <v>218</v>
      </c>
    </row>
    <row r="156" spans="2:65" s="1" customFormat="1" ht="16.5" customHeight="1">
      <c r="B156" s="33"/>
      <c r="C156" s="127" t="s">
        <v>306</v>
      </c>
      <c r="D156" s="127" t="s">
        <v>219</v>
      </c>
      <c r="E156" s="128" t="s">
        <v>4838</v>
      </c>
      <c r="F156" s="129" t="s">
        <v>4839</v>
      </c>
      <c r="G156" s="130" t="s">
        <v>237</v>
      </c>
      <c r="H156" s="131">
        <v>2</v>
      </c>
      <c r="I156" s="132"/>
      <c r="J156" s="133">
        <f>ROUND(I156*H156,2)</f>
        <v>0</v>
      </c>
      <c r="K156" s="129" t="s">
        <v>19</v>
      </c>
      <c r="L156" s="33"/>
      <c r="M156" s="134" t="s">
        <v>19</v>
      </c>
      <c r="N156" s="135" t="s">
        <v>47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223</v>
      </c>
      <c r="AT156" s="138" t="s">
        <v>219</v>
      </c>
      <c r="AU156" s="138" t="s">
        <v>83</v>
      </c>
      <c r="AY156" s="18" t="s">
        <v>218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83</v>
      </c>
      <c r="BK156" s="139">
        <f>ROUND(I156*H156,2)</f>
        <v>0</v>
      </c>
      <c r="BL156" s="18" t="s">
        <v>223</v>
      </c>
      <c r="BM156" s="138" t="s">
        <v>4840</v>
      </c>
    </row>
    <row r="157" spans="2:65" s="1" customFormat="1" ht="11.25">
      <c r="B157" s="33"/>
      <c r="D157" s="140" t="s">
        <v>225</v>
      </c>
      <c r="F157" s="141" t="s">
        <v>4841</v>
      </c>
      <c r="I157" s="142"/>
      <c r="L157" s="33"/>
      <c r="M157" s="143"/>
      <c r="T157" s="54"/>
      <c r="AT157" s="18" t="s">
        <v>225</v>
      </c>
      <c r="AU157" s="18" t="s">
        <v>83</v>
      </c>
    </row>
    <row r="158" spans="2:65" s="1" customFormat="1" ht="19.5">
      <c r="B158" s="33"/>
      <c r="D158" s="140" t="s">
        <v>227</v>
      </c>
      <c r="F158" s="144" t="s">
        <v>4842</v>
      </c>
      <c r="I158" s="142"/>
      <c r="L158" s="33"/>
      <c r="M158" s="143"/>
      <c r="T158" s="54"/>
      <c r="AT158" s="18" t="s">
        <v>227</v>
      </c>
      <c r="AU158" s="18" t="s">
        <v>83</v>
      </c>
    </row>
    <row r="159" spans="2:65" s="11" customFormat="1" ht="11.25">
      <c r="B159" s="145"/>
      <c r="D159" s="140" t="s">
        <v>229</v>
      </c>
      <c r="E159" s="146" t="s">
        <v>19</v>
      </c>
      <c r="F159" s="147" t="s">
        <v>230</v>
      </c>
      <c r="H159" s="146" t="s">
        <v>19</v>
      </c>
      <c r="I159" s="148"/>
      <c r="L159" s="145"/>
      <c r="M159" s="149"/>
      <c r="T159" s="150"/>
      <c r="AT159" s="146" t="s">
        <v>229</v>
      </c>
      <c r="AU159" s="146" t="s">
        <v>83</v>
      </c>
      <c r="AV159" s="11" t="s">
        <v>83</v>
      </c>
      <c r="AW159" s="11" t="s">
        <v>37</v>
      </c>
      <c r="AX159" s="11" t="s">
        <v>76</v>
      </c>
      <c r="AY159" s="146" t="s">
        <v>218</v>
      </c>
    </row>
    <row r="160" spans="2:65" s="12" customFormat="1" ht="11.25">
      <c r="B160" s="151"/>
      <c r="D160" s="140" t="s">
        <v>229</v>
      </c>
      <c r="E160" s="152" t="s">
        <v>19</v>
      </c>
      <c r="F160" s="153" t="s">
        <v>85</v>
      </c>
      <c r="H160" s="154">
        <v>2</v>
      </c>
      <c r="I160" s="155"/>
      <c r="L160" s="151"/>
      <c r="M160" s="156"/>
      <c r="T160" s="157"/>
      <c r="AT160" s="152" t="s">
        <v>229</v>
      </c>
      <c r="AU160" s="152" t="s">
        <v>83</v>
      </c>
      <c r="AV160" s="12" t="s">
        <v>85</v>
      </c>
      <c r="AW160" s="12" t="s">
        <v>37</v>
      </c>
      <c r="AX160" s="12" t="s">
        <v>83</v>
      </c>
      <c r="AY160" s="152" t="s">
        <v>218</v>
      </c>
    </row>
    <row r="161" spans="2:65" s="1" customFormat="1" ht="16.5" customHeight="1">
      <c r="B161" s="33"/>
      <c r="C161" s="127" t="s">
        <v>313</v>
      </c>
      <c r="D161" s="127" t="s">
        <v>219</v>
      </c>
      <c r="E161" s="128" t="s">
        <v>4843</v>
      </c>
      <c r="F161" s="129" t="s">
        <v>4844</v>
      </c>
      <c r="G161" s="130" t="s">
        <v>222</v>
      </c>
      <c r="H161" s="131">
        <v>20.515000000000001</v>
      </c>
      <c r="I161" s="132"/>
      <c r="J161" s="133">
        <f>ROUND(I161*H161,2)</f>
        <v>0</v>
      </c>
      <c r="K161" s="129" t="s">
        <v>19</v>
      </c>
      <c r="L161" s="33"/>
      <c r="M161" s="134" t="s">
        <v>19</v>
      </c>
      <c r="N161" s="135" t="s">
        <v>47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223</v>
      </c>
      <c r="AT161" s="138" t="s">
        <v>219</v>
      </c>
      <c r="AU161" s="138" t="s">
        <v>83</v>
      </c>
      <c r="AY161" s="18" t="s">
        <v>218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8" t="s">
        <v>83</v>
      </c>
      <c r="BK161" s="139">
        <f>ROUND(I161*H161,2)</f>
        <v>0</v>
      </c>
      <c r="BL161" s="18" t="s">
        <v>223</v>
      </c>
      <c r="BM161" s="138" t="s">
        <v>4845</v>
      </c>
    </row>
    <row r="162" spans="2:65" s="1" customFormat="1" ht="19.5">
      <c r="B162" s="33"/>
      <c r="D162" s="140" t="s">
        <v>225</v>
      </c>
      <c r="F162" s="141" t="s">
        <v>4846</v>
      </c>
      <c r="I162" s="142"/>
      <c r="L162" s="33"/>
      <c r="M162" s="143"/>
      <c r="T162" s="54"/>
      <c r="AT162" s="18" t="s">
        <v>225</v>
      </c>
      <c r="AU162" s="18" t="s">
        <v>83</v>
      </c>
    </row>
    <row r="163" spans="2:65" s="1" customFormat="1" ht="19.5">
      <c r="B163" s="33"/>
      <c r="D163" s="140" t="s">
        <v>227</v>
      </c>
      <c r="F163" s="144" t="s">
        <v>4703</v>
      </c>
      <c r="I163" s="142"/>
      <c r="L163" s="33"/>
      <c r="M163" s="143"/>
      <c r="T163" s="54"/>
      <c r="AT163" s="18" t="s">
        <v>227</v>
      </c>
      <c r="AU163" s="18" t="s">
        <v>83</v>
      </c>
    </row>
    <row r="164" spans="2:65" s="11" customFormat="1" ht="11.25">
      <c r="B164" s="145"/>
      <c r="D164" s="140" t="s">
        <v>229</v>
      </c>
      <c r="E164" s="146" t="s">
        <v>19</v>
      </c>
      <c r="F164" s="147" t="s">
        <v>230</v>
      </c>
      <c r="H164" s="146" t="s">
        <v>19</v>
      </c>
      <c r="I164" s="148"/>
      <c r="L164" s="145"/>
      <c r="M164" s="149"/>
      <c r="T164" s="150"/>
      <c r="AT164" s="146" t="s">
        <v>229</v>
      </c>
      <c r="AU164" s="146" t="s">
        <v>83</v>
      </c>
      <c r="AV164" s="11" t="s">
        <v>83</v>
      </c>
      <c r="AW164" s="11" t="s">
        <v>37</v>
      </c>
      <c r="AX164" s="11" t="s">
        <v>76</v>
      </c>
      <c r="AY164" s="146" t="s">
        <v>218</v>
      </c>
    </row>
    <row r="165" spans="2:65" s="12" customFormat="1" ht="11.25">
      <c r="B165" s="151"/>
      <c r="D165" s="140" t="s">
        <v>229</v>
      </c>
      <c r="E165" s="152" t="s">
        <v>19</v>
      </c>
      <c r="F165" s="153" t="s">
        <v>4847</v>
      </c>
      <c r="H165" s="154">
        <v>11.286</v>
      </c>
      <c r="I165" s="155"/>
      <c r="L165" s="151"/>
      <c r="M165" s="156"/>
      <c r="T165" s="157"/>
      <c r="AT165" s="152" t="s">
        <v>229</v>
      </c>
      <c r="AU165" s="152" t="s">
        <v>83</v>
      </c>
      <c r="AV165" s="12" t="s">
        <v>85</v>
      </c>
      <c r="AW165" s="12" t="s">
        <v>37</v>
      </c>
      <c r="AX165" s="12" t="s">
        <v>76</v>
      </c>
      <c r="AY165" s="152" t="s">
        <v>218</v>
      </c>
    </row>
    <row r="166" spans="2:65" s="12" customFormat="1" ht="11.25">
      <c r="B166" s="151"/>
      <c r="D166" s="140" t="s">
        <v>229</v>
      </c>
      <c r="E166" s="152" t="s">
        <v>19</v>
      </c>
      <c r="F166" s="153" t="s">
        <v>4848</v>
      </c>
      <c r="H166" s="154">
        <v>9.2289999999999992</v>
      </c>
      <c r="I166" s="155"/>
      <c r="L166" s="151"/>
      <c r="M166" s="156"/>
      <c r="T166" s="157"/>
      <c r="AT166" s="152" t="s">
        <v>229</v>
      </c>
      <c r="AU166" s="152" t="s">
        <v>83</v>
      </c>
      <c r="AV166" s="12" t="s">
        <v>85</v>
      </c>
      <c r="AW166" s="12" t="s">
        <v>37</v>
      </c>
      <c r="AX166" s="12" t="s">
        <v>76</v>
      </c>
      <c r="AY166" s="152" t="s">
        <v>218</v>
      </c>
    </row>
    <row r="167" spans="2:65" s="13" customFormat="1" ht="11.25">
      <c r="B167" s="158"/>
      <c r="D167" s="140" t="s">
        <v>229</v>
      </c>
      <c r="E167" s="159" t="s">
        <v>19</v>
      </c>
      <c r="F167" s="160" t="s">
        <v>234</v>
      </c>
      <c r="H167" s="161">
        <v>20.515000000000001</v>
      </c>
      <c r="I167" s="162"/>
      <c r="L167" s="158"/>
      <c r="M167" s="163"/>
      <c r="T167" s="164"/>
      <c r="AT167" s="159" t="s">
        <v>229</v>
      </c>
      <c r="AU167" s="159" t="s">
        <v>83</v>
      </c>
      <c r="AV167" s="13" t="s">
        <v>223</v>
      </c>
      <c r="AW167" s="13" t="s">
        <v>37</v>
      </c>
      <c r="AX167" s="13" t="s">
        <v>83</v>
      </c>
      <c r="AY167" s="159" t="s">
        <v>218</v>
      </c>
    </row>
    <row r="168" spans="2:65" s="1" customFormat="1" ht="16.5" customHeight="1">
      <c r="B168" s="33"/>
      <c r="C168" s="127" t="s">
        <v>320</v>
      </c>
      <c r="D168" s="127" t="s">
        <v>219</v>
      </c>
      <c r="E168" s="128" t="s">
        <v>4849</v>
      </c>
      <c r="F168" s="129" t="s">
        <v>4850</v>
      </c>
      <c r="G168" s="130" t="s">
        <v>222</v>
      </c>
      <c r="H168" s="131">
        <v>75.784999999999997</v>
      </c>
      <c r="I168" s="132"/>
      <c r="J168" s="133">
        <f>ROUND(I168*H168,2)</f>
        <v>0</v>
      </c>
      <c r="K168" s="129" t="s">
        <v>19</v>
      </c>
      <c r="L168" s="33"/>
      <c r="M168" s="134" t="s">
        <v>19</v>
      </c>
      <c r="N168" s="135" t="s">
        <v>47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223</v>
      </c>
      <c r="AT168" s="138" t="s">
        <v>219</v>
      </c>
      <c r="AU168" s="138" t="s">
        <v>83</v>
      </c>
      <c r="AY168" s="18" t="s">
        <v>218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8" t="s">
        <v>83</v>
      </c>
      <c r="BK168" s="139">
        <f>ROUND(I168*H168,2)</f>
        <v>0</v>
      </c>
      <c r="BL168" s="18" t="s">
        <v>223</v>
      </c>
      <c r="BM168" s="138" t="s">
        <v>4851</v>
      </c>
    </row>
    <row r="169" spans="2:65" s="1" customFormat="1" ht="29.25">
      <c r="B169" s="33"/>
      <c r="D169" s="140" t="s">
        <v>225</v>
      </c>
      <c r="F169" s="141" t="s">
        <v>4852</v>
      </c>
      <c r="I169" s="142"/>
      <c r="L169" s="33"/>
      <c r="M169" s="143"/>
      <c r="T169" s="54"/>
      <c r="AT169" s="18" t="s">
        <v>225</v>
      </c>
      <c r="AU169" s="18" t="s">
        <v>83</v>
      </c>
    </row>
    <row r="170" spans="2:65" s="1" customFormat="1" ht="19.5">
      <c r="B170" s="33"/>
      <c r="D170" s="140" t="s">
        <v>227</v>
      </c>
      <c r="F170" s="144" t="s">
        <v>4703</v>
      </c>
      <c r="I170" s="142"/>
      <c r="L170" s="33"/>
      <c r="M170" s="143"/>
      <c r="T170" s="54"/>
      <c r="AT170" s="18" t="s">
        <v>227</v>
      </c>
      <c r="AU170" s="18" t="s">
        <v>83</v>
      </c>
    </row>
    <row r="171" spans="2:65" s="11" customFormat="1" ht="11.25">
      <c r="B171" s="145"/>
      <c r="D171" s="140" t="s">
        <v>229</v>
      </c>
      <c r="E171" s="146" t="s">
        <v>19</v>
      </c>
      <c r="F171" s="147" t="s">
        <v>230</v>
      </c>
      <c r="H171" s="146" t="s">
        <v>19</v>
      </c>
      <c r="I171" s="148"/>
      <c r="L171" s="145"/>
      <c r="M171" s="149"/>
      <c r="T171" s="150"/>
      <c r="AT171" s="146" t="s">
        <v>229</v>
      </c>
      <c r="AU171" s="146" t="s">
        <v>83</v>
      </c>
      <c r="AV171" s="11" t="s">
        <v>83</v>
      </c>
      <c r="AW171" s="11" t="s">
        <v>37</v>
      </c>
      <c r="AX171" s="11" t="s">
        <v>76</v>
      </c>
      <c r="AY171" s="146" t="s">
        <v>218</v>
      </c>
    </row>
    <row r="172" spans="2:65" s="12" customFormat="1" ht="11.25">
      <c r="B172" s="151"/>
      <c r="D172" s="140" t="s">
        <v>229</v>
      </c>
      <c r="E172" s="152" t="s">
        <v>19</v>
      </c>
      <c r="F172" s="153" t="s">
        <v>4853</v>
      </c>
      <c r="H172" s="154">
        <v>75.784999999999997</v>
      </c>
      <c r="I172" s="155"/>
      <c r="L172" s="151"/>
      <c r="M172" s="156"/>
      <c r="T172" s="157"/>
      <c r="AT172" s="152" t="s">
        <v>229</v>
      </c>
      <c r="AU172" s="152" t="s">
        <v>83</v>
      </c>
      <c r="AV172" s="12" t="s">
        <v>85</v>
      </c>
      <c r="AW172" s="12" t="s">
        <v>37</v>
      </c>
      <c r="AX172" s="12" t="s">
        <v>83</v>
      </c>
      <c r="AY172" s="152" t="s">
        <v>218</v>
      </c>
    </row>
    <row r="173" spans="2:65" s="1" customFormat="1" ht="16.5" customHeight="1">
      <c r="B173" s="33"/>
      <c r="C173" s="127" t="s">
        <v>8</v>
      </c>
      <c r="D173" s="127" t="s">
        <v>219</v>
      </c>
      <c r="E173" s="128" t="s">
        <v>4854</v>
      </c>
      <c r="F173" s="129" t="s">
        <v>4855</v>
      </c>
      <c r="G173" s="130" t="s">
        <v>237</v>
      </c>
      <c r="H173" s="131">
        <v>6</v>
      </c>
      <c r="I173" s="132"/>
      <c r="J173" s="133">
        <f>ROUND(I173*H173,2)</f>
        <v>0</v>
      </c>
      <c r="K173" s="129" t="s">
        <v>19</v>
      </c>
      <c r="L173" s="33"/>
      <c r="M173" s="134" t="s">
        <v>19</v>
      </c>
      <c r="N173" s="135" t="s">
        <v>47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223</v>
      </c>
      <c r="AT173" s="138" t="s">
        <v>219</v>
      </c>
      <c r="AU173" s="138" t="s">
        <v>83</v>
      </c>
      <c r="AY173" s="18" t="s">
        <v>218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8" t="s">
        <v>83</v>
      </c>
      <c r="BK173" s="139">
        <f>ROUND(I173*H173,2)</f>
        <v>0</v>
      </c>
      <c r="BL173" s="18" t="s">
        <v>223</v>
      </c>
      <c r="BM173" s="138" t="s">
        <v>4856</v>
      </c>
    </row>
    <row r="174" spans="2:65" s="1" customFormat="1" ht="29.25">
      <c r="B174" s="33"/>
      <c r="D174" s="140" t="s">
        <v>225</v>
      </c>
      <c r="F174" s="141" t="s">
        <v>4857</v>
      </c>
      <c r="I174" s="142"/>
      <c r="L174" s="33"/>
      <c r="M174" s="143"/>
      <c r="T174" s="54"/>
      <c r="AT174" s="18" t="s">
        <v>225</v>
      </c>
      <c r="AU174" s="18" t="s">
        <v>83</v>
      </c>
    </row>
    <row r="175" spans="2:65" s="1" customFormat="1" ht="19.5">
      <c r="B175" s="33"/>
      <c r="D175" s="140" t="s">
        <v>227</v>
      </c>
      <c r="F175" s="144" t="s">
        <v>4715</v>
      </c>
      <c r="I175" s="142"/>
      <c r="L175" s="33"/>
      <c r="M175" s="143"/>
      <c r="T175" s="54"/>
      <c r="AT175" s="18" t="s">
        <v>227</v>
      </c>
      <c r="AU175" s="18" t="s">
        <v>83</v>
      </c>
    </row>
    <row r="176" spans="2:65" s="11" customFormat="1" ht="11.25">
      <c r="B176" s="145"/>
      <c r="D176" s="140" t="s">
        <v>229</v>
      </c>
      <c r="E176" s="146" t="s">
        <v>19</v>
      </c>
      <c r="F176" s="147" t="s">
        <v>230</v>
      </c>
      <c r="H176" s="146" t="s">
        <v>19</v>
      </c>
      <c r="I176" s="148"/>
      <c r="L176" s="145"/>
      <c r="M176" s="149"/>
      <c r="T176" s="150"/>
      <c r="AT176" s="146" t="s">
        <v>229</v>
      </c>
      <c r="AU176" s="146" t="s">
        <v>83</v>
      </c>
      <c r="AV176" s="11" t="s">
        <v>83</v>
      </c>
      <c r="AW176" s="11" t="s">
        <v>37</v>
      </c>
      <c r="AX176" s="11" t="s">
        <v>76</v>
      </c>
      <c r="AY176" s="146" t="s">
        <v>218</v>
      </c>
    </row>
    <row r="177" spans="2:65" s="12" customFormat="1" ht="11.25">
      <c r="B177" s="151"/>
      <c r="D177" s="140" t="s">
        <v>229</v>
      </c>
      <c r="E177" s="152" t="s">
        <v>19</v>
      </c>
      <c r="F177" s="153" t="s">
        <v>4858</v>
      </c>
      <c r="H177" s="154">
        <v>6</v>
      </c>
      <c r="I177" s="155"/>
      <c r="L177" s="151"/>
      <c r="M177" s="156"/>
      <c r="T177" s="157"/>
      <c r="AT177" s="152" t="s">
        <v>229</v>
      </c>
      <c r="AU177" s="152" t="s">
        <v>83</v>
      </c>
      <c r="AV177" s="12" t="s">
        <v>85</v>
      </c>
      <c r="AW177" s="12" t="s">
        <v>37</v>
      </c>
      <c r="AX177" s="12" t="s">
        <v>83</v>
      </c>
      <c r="AY177" s="152" t="s">
        <v>218</v>
      </c>
    </row>
    <row r="178" spans="2:65" s="1" customFormat="1" ht="16.5" customHeight="1">
      <c r="B178" s="33"/>
      <c r="C178" s="127" t="s">
        <v>336</v>
      </c>
      <c r="D178" s="127" t="s">
        <v>219</v>
      </c>
      <c r="E178" s="128" t="s">
        <v>4859</v>
      </c>
      <c r="F178" s="129" t="s">
        <v>4860</v>
      </c>
      <c r="G178" s="130" t="s">
        <v>237</v>
      </c>
      <c r="H178" s="131">
        <v>2</v>
      </c>
      <c r="I178" s="132"/>
      <c r="J178" s="133">
        <f>ROUND(I178*H178,2)</f>
        <v>0</v>
      </c>
      <c r="K178" s="129" t="s">
        <v>19</v>
      </c>
      <c r="L178" s="33"/>
      <c r="M178" s="134" t="s">
        <v>19</v>
      </c>
      <c r="N178" s="135" t="s">
        <v>47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223</v>
      </c>
      <c r="AT178" s="138" t="s">
        <v>219</v>
      </c>
      <c r="AU178" s="138" t="s">
        <v>83</v>
      </c>
      <c r="AY178" s="18" t="s">
        <v>218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8" t="s">
        <v>83</v>
      </c>
      <c r="BK178" s="139">
        <f>ROUND(I178*H178,2)</f>
        <v>0</v>
      </c>
      <c r="BL178" s="18" t="s">
        <v>223</v>
      </c>
      <c r="BM178" s="138" t="s">
        <v>4861</v>
      </c>
    </row>
    <row r="179" spans="2:65" s="1" customFormat="1" ht="29.25">
      <c r="B179" s="33"/>
      <c r="D179" s="140" t="s">
        <v>225</v>
      </c>
      <c r="F179" s="141" t="s">
        <v>4862</v>
      </c>
      <c r="I179" s="142"/>
      <c r="L179" s="33"/>
      <c r="M179" s="143"/>
      <c r="T179" s="54"/>
      <c r="AT179" s="18" t="s">
        <v>225</v>
      </c>
      <c r="AU179" s="18" t="s">
        <v>83</v>
      </c>
    </row>
    <row r="180" spans="2:65" s="1" customFormat="1" ht="19.5">
      <c r="B180" s="33"/>
      <c r="D180" s="140" t="s">
        <v>227</v>
      </c>
      <c r="F180" s="144" t="s">
        <v>4715</v>
      </c>
      <c r="I180" s="142"/>
      <c r="L180" s="33"/>
      <c r="M180" s="143"/>
      <c r="T180" s="54"/>
      <c r="AT180" s="18" t="s">
        <v>227</v>
      </c>
      <c r="AU180" s="18" t="s">
        <v>83</v>
      </c>
    </row>
    <row r="181" spans="2:65" s="11" customFormat="1" ht="11.25">
      <c r="B181" s="145"/>
      <c r="D181" s="140" t="s">
        <v>229</v>
      </c>
      <c r="E181" s="146" t="s">
        <v>19</v>
      </c>
      <c r="F181" s="147" t="s">
        <v>230</v>
      </c>
      <c r="H181" s="146" t="s">
        <v>19</v>
      </c>
      <c r="I181" s="148"/>
      <c r="L181" s="145"/>
      <c r="M181" s="149"/>
      <c r="T181" s="150"/>
      <c r="AT181" s="146" t="s">
        <v>229</v>
      </c>
      <c r="AU181" s="146" t="s">
        <v>83</v>
      </c>
      <c r="AV181" s="11" t="s">
        <v>83</v>
      </c>
      <c r="AW181" s="11" t="s">
        <v>37</v>
      </c>
      <c r="AX181" s="11" t="s">
        <v>76</v>
      </c>
      <c r="AY181" s="146" t="s">
        <v>218</v>
      </c>
    </row>
    <row r="182" spans="2:65" s="12" customFormat="1" ht="11.25">
      <c r="B182" s="151"/>
      <c r="D182" s="140" t="s">
        <v>229</v>
      </c>
      <c r="E182" s="152" t="s">
        <v>19</v>
      </c>
      <c r="F182" s="153" t="s">
        <v>4863</v>
      </c>
      <c r="H182" s="154">
        <v>2</v>
      </c>
      <c r="I182" s="155"/>
      <c r="L182" s="151"/>
      <c r="M182" s="156"/>
      <c r="T182" s="157"/>
      <c r="AT182" s="152" t="s">
        <v>229</v>
      </c>
      <c r="AU182" s="152" t="s">
        <v>83</v>
      </c>
      <c r="AV182" s="12" t="s">
        <v>85</v>
      </c>
      <c r="AW182" s="12" t="s">
        <v>37</v>
      </c>
      <c r="AX182" s="12" t="s">
        <v>83</v>
      </c>
      <c r="AY182" s="152" t="s">
        <v>218</v>
      </c>
    </row>
    <row r="183" spans="2:65" s="1" customFormat="1" ht="16.5" customHeight="1">
      <c r="B183" s="33"/>
      <c r="C183" s="127" t="s">
        <v>351</v>
      </c>
      <c r="D183" s="127" t="s">
        <v>219</v>
      </c>
      <c r="E183" s="128" t="s">
        <v>4864</v>
      </c>
      <c r="F183" s="129" t="s">
        <v>4865</v>
      </c>
      <c r="G183" s="130" t="s">
        <v>237</v>
      </c>
      <c r="H183" s="131">
        <v>4</v>
      </c>
      <c r="I183" s="132"/>
      <c r="J183" s="133">
        <f>ROUND(I183*H183,2)</f>
        <v>0</v>
      </c>
      <c r="K183" s="129" t="s">
        <v>19</v>
      </c>
      <c r="L183" s="33"/>
      <c r="M183" s="134" t="s">
        <v>19</v>
      </c>
      <c r="N183" s="135" t="s">
        <v>47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223</v>
      </c>
      <c r="AT183" s="138" t="s">
        <v>219</v>
      </c>
      <c r="AU183" s="138" t="s">
        <v>83</v>
      </c>
      <c r="AY183" s="18" t="s">
        <v>218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8" t="s">
        <v>83</v>
      </c>
      <c r="BK183" s="139">
        <f>ROUND(I183*H183,2)</f>
        <v>0</v>
      </c>
      <c r="BL183" s="18" t="s">
        <v>223</v>
      </c>
      <c r="BM183" s="138" t="s">
        <v>4866</v>
      </c>
    </row>
    <row r="184" spans="2:65" s="1" customFormat="1" ht="29.25">
      <c r="B184" s="33"/>
      <c r="D184" s="140" t="s">
        <v>225</v>
      </c>
      <c r="F184" s="141" t="s">
        <v>4867</v>
      </c>
      <c r="I184" s="142"/>
      <c r="L184" s="33"/>
      <c r="M184" s="143"/>
      <c r="T184" s="54"/>
      <c r="AT184" s="18" t="s">
        <v>225</v>
      </c>
      <c r="AU184" s="18" t="s">
        <v>83</v>
      </c>
    </row>
    <row r="185" spans="2:65" s="1" customFormat="1" ht="19.5">
      <c r="B185" s="33"/>
      <c r="D185" s="140" t="s">
        <v>227</v>
      </c>
      <c r="F185" s="144" t="s">
        <v>4715</v>
      </c>
      <c r="I185" s="142"/>
      <c r="L185" s="33"/>
      <c r="M185" s="143"/>
      <c r="T185" s="54"/>
      <c r="AT185" s="18" t="s">
        <v>227</v>
      </c>
      <c r="AU185" s="18" t="s">
        <v>83</v>
      </c>
    </row>
    <row r="186" spans="2:65" s="11" customFormat="1" ht="11.25">
      <c r="B186" s="145"/>
      <c r="D186" s="140" t="s">
        <v>229</v>
      </c>
      <c r="E186" s="146" t="s">
        <v>19</v>
      </c>
      <c r="F186" s="147" t="s">
        <v>230</v>
      </c>
      <c r="H186" s="146" t="s">
        <v>19</v>
      </c>
      <c r="I186" s="148"/>
      <c r="L186" s="145"/>
      <c r="M186" s="149"/>
      <c r="T186" s="150"/>
      <c r="AT186" s="146" t="s">
        <v>229</v>
      </c>
      <c r="AU186" s="146" t="s">
        <v>83</v>
      </c>
      <c r="AV186" s="11" t="s">
        <v>83</v>
      </c>
      <c r="AW186" s="11" t="s">
        <v>37</v>
      </c>
      <c r="AX186" s="11" t="s">
        <v>76</v>
      </c>
      <c r="AY186" s="146" t="s">
        <v>218</v>
      </c>
    </row>
    <row r="187" spans="2:65" s="12" customFormat="1" ht="11.25">
      <c r="B187" s="151"/>
      <c r="D187" s="140" t="s">
        <v>229</v>
      </c>
      <c r="E187" s="152" t="s">
        <v>19</v>
      </c>
      <c r="F187" s="153" t="s">
        <v>4868</v>
      </c>
      <c r="H187" s="154">
        <v>4</v>
      </c>
      <c r="I187" s="155"/>
      <c r="L187" s="151"/>
      <c r="M187" s="156"/>
      <c r="T187" s="157"/>
      <c r="AT187" s="152" t="s">
        <v>229</v>
      </c>
      <c r="AU187" s="152" t="s">
        <v>83</v>
      </c>
      <c r="AV187" s="12" t="s">
        <v>85</v>
      </c>
      <c r="AW187" s="12" t="s">
        <v>37</v>
      </c>
      <c r="AX187" s="12" t="s">
        <v>83</v>
      </c>
      <c r="AY187" s="152" t="s">
        <v>218</v>
      </c>
    </row>
    <row r="188" spans="2:65" s="1" customFormat="1" ht="16.5" customHeight="1">
      <c r="B188" s="33"/>
      <c r="C188" s="127" t="s">
        <v>373</v>
      </c>
      <c r="D188" s="127" t="s">
        <v>219</v>
      </c>
      <c r="E188" s="128" t="s">
        <v>4869</v>
      </c>
      <c r="F188" s="129" t="s">
        <v>4870</v>
      </c>
      <c r="G188" s="130" t="s">
        <v>237</v>
      </c>
      <c r="H188" s="131">
        <v>1</v>
      </c>
      <c r="I188" s="132"/>
      <c r="J188" s="133">
        <f>ROUND(I188*H188,2)</f>
        <v>0</v>
      </c>
      <c r="K188" s="129" t="s">
        <v>19</v>
      </c>
      <c r="L188" s="33"/>
      <c r="M188" s="134" t="s">
        <v>19</v>
      </c>
      <c r="N188" s="135" t="s">
        <v>47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223</v>
      </c>
      <c r="AT188" s="138" t="s">
        <v>219</v>
      </c>
      <c r="AU188" s="138" t="s">
        <v>83</v>
      </c>
      <c r="AY188" s="18" t="s">
        <v>218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8" t="s">
        <v>83</v>
      </c>
      <c r="BK188" s="139">
        <f>ROUND(I188*H188,2)</f>
        <v>0</v>
      </c>
      <c r="BL188" s="18" t="s">
        <v>223</v>
      </c>
      <c r="BM188" s="138" t="s">
        <v>4871</v>
      </c>
    </row>
    <row r="189" spans="2:65" s="1" customFormat="1" ht="11.25">
      <c r="B189" s="33"/>
      <c r="D189" s="140" t="s">
        <v>225</v>
      </c>
      <c r="F189" s="141" t="s">
        <v>4872</v>
      </c>
      <c r="I189" s="142"/>
      <c r="L189" s="33"/>
      <c r="M189" s="143"/>
      <c r="T189" s="54"/>
      <c r="AT189" s="18" t="s">
        <v>225</v>
      </c>
      <c r="AU189" s="18" t="s">
        <v>83</v>
      </c>
    </row>
    <row r="190" spans="2:65" s="1" customFormat="1" ht="19.5">
      <c r="B190" s="33"/>
      <c r="D190" s="140" t="s">
        <v>227</v>
      </c>
      <c r="F190" s="144" t="s">
        <v>4873</v>
      </c>
      <c r="I190" s="142"/>
      <c r="L190" s="33"/>
      <c r="M190" s="143"/>
      <c r="T190" s="54"/>
      <c r="AT190" s="18" t="s">
        <v>227</v>
      </c>
      <c r="AU190" s="18" t="s">
        <v>83</v>
      </c>
    </row>
    <row r="191" spans="2:65" s="11" customFormat="1" ht="11.25">
      <c r="B191" s="145"/>
      <c r="D191" s="140" t="s">
        <v>229</v>
      </c>
      <c r="E191" s="146" t="s">
        <v>19</v>
      </c>
      <c r="F191" s="147" t="s">
        <v>230</v>
      </c>
      <c r="H191" s="146" t="s">
        <v>19</v>
      </c>
      <c r="I191" s="148"/>
      <c r="L191" s="145"/>
      <c r="M191" s="149"/>
      <c r="T191" s="150"/>
      <c r="AT191" s="146" t="s">
        <v>229</v>
      </c>
      <c r="AU191" s="146" t="s">
        <v>83</v>
      </c>
      <c r="AV191" s="11" t="s">
        <v>83</v>
      </c>
      <c r="AW191" s="11" t="s">
        <v>37</v>
      </c>
      <c r="AX191" s="11" t="s">
        <v>76</v>
      </c>
      <c r="AY191" s="146" t="s">
        <v>218</v>
      </c>
    </row>
    <row r="192" spans="2:65" s="12" customFormat="1" ht="11.25">
      <c r="B192" s="151"/>
      <c r="D192" s="140" t="s">
        <v>229</v>
      </c>
      <c r="E192" s="152" t="s">
        <v>19</v>
      </c>
      <c r="F192" s="153" t="s">
        <v>4874</v>
      </c>
      <c r="H192" s="154">
        <v>1</v>
      </c>
      <c r="I192" s="155"/>
      <c r="L192" s="151"/>
      <c r="M192" s="156"/>
      <c r="T192" s="157"/>
      <c r="AT192" s="152" t="s">
        <v>229</v>
      </c>
      <c r="AU192" s="152" t="s">
        <v>83</v>
      </c>
      <c r="AV192" s="12" t="s">
        <v>85</v>
      </c>
      <c r="AW192" s="12" t="s">
        <v>37</v>
      </c>
      <c r="AX192" s="12" t="s">
        <v>83</v>
      </c>
      <c r="AY192" s="152" t="s">
        <v>218</v>
      </c>
    </row>
    <row r="193" spans="2:65" s="1" customFormat="1" ht="16.5" customHeight="1">
      <c r="B193" s="33"/>
      <c r="C193" s="127" t="s">
        <v>380</v>
      </c>
      <c r="D193" s="127" t="s">
        <v>219</v>
      </c>
      <c r="E193" s="128" t="s">
        <v>4875</v>
      </c>
      <c r="F193" s="129" t="s">
        <v>4876</v>
      </c>
      <c r="G193" s="130" t="s">
        <v>237</v>
      </c>
      <c r="H193" s="131">
        <v>2</v>
      </c>
      <c r="I193" s="132"/>
      <c r="J193" s="133">
        <f>ROUND(I193*H193,2)</f>
        <v>0</v>
      </c>
      <c r="K193" s="129" t="s">
        <v>19</v>
      </c>
      <c r="L193" s="33"/>
      <c r="M193" s="134" t="s">
        <v>19</v>
      </c>
      <c r="N193" s="135" t="s">
        <v>47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223</v>
      </c>
      <c r="AT193" s="138" t="s">
        <v>219</v>
      </c>
      <c r="AU193" s="138" t="s">
        <v>83</v>
      </c>
      <c r="AY193" s="18" t="s">
        <v>218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8" t="s">
        <v>83</v>
      </c>
      <c r="BK193" s="139">
        <f>ROUND(I193*H193,2)</f>
        <v>0</v>
      </c>
      <c r="BL193" s="18" t="s">
        <v>223</v>
      </c>
      <c r="BM193" s="138" t="s">
        <v>4877</v>
      </c>
    </row>
    <row r="194" spans="2:65" s="1" customFormat="1" ht="11.25">
      <c r="B194" s="33"/>
      <c r="D194" s="140" t="s">
        <v>225</v>
      </c>
      <c r="F194" s="141" t="s">
        <v>4878</v>
      </c>
      <c r="I194" s="142"/>
      <c r="L194" s="33"/>
      <c r="M194" s="143"/>
      <c r="T194" s="54"/>
      <c r="AT194" s="18" t="s">
        <v>225</v>
      </c>
      <c r="AU194" s="18" t="s">
        <v>83</v>
      </c>
    </row>
    <row r="195" spans="2:65" s="1" customFormat="1" ht="19.5">
      <c r="B195" s="33"/>
      <c r="D195" s="140" t="s">
        <v>227</v>
      </c>
      <c r="F195" s="144" t="s">
        <v>4879</v>
      </c>
      <c r="I195" s="142"/>
      <c r="L195" s="33"/>
      <c r="M195" s="143"/>
      <c r="T195" s="54"/>
      <c r="AT195" s="18" t="s">
        <v>227</v>
      </c>
      <c r="AU195" s="18" t="s">
        <v>83</v>
      </c>
    </row>
    <row r="196" spans="2:65" s="11" customFormat="1" ht="11.25">
      <c r="B196" s="145"/>
      <c r="D196" s="140" t="s">
        <v>229</v>
      </c>
      <c r="E196" s="146" t="s">
        <v>19</v>
      </c>
      <c r="F196" s="147" t="s">
        <v>230</v>
      </c>
      <c r="H196" s="146" t="s">
        <v>19</v>
      </c>
      <c r="I196" s="148"/>
      <c r="L196" s="145"/>
      <c r="M196" s="149"/>
      <c r="T196" s="150"/>
      <c r="AT196" s="146" t="s">
        <v>229</v>
      </c>
      <c r="AU196" s="146" t="s">
        <v>83</v>
      </c>
      <c r="AV196" s="11" t="s">
        <v>83</v>
      </c>
      <c r="AW196" s="11" t="s">
        <v>37</v>
      </c>
      <c r="AX196" s="11" t="s">
        <v>76</v>
      </c>
      <c r="AY196" s="146" t="s">
        <v>218</v>
      </c>
    </row>
    <row r="197" spans="2:65" s="12" customFormat="1" ht="11.25">
      <c r="B197" s="151"/>
      <c r="D197" s="140" t="s">
        <v>229</v>
      </c>
      <c r="E197" s="152" t="s">
        <v>19</v>
      </c>
      <c r="F197" s="153" t="s">
        <v>4880</v>
      </c>
      <c r="H197" s="154">
        <v>2</v>
      </c>
      <c r="I197" s="155"/>
      <c r="L197" s="151"/>
      <c r="M197" s="156"/>
      <c r="T197" s="157"/>
      <c r="AT197" s="152" t="s">
        <v>229</v>
      </c>
      <c r="AU197" s="152" t="s">
        <v>83</v>
      </c>
      <c r="AV197" s="12" t="s">
        <v>85</v>
      </c>
      <c r="AW197" s="12" t="s">
        <v>37</v>
      </c>
      <c r="AX197" s="12" t="s">
        <v>83</v>
      </c>
      <c r="AY197" s="152" t="s">
        <v>218</v>
      </c>
    </row>
    <row r="198" spans="2:65" s="1" customFormat="1" ht="16.5" customHeight="1">
      <c r="B198" s="33"/>
      <c r="C198" s="127" t="s">
        <v>387</v>
      </c>
      <c r="D198" s="127" t="s">
        <v>219</v>
      </c>
      <c r="E198" s="128" t="s">
        <v>4881</v>
      </c>
      <c r="F198" s="129" t="s">
        <v>4882</v>
      </c>
      <c r="G198" s="130" t="s">
        <v>237</v>
      </c>
      <c r="H198" s="131">
        <v>2</v>
      </c>
      <c r="I198" s="132"/>
      <c r="J198" s="133">
        <f>ROUND(I198*H198,2)</f>
        <v>0</v>
      </c>
      <c r="K198" s="129" t="s">
        <v>19</v>
      </c>
      <c r="L198" s="33"/>
      <c r="M198" s="134" t="s">
        <v>19</v>
      </c>
      <c r="N198" s="135" t="s">
        <v>47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223</v>
      </c>
      <c r="AT198" s="138" t="s">
        <v>219</v>
      </c>
      <c r="AU198" s="138" t="s">
        <v>83</v>
      </c>
      <c r="AY198" s="18" t="s">
        <v>218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83</v>
      </c>
      <c r="BK198" s="139">
        <f>ROUND(I198*H198,2)</f>
        <v>0</v>
      </c>
      <c r="BL198" s="18" t="s">
        <v>223</v>
      </c>
      <c r="BM198" s="138" t="s">
        <v>4883</v>
      </c>
    </row>
    <row r="199" spans="2:65" s="1" customFormat="1" ht="11.25">
      <c r="B199" s="33"/>
      <c r="D199" s="140" t="s">
        <v>225</v>
      </c>
      <c r="F199" s="141" t="s">
        <v>4884</v>
      </c>
      <c r="I199" s="142"/>
      <c r="L199" s="33"/>
      <c r="M199" s="143"/>
      <c r="T199" s="54"/>
      <c r="AT199" s="18" t="s">
        <v>225</v>
      </c>
      <c r="AU199" s="18" t="s">
        <v>83</v>
      </c>
    </row>
    <row r="200" spans="2:65" s="1" customFormat="1" ht="19.5">
      <c r="B200" s="33"/>
      <c r="D200" s="140" t="s">
        <v>227</v>
      </c>
      <c r="F200" s="144" t="s">
        <v>4879</v>
      </c>
      <c r="I200" s="142"/>
      <c r="L200" s="33"/>
      <c r="M200" s="143"/>
      <c r="T200" s="54"/>
      <c r="AT200" s="18" t="s">
        <v>227</v>
      </c>
      <c r="AU200" s="18" t="s">
        <v>83</v>
      </c>
    </row>
    <row r="201" spans="2:65" s="11" customFormat="1" ht="11.25">
      <c r="B201" s="145"/>
      <c r="D201" s="140" t="s">
        <v>229</v>
      </c>
      <c r="E201" s="146" t="s">
        <v>19</v>
      </c>
      <c r="F201" s="147" t="s">
        <v>230</v>
      </c>
      <c r="H201" s="146" t="s">
        <v>19</v>
      </c>
      <c r="I201" s="148"/>
      <c r="L201" s="145"/>
      <c r="M201" s="149"/>
      <c r="T201" s="150"/>
      <c r="AT201" s="146" t="s">
        <v>229</v>
      </c>
      <c r="AU201" s="146" t="s">
        <v>83</v>
      </c>
      <c r="AV201" s="11" t="s">
        <v>83</v>
      </c>
      <c r="AW201" s="11" t="s">
        <v>37</v>
      </c>
      <c r="AX201" s="11" t="s">
        <v>76</v>
      </c>
      <c r="AY201" s="146" t="s">
        <v>218</v>
      </c>
    </row>
    <row r="202" spans="2:65" s="12" customFormat="1" ht="11.25">
      <c r="B202" s="151"/>
      <c r="D202" s="140" t="s">
        <v>229</v>
      </c>
      <c r="E202" s="152" t="s">
        <v>19</v>
      </c>
      <c r="F202" s="153" t="s">
        <v>4863</v>
      </c>
      <c r="H202" s="154">
        <v>2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83</v>
      </c>
      <c r="AY202" s="152" t="s">
        <v>218</v>
      </c>
    </row>
    <row r="203" spans="2:65" s="1" customFormat="1" ht="24.2" customHeight="1">
      <c r="B203" s="33"/>
      <c r="C203" s="127" t="s">
        <v>7</v>
      </c>
      <c r="D203" s="127" t="s">
        <v>219</v>
      </c>
      <c r="E203" s="128" t="s">
        <v>4885</v>
      </c>
      <c r="F203" s="129" t="s">
        <v>4886</v>
      </c>
      <c r="G203" s="130" t="s">
        <v>237</v>
      </c>
      <c r="H203" s="131">
        <v>3</v>
      </c>
      <c r="I203" s="132"/>
      <c r="J203" s="133">
        <f>ROUND(I203*H203,2)</f>
        <v>0</v>
      </c>
      <c r="K203" s="129" t="s">
        <v>19</v>
      </c>
      <c r="L203" s="33"/>
      <c r="M203" s="134" t="s">
        <v>19</v>
      </c>
      <c r="N203" s="135" t="s">
        <v>47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223</v>
      </c>
      <c r="AT203" s="138" t="s">
        <v>219</v>
      </c>
      <c r="AU203" s="138" t="s">
        <v>83</v>
      </c>
      <c r="AY203" s="18" t="s">
        <v>218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8" t="s">
        <v>83</v>
      </c>
      <c r="BK203" s="139">
        <f>ROUND(I203*H203,2)</f>
        <v>0</v>
      </c>
      <c r="BL203" s="18" t="s">
        <v>223</v>
      </c>
      <c r="BM203" s="138" t="s">
        <v>4887</v>
      </c>
    </row>
    <row r="204" spans="2:65" s="1" customFormat="1" ht="11.25">
      <c r="B204" s="33"/>
      <c r="D204" s="140" t="s">
        <v>225</v>
      </c>
      <c r="F204" s="141" t="s">
        <v>4888</v>
      </c>
      <c r="I204" s="142"/>
      <c r="L204" s="33"/>
      <c r="M204" s="143"/>
      <c r="T204" s="54"/>
      <c r="AT204" s="18" t="s">
        <v>225</v>
      </c>
      <c r="AU204" s="18" t="s">
        <v>83</v>
      </c>
    </row>
    <row r="205" spans="2:65" s="1" customFormat="1" ht="19.5">
      <c r="B205" s="33"/>
      <c r="D205" s="140" t="s">
        <v>227</v>
      </c>
      <c r="F205" s="144" t="s">
        <v>4709</v>
      </c>
      <c r="I205" s="142"/>
      <c r="L205" s="33"/>
      <c r="M205" s="143"/>
      <c r="T205" s="54"/>
      <c r="AT205" s="18" t="s">
        <v>227</v>
      </c>
      <c r="AU205" s="18" t="s">
        <v>83</v>
      </c>
    </row>
    <row r="206" spans="2:65" s="11" customFormat="1" ht="11.25">
      <c r="B206" s="145"/>
      <c r="D206" s="140" t="s">
        <v>229</v>
      </c>
      <c r="E206" s="146" t="s">
        <v>19</v>
      </c>
      <c r="F206" s="147" t="s">
        <v>230</v>
      </c>
      <c r="H206" s="146" t="s">
        <v>19</v>
      </c>
      <c r="I206" s="148"/>
      <c r="L206" s="145"/>
      <c r="M206" s="149"/>
      <c r="T206" s="150"/>
      <c r="AT206" s="146" t="s">
        <v>229</v>
      </c>
      <c r="AU206" s="146" t="s">
        <v>83</v>
      </c>
      <c r="AV206" s="11" t="s">
        <v>83</v>
      </c>
      <c r="AW206" s="11" t="s">
        <v>37</v>
      </c>
      <c r="AX206" s="11" t="s">
        <v>76</v>
      </c>
      <c r="AY206" s="146" t="s">
        <v>218</v>
      </c>
    </row>
    <row r="207" spans="2:65" s="12" customFormat="1" ht="11.25">
      <c r="B207" s="151"/>
      <c r="D207" s="140" t="s">
        <v>229</v>
      </c>
      <c r="E207" s="152" t="s">
        <v>19</v>
      </c>
      <c r="F207" s="153" t="s">
        <v>4880</v>
      </c>
      <c r="H207" s="154">
        <v>2</v>
      </c>
      <c r="I207" s="155"/>
      <c r="L207" s="151"/>
      <c r="M207" s="156"/>
      <c r="T207" s="157"/>
      <c r="AT207" s="152" t="s">
        <v>229</v>
      </c>
      <c r="AU207" s="152" t="s">
        <v>83</v>
      </c>
      <c r="AV207" s="12" t="s">
        <v>85</v>
      </c>
      <c r="AW207" s="12" t="s">
        <v>37</v>
      </c>
      <c r="AX207" s="12" t="s">
        <v>76</v>
      </c>
      <c r="AY207" s="152" t="s">
        <v>218</v>
      </c>
    </row>
    <row r="208" spans="2:65" s="12" customFormat="1" ht="11.25">
      <c r="B208" s="151"/>
      <c r="D208" s="140" t="s">
        <v>229</v>
      </c>
      <c r="E208" s="152" t="s">
        <v>19</v>
      </c>
      <c r="F208" s="153" t="s">
        <v>4889</v>
      </c>
      <c r="H208" s="154">
        <v>1</v>
      </c>
      <c r="I208" s="155"/>
      <c r="L208" s="151"/>
      <c r="M208" s="156"/>
      <c r="T208" s="157"/>
      <c r="AT208" s="152" t="s">
        <v>229</v>
      </c>
      <c r="AU208" s="152" t="s">
        <v>83</v>
      </c>
      <c r="AV208" s="12" t="s">
        <v>85</v>
      </c>
      <c r="AW208" s="12" t="s">
        <v>37</v>
      </c>
      <c r="AX208" s="12" t="s">
        <v>76</v>
      </c>
      <c r="AY208" s="152" t="s">
        <v>218</v>
      </c>
    </row>
    <row r="209" spans="2:65" s="13" customFormat="1" ht="11.25">
      <c r="B209" s="158"/>
      <c r="D209" s="140" t="s">
        <v>229</v>
      </c>
      <c r="E209" s="159" t="s">
        <v>19</v>
      </c>
      <c r="F209" s="160" t="s">
        <v>234</v>
      </c>
      <c r="H209" s="161">
        <v>3</v>
      </c>
      <c r="I209" s="162"/>
      <c r="L209" s="158"/>
      <c r="M209" s="163"/>
      <c r="T209" s="164"/>
      <c r="AT209" s="159" t="s">
        <v>229</v>
      </c>
      <c r="AU209" s="159" t="s">
        <v>83</v>
      </c>
      <c r="AV209" s="13" t="s">
        <v>223</v>
      </c>
      <c r="AW209" s="13" t="s">
        <v>37</v>
      </c>
      <c r="AX209" s="13" t="s">
        <v>83</v>
      </c>
      <c r="AY209" s="159" t="s">
        <v>218</v>
      </c>
    </row>
    <row r="210" spans="2:65" s="1" customFormat="1" ht="24.2" customHeight="1">
      <c r="B210" s="33"/>
      <c r="C210" s="127" t="s">
        <v>401</v>
      </c>
      <c r="D210" s="127" t="s">
        <v>219</v>
      </c>
      <c r="E210" s="128" t="s">
        <v>4890</v>
      </c>
      <c r="F210" s="129" t="s">
        <v>4891</v>
      </c>
      <c r="G210" s="130" t="s">
        <v>237</v>
      </c>
      <c r="H210" s="131">
        <v>2</v>
      </c>
      <c r="I210" s="132"/>
      <c r="J210" s="133">
        <f>ROUND(I210*H210,2)</f>
        <v>0</v>
      </c>
      <c r="K210" s="129" t="s">
        <v>19</v>
      </c>
      <c r="L210" s="33"/>
      <c r="M210" s="134" t="s">
        <v>19</v>
      </c>
      <c r="N210" s="135" t="s">
        <v>47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223</v>
      </c>
      <c r="AT210" s="138" t="s">
        <v>219</v>
      </c>
      <c r="AU210" s="138" t="s">
        <v>83</v>
      </c>
      <c r="AY210" s="18" t="s">
        <v>218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8" t="s">
        <v>83</v>
      </c>
      <c r="BK210" s="139">
        <f>ROUND(I210*H210,2)</f>
        <v>0</v>
      </c>
      <c r="BL210" s="18" t="s">
        <v>223</v>
      </c>
      <c r="BM210" s="138" t="s">
        <v>4892</v>
      </c>
    </row>
    <row r="211" spans="2:65" s="1" customFormat="1" ht="11.25">
      <c r="B211" s="33"/>
      <c r="D211" s="140" t="s">
        <v>225</v>
      </c>
      <c r="F211" s="141" t="s">
        <v>4893</v>
      </c>
      <c r="I211" s="142"/>
      <c r="L211" s="33"/>
      <c r="M211" s="143"/>
      <c r="T211" s="54"/>
      <c r="AT211" s="18" t="s">
        <v>225</v>
      </c>
      <c r="AU211" s="18" t="s">
        <v>83</v>
      </c>
    </row>
    <row r="212" spans="2:65" s="1" customFormat="1" ht="19.5">
      <c r="B212" s="33"/>
      <c r="D212" s="140" t="s">
        <v>227</v>
      </c>
      <c r="F212" s="144" t="s">
        <v>4709</v>
      </c>
      <c r="I212" s="142"/>
      <c r="L212" s="33"/>
      <c r="M212" s="143"/>
      <c r="T212" s="54"/>
      <c r="AT212" s="18" t="s">
        <v>227</v>
      </c>
      <c r="AU212" s="18" t="s">
        <v>83</v>
      </c>
    </row>
    <row r="213" spans="2:65" s="11" customFormat="1" ht="11.25">
      <c r="B213" s="145"/>
      <c r="D213" s="140" t="s">
        <v>229</v>
      </c>
      <c r="E213" s="146" t="s">
        <v>19</v>
      </c>
      <c r="F213" s="147" t="s">
        <v>230</v>
      </c>
      <c r="H213" s="146" t="s">
        <v>19</v>
      </c>
      <c r="I213" s="148"/>
      <c r="L213" s="145"/>
      <c r="M213" s="149"/>
      <c r="T213" s="150"/>
      <c r="AT213" s="146" t="s">
        <v>229</v>
      </c>
      <c r="AU213" s="146" t="s">
        <v>83</v>
      </c>
      <c r="AV213" s="11" t="s">
        <v>83</v>
      </c>
      <c r="AW213" s="11" t="s">
        <v>37</v>
      </c>
      <c r="AX213" s="11" t="s">
        <v>76</v>
      </c>
      <c r="AY213" s="146" t="s">
        <v>218</v>
      </c>
    </row>
    <row r="214" spans="2:65" s="12" customFormat="1" ht="11.25">
      <c r="B214" s="151"/>
      <c r="D214" s="140" t="s">
        <v>229</v>
      </c>
      <c r="E214" s="152" t="s">
        <v>19</v>
      </c>
      <c r="F214" s="153" t="s">
        <v>4863</v>
      </c>
      <c r="H214" s="154">
        <v>2</v>
      </c>
      <c r="I214" s="155"/>
      <c r="L214" s="151"/>
      <c r="M214" s="156"/>
      <c r="T214" s="157"/>
      <c r="AT214" s="152" t="s">
        <v>229</v>
      </c>
      <c r="AU214" s="152" t="s">
        <v>83</v>
      </c>
      <c r="AV214" s="12" t="s">
        <v>85</v>
      </c>
      <c r="AW214" s="12" t="s">
        <v>37</v>
      </c>
      <c r="AX214" s="12" t="s">
        <v>76</v>
      </c>
      <c r="AY214" s="152" t="s">
        <v>218</v>
      </c>
    </row>
    <row r="215" spans="2:65" s="13" customFormat="1" ht="11.25">
      <c r="B215" s="158"/>
      <c r="D215" s="140" t="s">
        <v>229</v>
      </c>
      <c r="E215" s="159" t="s">
        <v>19</v>
      </c>
      <c r="F215" s="160" t="s">
        <v>234</v>
      </c>
      <c r="H215" s="161">
        <v>2</v>
      </c>
      <c r="I215" s="162"/>
      <c r="L215" s="158"/>
      <c r="M215" s="163"/>
      <c r="T215" s="164"/>
      <c r="AT215" s="159" t="s">
        <v>229</v>
      </c>
      <c r="AU215" s="159" t="s">
        <v>83</v>
      </c>
      <c r="AV215" s="13" t="s">
        <v>223</v>
      </c>
      <c r="AW215" s="13" t="s">
        <v>37</v>
      </c>
      <c r="AX215" s="13" t="s">
        <v>83</v>
      </c>
      <c r="AY215" s="159" t="s">
        <v>218</v>
      </c>
    </row>
    <row r="216" spans="2:65" s="1" customFormat="1" ht="24.2" customHeight="1">
      <c r="B216" s="33"/>
      <c r="C216" s="127" t="s">
        <v>406</v>
      </c>
      <c r="D216" s="127" t="s">
        <v>219</v>
      </c>
      <c r="E216" s="128" t="s">
        <v>4894</v>
      </c>
      <c r="F216" s="129" t="s">
        <v>4895</v>
      </c>
      <c r="G216" s="130" t="s">
        <v>237</v>
      </c>
      <c r="H216" s="131">
        <v>1</v>
      </c>
      <c r="I216" s="132"/>
      <c r="J216" s="133">
        <f>ROUND(I216*H216,2)</f>
        <v>0</v>
      </c>
      <c r="K216" s="129" t="s">
        <v>19</v>
      </c>
      <c r="L216" s="33"/>
      <c r="M216" s="134" t="s">
        <v>19</v>
      </c>
      <c r="N216" s="135" t="s">
        <v>47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223</v>
      </c>
      <c r="AT216" s="138" t="s">
        <v>219</v>
      </c>
      <c r="AU216" s="138" t="s">
        <v>83</v>
      </c>
      <c r="AY216" s="18" t="s">
        <v>218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8" t="s">
        <v>83</v>
      </c>
      <c r="BK216" s="139">
        <f>ROUND(I216*H216,2)</f>
        <v>0</v>
      </c>
      <c r="BL216" s="18" t="s">
        <v>223</v>
      </c>
      <c r="BM216" s="138" t="s">
        <v>4896</v>
      </c>
    </row>
    <row r="217" spans="2:65" s="1" customFormat="1" ht="11.25">
      <c r="B217" s="33"/>
      <c r="D217" s="140" t="s">
        <v>225</v>
      </c>
      <c r="F217" s="141" t="s">
        <v>4897</v>
      </c>
      <c r="I217" s="142"/>
      <c r="L217" s="33"/>
      <c r="M217" s="143"/>
      <c r="T217" s="54"/>
      <c r="AT217" s="18" t="s">
        <v>225</v>
      </c>
      <c r="AU217" s="18" t="s">
        <v>83</v>
      </c>
    </row>
    <row r="218" spans="2:65" s="1" customFormat="1" ht="19.5">
      <c r="B218" s="33"/>
      <c r="D218" s="140" t="s">
        <v>227</v>
      </c>
      <c r="F218" s="144" t="s">
        <v>4898</v>
      </c>
      <c r="I218" s="142"/>
      <c r="L218" s="33"/>
      <c r="M218" s="143"/>
      <c r="T218" s="54"/>
      <c r="AT218" s="18" t="s">
        <v>227</v>
      </c>
      <c r="AU218" s="18" t="s">
        <v>83</v>
      </c>
    </row>
    <row r="219" spans="2:65" s="11" customFormat="1" ht="11.25">
      <c r="B219" s="145"/>
      <c r="D219" s="140" t="s">
        <v>229</v>
      </c>
      <c r="E219" s="146" t="s">
        <v>19</v>
      </c>
      <c r="F219" s="147" t="s">
        <v>230</v>
      </c>
      <c r="H219" s="146" t="s">
        <v>19</v>
      </c>
      <c r="I219" s="148"/>
      <c r="L219" s="145"/>
      <c r="M219" s="149"/>
      <c r="T219" s="150"/>
      <c r="AT219" s="146" t="s">
        <v>229</v>
      </c>
      <c r="AU219" s="146" t="s">
        <v>83</v>
      </c>
      <c r="AV219" s="11" t="s">
        <v>83</v>
      </c>
      <c r="AW219" s="11" t="s">
        <v>37</v>
      </c>
      <c r="AX219" s="11" t="s">
        <v>76</v>
      </c>
      <c r="AY219" s="146" t="s">
        <v>218</v>
      </c>
    </row>
    <row r="220" spans="2:65" s="12" customFormat="1" ht="11.25">
      <c r="B220" s="151"/>
      <c r="D220" s="140" t="s">
        <v>229</v>
      </c>
      <c r="E220" s="152" t="s">
        <v>19</v>
      </c>
      <c r="F220" s="153" t="s">
        <v>4874</v>
      </c>
      <c r="H220" s="154">
        <v>1</v>
      </c>
      <c r="I220" s="155"/>
      <c r="L220" s="151"/>
      <c r="M220" s="156"/>
      <c r="T220" s="157"/>
      <c r="AT220" s="152" t="s">
        <v>229</v>
      </c>
      <c r="AU220" s="152" t="s">
        <v>83</v>
      </c>
      <c r="AV220" s="12" t="s">
        <v>85</v>
      </c>
      <c r="AW220" s="12" t="s">
        <v>37</v>
      </c>
      <c r="AX220" s="12" t="s">
        <v>83</v>
      </c>
      <c r="AY220" s="152" t="s">
        <v>218</v>
      </c>
    </row>
    <row r="221" spans="2:65" s="1" customFormat="1" ht="24.2" customHeight="1">
      <c r="B221" s="33"/>
      <c r="C221" s="127" t="s">
        <v>412</v>
      </c>
      <c r="D221" s="127" t="s">
        <v>219</v>
      </c>
      <c r="E221" s="128" t="s">
        <v>4899</v>
      </c>
      <c r="F221" s="129" t="s">
        <v>4900</v>
      </c>
      <c r="G221" s="130" t="s">
        <v>237</v>
      </c>
      <c r="H221" s="131">
        <v>4</v>
      </c>
      <c r="I221" s="132"/>
      <c r="J221" s="133">
        <f>ROUND(I221*H221,2)</f>
        <v>0</v>
      </c>
      <c r="K221" s="129" t="s">
        <v>19</v>
      </c>
      <c r="L221" s="33"/>
      <c r="M221" s="134" t="s">
        <v>19</v>
      </c>
      <c r="N221" s="135" t="s">
        <v>47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223</v>
      </c>
      <c r="AT221" s="138" t="s">
        <v>219</v>
      </c>
      <c r="AU221" s="138" t="s">
        <v>83</v>
      </c>
      <c r="AY221" s="18" t="s">
        <v>218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8" t="s">
        <v>83</v>
      </c>
      <c r="BK221" s="139">
        <f>ROUND(I221*H221,2)</f>
        <v>0</v>
      </c>
      <c r="BL221" s="18" t="s">
        <v>223</v>
      </c>
      <c r="BM221" s="138" t="s">
        <v>4901</v>
      </c>
    </row>
    <row r="222" spans="2:65" s="1" customFormat="1" ht="11.25">
      <c r="B222" s="33"/>
      <c r="D222" s="140" t="s">
        <v>225</v>
      </c>
      <c r="F222" s="141" t="s">
        <v>4902</v>
      </c>
      <c r="I222" s="142"/>
      <c r="L222" s="33"/>
      <c r="M222" s="143"/>
      <c r="T222" s="54"/>
      <c r="AT222" s="18" t="s">
        <v>225</v>
      </c>
      <c r="AU222" s="18" t="s">
        <v>83</v>
      </c>
    </row>
    <row r="223" spans="2:65" s="1" customFormat="1" ht="19.5">
      <c r="B223" s="33"/>
      <c r="D223" s="140" t="s">
        <v>227</v>
      </c>
      <c r="F223" s="144" t="s">
        <v>4898</v>
      </c>
      <c r="I223" s="142"/>
      <c r="L223" s="33"/>
      <c r="M223" s="143"/>
      <c r="T223" s="54"/>
      <c r="AT223" s="18" t="s">
        <v>227</v>
      </c>
      <c r="AU223" s="18" t="s">
        <v>83</v>
      </c>
    </row>
    <row r="224" spans="2:65" s="11" customFormat="1" ht="11.25">
      <c r="B224" s="145"/>
      <c r="D224" s="140" t="s">
        <v>229</v>
      </c>
      <c r="E224" s="146" t="s">
        <v>19</v>
      </c>
      <c r="F224" s="147" t="s">
        <v>230</v>
      </c>
      <c r="H224" s="146" t="s">
        <v>19</v>
      </c>
      <c r="I224" s="148"/>
      <c r="L224" s="145"/>
      <c r="M224" s="149"/>
      <c r="T224" s="150"/>
      <c r="AT224" s="146" t="s">
        <v>229</v>
      </c>
      <c r="AU224" s="146" t="s">
        <v>83</v>
      </c>
      <c r="AV224" s="11" t="s">
        <v>83</v>
      </c>
      <c r="AW224" s="11" t="s">
        <v>37</v>
      </c>
      <c r="AX224" s="11" t="s">
        <v>76</v>
      </c>
      <c r="AY224" s="146" t="s">
        <v>218</v>
      </c>
    </row>
    <row r="225" spans="2:65" s="12" customFormat="1" ht="11.25">
      <c r="B225" s="151"/>
      <c r="D225" s="140" t="s">
        <v>229</v>
      </c>
      <c r="E225" s="152" t="s">
        <v>19</v>
      </c>
      <c r="F225" s="153" t="s">
        <v>4880</v>
      </c>
      <c r="H225" s="154">
        <v>2</v>
      </c>
      <c r="I225" s="155"/>
      <c r="L225" s="151"/>
      <c r="M225" s="156"/>
      <c r="T225" s="157"/>
      <c r="AT225" s="152" t="s">
        <v>229</v>
      </c>
      <c r="AU225" s="152" t="s">
        <v>83</v>
      </c>
      <c r="AV225" s="12" t="s">
        <v>85</v>
      </c>
      <c r="AW225" s="12" t="s">
        <v>37</v>
      </c>
      <c r="AX225" s="12" t="s">
        <v>76</v>
      </c>
      <c r="AY225" s="152" t="s">
        <v>218</v>
      </c>
    </row>
    <row r="226" spans="2:65" s="12" customFormat="1" ht="11.25">
      <c r="B226" s="151"/>
      <c r="D226" s="140" t="s">
        <v>229</v>
      </c>
      <c r="E226" s="152" t="s">
        <v>19</v>
      </c>
      <c r="F226" s="153" t="s">
        <v>4863</v>
      </c>
      <c r="H226" s="154">
        <v>2</v>
      </c>
      <c r="I226" s="155"/>
      <c r="L226" s="151"/>
      <c r="M226" s="156"/>
      <c r="T226" s="157"/>
      <c r="AT226" s="152" t="s">
        <v>229</v>
      </c>
      <c r="AU226" s="152" t="s">
        <v>83</v>
      </c>
      <c r="AV226" s="12" t="s">
        <v>85</v>
      </c>
      <c r="AW226" s="12" t="s">
        <v>37</v>
      </c>
      <c r="AX226" s="12" t="s">
        <v>76</v>
      </c>
      <c r="AY226" s="152" t="s">
        <v>218</v>
      </c>
    </row>
    <row r="227" spans="2:65" s="13" customFormat="1" ht="11.25">
      <c r="B227" s="158"/>
      <c r="D227" s="140" t="s">
        <v>229</v>
      </c>
      <c r="E227" s="159" t="s">
        <v>19</v>
      </c>
      <c r="F227" s="160" t="s">
        <v>234</v>
      </c>
      <c r="H227" s="161">
        <v>4</v>
      </c>
      <c r="I227" s="162"/>
      <c r="L227" s="158"/>
      <c r="M227" s="163"/>
      <c r="T227" s="164"/>
      <c r="AT227" s="159" t="s">
        <v>229</v>
      </c>
      <c r="AU227" s="159" t="s">
        <v>83</v>
      </c>
      <c r="AV227" s="13" t="s">
        <v>223</v>
      </c>
      <c r="AW227" s="13" t="s">
        <v>37</v>
      </c>
      <c r="AX227" s="13" t="s">
        <v>83</v>
      </c>
      <c r="AY227" s="159" t="s">
        <v>218</v>
      </c>
    </row>
    <row r="228" spans="2:65" s="1" customFormat="1" ht="16.5" customHeight="1">
      <c r="B228" s="33"/>
      <c r="C228" s="127" t="s">
        <v>420</v>
      </c>
      <c r="D228" s="127" t="s">
        <v>219</v>
      </c>
      <c r="E228" s="128" t="s">
        <v>4903</v>
      </c>
      <c r="F228" s="129" t="s">
        <v>4904</v>
      </c>
      <c r="G228" s="130" t="s">
        <v>237</v>
      </c>
      <c r="H228" s="131">
        <v>1</v>
      </c>
      <c r="I228" s="132"/>
      <c r="J228" s="133">
        <f>ROUND(I228*H228,2)</f>
        <v>0</v>
      </c>
      <c r="K228" s="129" t="s">
        <v>19</v>
      </c>
      <c r="L228" s="33"/>
      <c r="M228" s="134" t="s">
        <v>19</v>
      </c>
      <c r="N228" s="135" t="s">
        <v>47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223</v>
      </c>
      <c r="AT228" s="138" t="s">
        <v>219</v>
      </c>
      <c r="AU228" s="138" t="s">
        <v>83</v>
      </c>
      <c r="AY228" s="18" t="s">
        <v>218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8" t="s">
        <v>83</v>
      </c>
      <c r="BK228" s="139">
        <f>ROUND(I228*H228,2)</f>
        <v>0</v>
      </c>
      <c r="BL228" s="18" t="s">
        <v>223</v>
      </c>
      <c r="BM228" s="138" t="s">
        <v>4905</v>
      </c>
    </row>
    <row r="229" spans="2:65" s="1" customFormat="1" ht="19.5">
      <c r="B229" s="33"/>
      <c r="D229" s="140" t="s">
        <v>225</v>
      </c>
      <c r="F229" s="141" t="s">
        <v>4906</v>
      </c>
      <c r="I229" s="142"/>
      <c r="L229" s="33"/>
      <c r="M229" s="143"/>
      <c r="T229" s="54"/>
      <c r="AT229" s="18" t="s">
        <v>225</v>
      </c>
      <c r="AU229" s="18" t="s">
        <v>83</v>
      </c>
    </row>
    <row r="230" spans="2:65" s="1" customFormat="1" ht="19.5">
      <c r="B230" s="33"/>
      <c r="D230" s="140" t="s">
        <v>227</v>
      </c>
      <c r="F230" s="144" t="s">
        <v>4907</v>
      </c>
      <c r="I230" s="142"/>
      <c r="L230" s="33"/>
      <c r="M230" s="143"/>
      <c r="T230" s="54"/>
      <c r="AT230" s="18" t="s">
        <v>227</v>
      </c>
      <c r="AU230" s="18" t="s">
        <v>83</v>
      </c>
    </row>
    <row r="231" spans="2:65" s="11" customFormat="1" ht="11.25">
      <c r="B231" s="145"/>
      <c r="D231" s="140" t="s">
        <v>229</v>
      </c>
      <c r="E231" s="146" t="s">
        <v>19</v>
      </c>
      <c r="F231" s="147" t="s">
        <v>230</v>
      </c>
      <c r="H231" s="146" t="s">
        <v>19</v>
      </c>
      <c r="I231" s="148"/>
      <c r="L231" s="145"/>
      <c r="M231" s="149"/>
      <c r="T231" s="150"/>
      <c r="AT231" s="146" t="s">
        <v>229</v>
      </c>
      <c r="AU231" s="146" t="s">
        <v>83</v>
      </c>
      <c r="AV231" s="11" t="s">
        <v>83</v>
      </c>
      <c r="AW231" s="11" t="s">
        <v>37</v>
      </c>
      <c r="AX231" s="11" t="s">
        <v>76</v>
      </c>
      <c r="AY231" s="146" t="s">
        <v>218</v>
      </c>
    </row>
    <row r="232" spans="2:65" s="12" customFormat="1" ht="11.25">
      <c r="B232" s="151"/>
      <c r="D232" s="140" t="s">
        <v>229</v>
      </c>
      <c r="E232" s="152" t="s">
        <v>19</v>
      </c>
      <c r="F232" s="153" t="s">
        <v>4874</v>
      </c>
      <c r="H232" s="154">
        <v>1</v>
      </c>
      <c r="I232" s="155"/>
      <c r="L232" s="151"/>
      <c r="M232" s="156"/>
      <c r="T232" s="157"/>
      <c r="AT232" s="152" t="s">
        <v>229</v>
      </c>
      <c r="AU232" s="152" t="s">
        <v>83</v>
      </c>
      <c r="AV232" s="12" t="s">
        <v>85</v>
      </c>
      <c r="AW232" s="12" t="s">
        <v>37</v>
      </c>
      <c r="AX232" s="12" t="s">
        <v>83</v>
      </c>
      <c r="AY232" s="152" t="s">
        <v>218</v>
      </c>
    </row>
    <row r="233" spans="2:65" s="10" customFormat="1" ht="25.9" customHeight="1">
      <c r="B233" s="117"/>
      <c r="D233" s="118" t="s">
        <v>75</v>
      </c>
      <c r="E233" s="119" t="s">
        <v>4908</v>
      </c>
      <c r="F233" s="119" t="s">
        <v>4751</v>
      </c>
      <c r="I233" s="120"/>
      <c r="J233" s="121">
        <f>BK233</f>
        <v>0</v>
      </c>
      <c r="L233" s="117"/>
      <c r="M233" s="122"/>
      <c r="P233" s="123">
        <f>SUM(P234:P238)</f>
        <v>0</v>
      </c>
      <c r="R233" s="123">
        <f>SUM(R234:R238)</f>
        <v>0</v>
      </c>
      <c r="T233" s="124">
        <f>SUM(T234:T238)</f>
        <v>0</v>
      </c>
      <c r="AR233" s="118" t="s">
        <v>83</v>
      </c>
      <c r="AT233" s="125" t="s">
        <v>75</v>
      </c>
      <c r="AU233" s="125" t="s">
        <v>76</v>
      </c>
      <c r="AY233" s="118" t="s">
        <v>218</v>
      </c>
      <c r="BK233" s="126">
        <f>SUM(BK234:BK238)</f>
        <v>0</v>
      </c>
    </row>
    <row r="234" spans="2:65" s="1" customFormat="1" ht="16.5" customHeight="1">
      <c r="B234" s="33"/>
      <c r="C234" s="127" t="s">
        <v>428</v>
      </c>
      <c r="D234" s="127" t="s">
        <v>219</v>
      </c>
      <c r="E234" s="128" t="s">
        <v>4909</v>
      </c>
      <c r="F234" s="129" t="s">
        <v>4910</v>
      </c>
      <c r="G234" s="130" t="s">
        <v>222</v>
      </c>
      <c r="H234" s="131">
        <v>66.7</v>
      </c>
      <c r="I234" s="132"/>
      <c r="J234" s="133">
        <f>ROUND(I234*H234,2)</f>
        <v>0</v>
      </c>
      <c r="K234" s="129" t="s">
        <v>19</v>
      </c>
      <c r="L234" s="33"/>
      <c r="M234" s="134" t="s">
        <v>19</v>
      </c>
      <c r="N234" s="135" t="s">
        <v>47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223</v>
      </c>
      <c r="AT234" s="138" t="s">
        <v>219</v>
      </c>
      <c r="AU234" s="138" t="s">
        <v>83</v>
      </c>
      <c r="AY234" s="18" t="s">
        <v>218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8" t="s">
        <v>83</v>
      </c>
      <c r="BK234" s="139">
        <f>ROUND(I234*H234,2)</f>
        <v>0</v>
      </c>
      <c r="BL234" s="18" t="s">
        <v>223</v>
      </c>
      <c r="BM234" s="138" t="s">
        <v>4911</v>
      </c>
    </row>
    <row r="235" spans="2:65" s="1" customFormat="1" ht="39">
      <c r="B235" s="33"/>
      <c r="D235" s="140" t="s">
        <v>225</v>
      </c>
      <c r="F235" s="141" t="s">
        <v>4912</v>
      </c>
      <c r="I235" s="142"/>
      <c r="L235" s="33"/>
      <c r="M235" s="143"/>
      <c r="T235" s="54"/>
      <c r="AT235" s="18" t="s">
        <v>225</v>
      </c>
      <c r="AU235" s="18" t="s">
        <v>83</v>
      </c>
    </row>
    <row r="236" spans="2:65" s="1" customFormat="1" ht="19.5">
      <c r="B236" s="33"/>
      <c r="D236" s="140" t="s">
        <v>227</v>
      </c>
      <c r="F236" s="144" t="s">
        <v>4756</v>
      </c>
      <c r="I236" s="142"/>
      <c r="L236" s="33"/>
      <c r="M236" s="143"/>
      <c r="T236" s="54"/>
      <c r="AT236" s="18" t="s">
        <v>227</v>
      </c>
      <c r="AU236" s="18" t="s">
        <v>83</v>
      </c>
    </row>
    <row r="237" spans="2:65" s="11" customFormat="1" ht="11.25">
      <c r="B237" s="145"/>
      <c r="D237" s="140" t="s">
        <v>229</v>
      </c>
      <c r="E237" s="146" t="s">
        <v>19</v>
      </c>
      <c r="F237" s="147" t="s">
        <v>230</v>
      </c>
      <c r="H237" s="146" t="s">
        <v>19</v>
      </c>
      <c r="I237" s="148"/>
      <c r="L237" s="145"/>
      <c r="M237" s="149"/>
      <c r="T237" s="150"/>
      <c r="AT237" s="146" t="s">
        <v>229</v>
      </c>
      <c r="AU237" s="146" t="s">
        <v>83</v>
      </c>
      <c r="AV237" s="11" t="s">
        <v>83</v>
      </c>
      <c r="AW237" s="11" t="s">
        <v>37</v>
      </c>
      <c r="AX237" s="11" t="s">
        <v>76</v>
      </c>
      <c r="AY237" s="146" t="s">
        <v>218</v>
      </c>
    </row>
    <row r="238" spans="2:65" s="12" customFormat="1" ht="11.25">
      <c r="B238" s="151"/>
      <c r="D238" s="140" t="s">
        <v>229</v>
      </c>
      <c r="E238" s="152" t="s">
        <v>19</v>
      </c>
      <c r="F238" s="153" t="s">
        <v>4913</v>
      </c>
      <c r="H238" s="154">
        <v>66.7</v>
      </c>
      <c r="I238" s="155"/>
      <c r="L238" s="151"/>
      <c r="M238" s="169"/>
      <c r="N238" s="170"/>
      <c r="O238" s="170"/>
      <c r="P238" s="170"/>
      <c r="Q238" s="170"/>
      <c r="R238" s="170"/>
      <c r="S238" s="170"/>
      <c r="T238" s="171"/>
      <c r="AT238" s="152" t="s">
        <v>229</v>
      </c>
      <c r="AU238" s="152" t="s">
        <v>83</v>
      </c>
      <c r="AV238" s="12" t="s">
        <v>85</v>
      </c>
      <c r="AW238" s="12" t="s">
        <v>37</v>
      </c>
      <c r="AX238" s="12" t="s">
        <v>83</v>
      </c>
      <c r="AY238" s="152" t="s">
        <v>218</v>
      </c>
    </row>
    <row r="239" spans="2:65" s="1" customFormat="1" ht="6.95" customHeight="1">
      <c r="B239" s="42"/>
      <c r="C239" s="43"/>
      <c r="D239" s="43"/>
      <c r="E239" s="43"/>
      <c r="F239" s="43"/>
      <c r="G239" s="43"/>
      <c r="H239" s="43"/>
      <c r="I239" s="43"/>
      <c r="J239" s="43"/>
      <c r="K239" s="43"/>
      <c r="L239" s="33"/>
    </row>
  </sheetData>
  <sheetProtection algorithmName="SHA-512" hashValue="qsMSNR7Fox2bY+EiBQ7Bwt8DFZEH4Udf1jwf5vKNU40Eh1P1FB7yN39ge0rihQPjLp+340faer10MafsIh+MdQ==" saltValue="rrvOYSFun70uM3YvdCADGXNSUzbXOaHzjvYQR6qEtd1BuRbDgbv75jLS59wcYXrf04W/SWdiouhpFTpDJ2lxrg==" spinCount="100000" sheet="1" objects="1" scenarios="1" formatColumns="0" formatRows="0" autoFilter="0"/>
  <autoFilter ref="C94:K238" xr:uid="{00000000-0009-0000-0000-00000B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4586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4914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ROUND((SUM(BE94:BE163)),  2)</f>
        <v>0</v>
      </c>
      <c r="I37" s="95">
        <v>0.21</v>
      </c>
      <c r="J37" s="84">
        <f>ROUND(((SUM(BE94:BE163))*I37),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ROUND((SUM(BF94:BF163)),  2)</f>
        <v>0</v>
      </c>
      <c r="I38" s="95">
        <v>0.15</v>
      </c>
      <c r="J38" s="84">
        <f>ROUND(((SUM(BF94:BF163))*I38),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ROUND((SUM(BG94:BG163)),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ROUND((SUM(BH94:BH163)),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ROUND((SUM(BI94:BI163)),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06.3 - Přeložka veřejného osvětlení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J94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4915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8" customFormat="1" ht="24.95" customHeight="1">
      <c r="B69" s="105"/>
      <c r="D69" s="106" t="s">
        <v>4916</v>
      </c>
      <c r="E69" s="107"/>
      <c r="F69" s="107"/>
      <c r="G69" s="107"/>
      <c r="H69" s="107"/>
      <c r="I69" s="107"/>
      <c r="J69" s="108">
        <f>J128</f>
        <v>0</v>
      </c>
      <c r="L69" s="105"/>
    </row>
    <row r="70" spans="2:47" s="8" customFormat="1" ht="24.95" customHeight="1">
      <c r="B70" s="105"/>
      <c r="D70" s="106" t="s">
        <v>4917</v>
      </c>
      <c r="E70" s="107"/>
      <c r="F70" s="107"/>
      <c r="G70" s="107"/>
      <c r="H70" s="107"/>
      <c r="I70" s="107"/>
      <c r="J70" s="108">
        <f>J139</f>
        <v>0</v>
      </c>
      <c r="L70" s="105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203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28" t="str">
        <f>E7</f>
        <v>MVE Klecany II</v>
      </c>
      <c r="F80" s="329"/>
      <c r="G80" s="329"/>
      <c r="H80" s="329"/>
      <c r="L80" s="33"/>
    </row>
    <row r="81" spans="2:65" ht="12" customHeight="1">
      <c r="B81" s="21"/>
      <c r="C81" s="28" t="s">
        <v>185</v>
      </c>
      <c r="L81" s="21"/>
    </row>
    <row r="82" spans="2:65" ht="16.5" customHeight="1">
      <c r="B82" s="21"/>
      <c r="E82" s="328" t="s">
        <v>4586</v>
      </c>
      <c r="F82" s="313"/>
      <c r="G82" s="313"/>
      <c r="H82" s="313"/>
      <c r="L82" s="21"/>
    </row>
    <row r="83" spans="2:65" ht="12" customHeight="1">
      <c r="B83" s="21"/>
      <c r="C83" s="28" t="s">
        <v>192</v>
      </c>
      <c r="L83" s="21"/>
    </row>
    <row r="84" spans="2:65" s="1" customFormat="1" ht="16.5" customHeight="1">
      <c r="B84" s="33"/>
      <c r="E84" s="305" t="s">
        <v>4587</v>
      </c>
      <c r="F84" s="330"/>
      <c r="G84" s="330"/>
      <c r="H84" s="330"/>
      <c r="L84" s="33"/>
    </row>
    <row r="85" spans="2:65" s="1" customFormat="1" ht="12" customHeight="1">
      <c r="B85" s="33"/>
      <c r="C85" s="28" t="s">
        <v>1427</v>
      </c>
      <c r="L85" s="33"/>
    </row>
    <row r="86" spans="2:65" s="1" customFormat="1" ht="16.5" customHeight="1">
      <c r="B86" s="33"/>
      <c r="E86" s="294" t="str">
        <f>E13</f>
        <v>DSO 06.3 - Přeložka veřejného osvětlení</v>
      </c>
      <c r="F86" s="330"/>
      <c r="G86" s="330"/>
      <c r="H86" s="33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Klecany [666033]</v>
      </c>
      <c r="I88" s="28" t="s">
        <v>23</v>
      </c>
      <c r="J88" s="50" t="str">
        <f>IF(J16="","",J16)</f>
        <v>31. 5. 2023</v>
      </c>
      <c r="L88" s="33"/>
    </row>
    <row r="89" spans="2:65" s="1" customFormat="1" ht="6.95" customHeight="1">
      <c r="B89" s="33"/>
      <c r="L89" s="33"/>
    </row>
    <row r="90" spans="2:65" s="1" customFormat="1" ht="15.2" customHeight="1">
      <c r="B90" s="33"/>
      <c r="C90" s="28" t="s">
        <v>25</v>
      </c>
      <c r="F90" s="26" t="str">
        <f>E19</f>
        <v>Povodí Vltavy, státní podnik</v>
      </c>
      <c r="I90" s="28" t="s">
        <v>33</v>
      </c>
      <c r="J90" s="31" t="str">
        <f>E25</f>
        <v>AQUATIS a.s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Vyplň údaj</v>
      </c>
      <c r="I91" s="28" t="s">
        <v>38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9" customFormat="1" ht="29.25" customHeight="1">
      <c r="B93" s="109"/>
      <c r="C93" s="110" t="s">
        <v>204</v>
      </c>
      <c r="D93" s="111" t="s">
        <v>61</v>
      </c>
      <c r="E93" s="111" t="s">
        <v>57</v>
      </c>
      <c r="F93" s="111" t="s">
        <v>58</v>
      </c>
      <c r="G93" s="111" t="s">
        <v>205</v>
      </c>
      <c r="H93" s="111" t="s">
        <v>206</v>
      </c>
      <c r="I93" s="111" t="s">
        <v>207</v>
      </c>
      <c r="J93" s="111" t="s">
        <v>199</v>
      </c>
      <c r="K93" s="112" t="s">
        <v>208</v>
      </c>
      <c r="L93" s="109"/>
      <c r="M93" s="57" t="s">
        <v>19</v>
      </c>
      <c r="N93" s="58" t="s">
        <v>46</v>
      </c>
      <c r="O93" s="58" t="s">
        <v>209</v>
      </c>
      <c r="P93" s="58" t="s">
        <v>210</v>
      </c>
      <c r="Q93" s="58" t="s">
        <v>211</v>
      </c>
      <c r="R93" s="58" t="s">
        <v>212</v>
      </c>
      <c r="S93" s="58" t="s">
        <v>213</v>
      </c>
      <c r="T93" s="59" t="s">
        <v>214</v>
      </c>
    </row>
    <row r="94" spans="2:65" s="1" customFormat="1" ht="22.9" customHeight="1">
      <c r="B94" s="33"/>
      <c r="C94" s="62" t="s">
        <v>215</v>
      </c>
      <c r="J94" s="113">
        <f>BK94</f>
        <v>0</v>
      </c>
      <c r="L94" s="33"/>
      <c r="M94" s="60"/>
      <c r="N94" s="51"/>
      <c r="O94" s="51"/>
      <c r="P94" s="114">
        <f>P95+P128+P139</f>
        <v>0</v>
      </c>
      <c r="Q94" s="51"/>
      <c r="R94" s="114">
        <f>R95+R128+R139</f>
        <v>0</v>
      </c>
      <c r="S94" s="51"/>
      <c r="T94" s="115">
        <f>T95+T128+T139</f>
        <v>0</v>
      </c>
      <c r="AT94" s="18" t="s">
        <v>75</v>
      </c>
      <c r="AU94" s="18" t="s">
        <v>200</v>
      </c>
      <c r="BK94" s="116">
        <f>BK95+BK128+BK139</f>
        <v>0</v>
      </c>
    </row>
    <row r="95" spans="2:65" s="10" customFormat="1" ht="25.9" customHeight="1">
      <c r="B95" s="117"/>
      <c r="D95" s="118" t="s">
        <v>75</v>
      </c>
      <c r="E95" s="119" t="s">
        <v>4918</v>
      </c>
      <c r="F95" s="119" t="s">
        <v>458</v>
      </c>
      <c r="I95" s="120"/>
      <c r="J95" s="121">
        <f>BK95</f>
        <v>0</v>
      </c>
      <c r="L95" s="117"/>
      <c r="M95" s="122"/>
      <c r="P95" s="123">
        <f>SUM(P96:P127)</f>
        <v>0</v>
      </c>
      <c r="R95" s="123">
        <f>SUM(R96:R127)</f>
        <v>0</v>
      </c>
      <c r="T95" s="124">
        <f>SUM(T96:T127)</f>
        <v>0</v>
      </c>
      <c r="AR95" s="118" t="s">
        <v>223</v>
      </c>
      <c r="AT95" s="125" t="s">
        <v>75</v>
      </c>
      <c r="AU95" s="125" t="s">
        <v>76</v>
      </c>
      <c r="AY95" s="118" t="s">
        <v>218</v>
      </c>
      <c r="BK95" s="126">
        <f>SUM(BK96:BK127)</f>
        <v>0</v>
      </c>
    </row>
    <row r="96" spans="2:65" s="1" customFormat="1" ht="16.5" customHeight="1">
      <c r="B96" s="33"/>
      <c r="C96" s="127" t="s">
        <v>83</v>
      </c>
      <c r="D96" s="127" t="s">
        <v>219</v>
      </c>
      <c r="E96" s="128" t="s">
        <v>4919</v>
      </c>
      <c r="F96" s="129" t="s">
        <v>4920</v>
      </c>
      <c r="G96" s="130" t="s">
        <v>222</v>
      </c>
      <c r="H96" s="131">
        <v>245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4921</v>
      </c>
    </row>
    <row r="97" spans="2:65" s="1" customFormat="1" ht="48.75">
      <c r="B97" s="33"/>
      <c r="D97" s="140" t="s">
        <v>225</v>
      </c>
      <c r="F97" s="141" t="s">
        <v>4922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65" s="1" customFormat="1" ht="29.25">
      <c r="B98" s="33"/>
      <c r="D98" s="140" t="s">
        <v>227</v>
      </c>
      <c r="F98" s="144" t="s">
        <v>4923</v>
      </c>
      <c r="I98" s="142"/>
      <c r="L98" s="33"/>
      <c r="M98" s="143"/>
      <c r="T98" s="54"/>
      <c r="AT98" s="18" t="s">
        <v>227</v>
      </c>
      <c r="AU98" s="18" t="s">
        <v>83</v>
      </c>
    </row>
    <row r="99" spans="2:65" s="12" customFormat="1" ht="11.25">
      <c r="B99" s="151"/>
      <c r="D99" s="140" t="s">
        <v>229</v>
      </c>
      <c r="E99" s="152" t="s">
        <v>19</v>
      </c>
      <c r="F99" s="153" t="s">
        <v>4924</v>
      </c>
      <c r="H99" s="154">
        <v>80</v>
      </c>
      <c r="I99" s="155"/>
      <c r="L99" s="151"/>
      <c r="M99" s="156"/>
      <c r="T99" s="157"/>
      <c r="AT99" s="152" t="s">
        <v>229</v>
      </c>
      <c r="AU99" s="152" t="s">
        <v>83</v>
      </c>
      <c r="AV99" s="12" t="s">
        <v>85</v>
      </c>
      <c r="AW99" s="12" t="s">
        <v>37</v>
      </c>
      <c r="AX99" s="12" t="s">
        <v>76</v>
      </c>
      <c r="AY99" s="152" t="s">
        <v>218</v>
      </c>
    </row>
    <row r="100" spans="2:65" s="12" customFormat="1" ht="11.25">
      <c r="B100" s="151"/>
      <c r="D100" s="140" t="s">
        <v>229</v>
      </c>
      <c r="E100" s="152" t="s">
        <v>19</v>
      </c>
      <c r="F100" s="153" t="s">
        <v>4925</v>
      </c>
      <c r="H100" s="154">
        <v>165</v>
      </c>
      <c r="I100" s="155"/>
      <c r="L100" s="151"/>
      <c r="M100" s="156"/>
      <c r="T100" s="157"/>
      <c r="AT100" s="152" t="s">
        <v>229</v>
      </c>
      <c r="AU100" s="152" t="s">
        <v>83</v>
      </c>
      <c r="AV100" s="12" t="s">
        <v>85</v>
      </c>
      <c r="AW100" s="12" t="s">
        <v>37</v>
      </c>
      <c r="AX100" s="12" t="s">
        <v>76</v>
      </c>
      <c r="AY100" s="152" t="s">
        <v>218</v>
      </c>
    </row>
    <row r="101" spans="2:65" s="13" customFormat="1" ht="11.25">
      <c r="B101" s="158"/>
      <c r="D101" s="140" t="s">
        <v>229</v>
      </c>
      <c r="E101" s="159" t="s">
        <v>19</v>
      </c>
      <c r="F101" s="160" t="s">
        <v>234</v>
      </c>
      <c r="H101" s="161">
        <v>245</v>
      </c>
      <c r="I101" s="162"/>
      <c r="L101" s="158"/>
      <c r="M101" s="163"/>
      <c r="T101" s="164"/>
      <c r="AT101" s="159" t="s">
        <v>229</v>
      </c>
      <c r="AU101" s="159" t="s">
        <v>83</v>
      </c>
      <c r="AV101" s="13" t="s">
        <v>223</v>
      </c>
      <c r="AW101" s="13" t="s">
        <v>37</v>
      </c>
      <c r="AX101" s="13" t="s">
        <v>83</v>
      </c>
      <c r="AY101" s="159" t="s">
        <v>218</v>
      </c>
    </row>
    <row r="102" spans="2:65" s="1" customFormat="1" ht="16.5" customHeight="1">
      <c r="B102" s="33"/>
      <c r="C102" s="127" t="s">
        <v>85</v>
      </c>
      <c r="D102" s="127" t="s">
        <v>219</v>
      </c>
      <c r="E102" s="128" t="s">
        <v>4926</v>
      </c>
      <c r="F102" s="129" t="s">
        <v>4927</v>
      </c>
      <c r="G102" s="130" t="s">
        <v>222</v>
      </c>
      <c r="H102" s="131">
        <v>65</v>
      </c>
      <c r="I102" s="132"/>
      <c r="J102" s="133">
        <f>ROUND(I102*H102,2)</f>
        <v>0</v>
      </c>
      <c r="K102" s="129" t="s">
        <v>19</v>
      </c>
      <c r="L102" s="33"/>
      <c r="M102" s="134" t="s">
        <v>19</v>
      </c>
      <c r="N102" s="135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223</v>
      </c>
      <c r="AT102" s="138" t="s">
        <v>219</v>
      </c>
      <c r="AU102" s="138" t="s">
        <v>83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223</v>
      </c>
      <c r="BM102" s="138" t="s">
        <v>4928</v>
      </c>
    </row>
    <row r="103" spans="2:65" s="1" customFormat="1" ht="48.75">
      <c r="B103" s="33"/>
      <c r="D103" s="140" t="s">
        <v>225</v>
      </c>
      <c r="F103" s="141" t="s">
        <v>4929</v>
      </c>
      <c r="I103" s="142"/>
      <c r="L103" s="33"/>
      <c r="M103" s="143"/>
      <c r="T103" s="54"/>
      <c r="AT103" s="18" t="s">
        <v>225</v>
      </c>
      <c r="AU103" s="18" t="s">
        <v>83</v>
      </c>
    </row>
    <row r="104" spans="2:65" s="1" customFormat="1" ht="29.25">
      <c r="B104" s="33"/>
      <c r="D104" s="140" t="s">
        <v>227</v>
      </c>
      <c r="F104" s="144" t="s">
        <v>4923</v>
      </c>
      <c r="I104" s="142"/>
      <c r="L104" s="33"/>
      <c r="M104" s="143"/>
      <c r="T104" s="54"/>
      <c r="AT104" s="18" t="s">
        <v>227</v>
      </c>
      <c r="AU104" s="18" t="s">
        <v>83</v>
      </c>
    </row>
    <row r="105" spans="2:65" s="12" customFormat="1" ht="11.25">
      <c r="B105" s="151"/>
      <c r="D105" s="140" t="s">
        <v>229</v>
      </c>
      <c r="E105" s="152" t="s">
        <v>19</v>
      </c>
      <c r="F105" s="153" t="s">
        <v>4930</v>
      </c>
      <c r="H105" s="154">
        <v>65</v>
      </c>
      <c r="I105" s="155"/>
      <c r="L105" s="151"/>
      <c r="M105" s="156"/>
      <c r="T105" s="157"/>
      <c r="AT105" s="152" t="s">
        <v>229</v>
      </c>
      <c r="AU105" s="152" t="s">
        <v>83</v>
      </c>
      <c r="AV105" s="12" t="s">
        <v>85</v>
      </c>
      <c r="AW105" s="12" t="s">
        <v>37</v>
      </c>
      <c r="AX105" s="12" t="s">
        <v>83</v>
      </c>
      <c r="AY105" s="152" t="s">
        <v>218</v>
      </c>
    </row>
    <row r="106" spans="2:65" s="1" customFormat="1" ht="16.5" customHeight="1">
      <c r="B106" s="33"/>
      <c r="C106" s="127" t="s">
        <v>99</v>
      </c>
      <c r="D106" s="127" t="s">
        <v>219</v>
      </c>
      <c r="E106" s="128" t="s">
        <v>4931</v>
      </c>
      <c r="F106" s="129" t="s">
        <v>4932</v>
      </c>
      <c r="G106" s="130" t="s">
        <v>222</v>
      </c>
      <c r="H106" s="131">
        <v>245</v>
      </c>
      <c r="I106" s="132"/>
      <c r="J106" s="133">
        <f>ROUND(I106*H106,2)</f>
        <v>0</v>
      </c>
      <c r="K106" s="129" t="s">
        <v>19</v>
      </c>
      <c r="L106" s="33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223</v>
      </c>
      <c r="AT106" s="138" t="s">
        <v>219</v>
      </c>
      <c r="AU106" s="138" t="s">
        <v>83</v>
      </c>
      <c r="AY106" s="18" t="s">
        <v>218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83</v>
      </c>
      <c r="BK106" s="139">
        <f>ROUND(I106*H106,2)</f>
        <v>0</v>
      </c>
      <c r="BL106" s="18" t="s">
        <v>223</v>
      </c>
      <c r="BM106" s="138" t="s">
        <v>4933</v>
      </c>
    </row>
    <row r="107" spans="2:65" s="1" customFormat="1" ht="58.5">
      <c r="B107" s="33"/>
      <c r="D107" s="140" t="s">
        <v>225</v>
      </c>
      <c r="F107" s="141" t="s">
        <v>4934</v>
      </c>
      <c r="I107" s="142"/>
      <c r="L107" s="33"/>
      <c r="M107" s="143"/>
      <c r="T107" s="54"/>
      <c r="AT107" s="18" t="s">
        <v>225</v>
      </c>
      <c r="AU107" s="18" t="s">
        <v>83</v>
      </c>
    </row>
    <row r="108" spans="2:65" s="1" customFormat="1" ht="19.5">
      <c r="B108" s="33"/>
      <c r="D108" s="140" t="s">
        <v>227</v>
      </c>
      <c r="F108" s="144" t="s">
        <v>4935</v>
      </c>
      <c r="I108" s="142"/>
      <c r="L108" s="33"/>
      <c r="M108" s="143"/>
      <c r="T108" s="54"/>
      <c r="AT108" s="18" t="s">
        <v>227</v>
      </c>
      <c r="AU108" s="18" t="s">
        <v>83</v>
      </c>
    </row>
    <row r="109" spans="2:65" s="12" customFormat="1" ht="11.25">
      <c r="B109" s="151"/>
      <c r="D109" s="140" t="s">
        <v>229</v>
      </c>
      <c r="E109" s="152" t="s">
        <v>19</v>
      </c>
      <c r="F109" s="153" t="s">
        <v>4924</v>
      </c>
      <c r="H109" s="154">
        <v>80</v>
      </c>
      <c r="I109" s="155"/>
      <c r="L109" s="151"/>
      <c r="M109" s="156"/>
      <c r="T109" s="157"/>
      <c r="AT109" s="152" t="s">
        <v>229</v>
      </c>
      <c r="AU109" s="152" t="s">
        <v>83</v>
      </c>
      <c r="AV109" s="12" t="s">
        <v>85</v>
      </c>
      <c r="AW109" s="12" t="s">
        <v>37</v>
      </c>
      <c r="AX109" s="12" t="s">
        <v>76</v>
      </c>
      <c r="AY109" s="152" t="s">
        <v>218</v>
      </c>
    </row>
    <row r="110" spans="2:65" s="12" customFormat="1" ht="11.25">
      <c r="B110" s="151"/>
      <c r="D110" s="140" t="s">
        <v>229</v>
      </c>
      <c r="E110" s="152" t="s">
        <v>19</v>
      </c>
      <c r="F110" s="153" t="s">
        <v>4925</v>
      </c>
      <c r="H110" s="154">
        <v>165</v>
      </c>
      <c r="I110" s="155"/>
      <c r="L110" s="151"/>
      <c r="M110" s="156"/>
      <c r="T110" s="157"/>
      <c r="AT110" s="152" t="s">
        <v>229</v>
      </c>
      <c r="AU110" s="152" t="s">
        <v>83</v>
      </c>
      <c r="AV110" s="12" t="s">
        <v>85</v>
      </c>
      <c r="AW110" s="12" t="s">
        <v>37</v>
      </c>
      <c r="AX110" s="12" t="s">
        <v>76</v>
      </c>
      <c r="AY110" s="152" t="s">
        <v>218</v>
      </c>
    </row>
    <row r="111" spans="2:65" s="13" customFormat="1" ht="11.25">
      <c r="B111" s="158"/>
      <c r="D111" s="140" t="s">
        <v>229</v>
      </c>
      <c r="E111" s="159" t="s">
        <v>19</v>
      </c>
      <c r="F111" s="160" t="s">
        <v>234</v>
      </c>
      <c r="H111" s="161">
        <v>245</v>
      </c>
      <c r="I111" s="162"/>
      <c r="L111" s="158"/>
      <c r="M111" s="163"/>
      <c r="T111" s="164"/>
      <c r="AT111" s="159" t="s">
        <v>229</v>
      </c>
      <c r="AU111" s="159" t="s">
        <v>83</v>
      </c>
      <c r="AV111" s="13" t="s">
        <v>223</v>
      </c>
      <c r="AW111" s="13" t="s">
        <v>37</v>
      </c>
      <c r="AX111" s="13" t="s">
        <v>83</v>
      </c>
      <c r="AY111" s="159" t="s">
        <v>218</v>
      </c>
    </row>
    <row r="112" spans="2:65" s="1" customFormat="1" ht="16.5" customHeight="1">
      <c r="B112" s="33"/>
      <c r="C112" s="127" t="s">
        <v>223</v>
      </c>
      <c r="D112" s="127" t="s">
        <v>219</v>
      </c>
      <c r="E112" s="128" t="s">
        <v>4936</v>
      </c>
      <c r="F112" s="129" t="s">
        <v>4937</v>
      </c>
      <c r="G112" s="130" t="s">
        <v>222</v>
      </c>
      <c r="H112" s="131">
        <v>65</v>
      </c>
      <c r="I112" s="132"/>
      <c r="J112" s="133">
        <f>ROUND(I112*H112,2)</f>
        <v>0</v>
      </c>
      <c r="K112" s="129" t="s">
        <v>19</v>
      </c>
      <c r="L112" s="33"/>
      <c r="M112" s="134" t="s">
        <v>19</v>
      </c>
      <c r="N112" s="135" t="s">
        <v>47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223</v>
      </c>
      <c r="AT112" s="138" t="s">
        <v>219</v>
      </c>
      <c r="AU112" s="138" t="s">
        <v>83</v>
      </c>
      <c r="AY112" s="18" t="s">
        <v>218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83</v>
      </c>
      <c r="BK112" s="139">
        <f>ROUND(I112*H112,2)</f>
        <v>0</v>
      </c>
      <c r="BL112" s="18" t="s">
        <v>223</v>
      </c>
      <c r="BM112" s="138" t="s">
        <v>4938</v>
      </c>
    </row>
    <row r="113" spans="2:65" s="1" customFormat="1" ht="58.5">
      <c r="B113" s="33"/>
      <c r="D113" s="140" t="s">
        <v>225</v>
      </c>
      <c r="F113" s="141" t="s">
        <v>4939</v>
      </c>
      <c r="I113" s="142"/>
      <c r="L113" s="33"/>
      <c r="M113" s="143"/>
      <c r="T113" s="54"/>
      <c r="AT113" s="18" t="s">
        <v>225</v>
      </c>
      <c r="AU113" s="18" t="s">
        <v>83</v>
      </c>
    </row>
    <row r="114" spans="2:65" s="1" customFormat="1" ht="19.5">
      <c r="B114" s="33"/>
      <c r="D114" s="140" t="s">
        <v>227</v>
      </c>
      <c r="F114" s="144" t="s">
        <v>4935</v>
      </c>
      <c r="I114" s="142"/>
      <c r="L114" s="33"/>
      <c r="M114" s="143"/>
      <c r="T114" s="54"/>
      <c r="AT114" s="18" t="s">
        <v>227</v>
      </c>
      <c r="AU114" s="18" t="s">
        <v>83</v>
      </c>
    </row>
    <row r="115" spans="2:65" s="12" customFormat="1" ht="11.25">
      <c r="B115" s="151"/>
      <c r="D115" s="140" t="s">
        <v>229</v>
      </c>
      <c r="E115" s="152" t="s">
        <v>19</v>
      </c>
      <c r="F115" s="153" t="s">
        <v>4930</v>
      </c>
      <c r="H115" s="154">
        <v>65</v>
      </c>
      <c r="I115" s="155"/>
      <c r="L115" s="151"/>
      <c r="M115" s="156"/>
      <c r="T115" s="157"/>
      <c r="AT115" s="152" t="s">
        <v>229</v>
      </c>
      <c r="AU115" s="152" t="s">
        <v>83</v>
      </c>
      <c r="AV115" s="12" t="s">
        <v>85</v>
      </c>
      <c r="AW115" s="12" t="s">
        <v>37</v>
      </c>
      <c r="AX115" s="12" t="s">
        <v>83</v>
      </c>
      <c r="AY115" s="152" t="s">
        <v>218</v>
      </c>
    </row>
    <row r="116" spans="2:65" s="1" customFormat="1" ht="16.5" customHeight="1">
      <c r="B116" s="33"/>
      <c r="C116" s="127" t="s">
        <v>257</v>
      </c>
      <c r="D116" s="127" t="s">
        <v>219</v>
      </c>
      <c r="E116" s="128" t="s">
        <v>4940</v>
      </c>
      <c r="F116" s="129" t="s">
        <v>4941</v>
      </c>
      <c r="G116" s="130" t="s">
        <v>167</v>
      </c>
      <c r="H116" s="131">
        <v>2.363</v>
      </c>
      <c r="I116" s="132"/>
      <c r="J116" s="133">
        <f>ROUND(I116*H116,2)</f>
        <v>0</v>
      </c>
      <c r="K116" s="129" t="s">
        <v>19</v>
      </c>
      <c r="L116" s="33"/>
      <c r="M116" s="134" t="s">
        <v>19</v>
      </c>
      <c r="N116" s="135" t="s">
        <v>47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223</v>
      </c>
      <c r="AT116" s="138" t="s">
        <v>219</v>
      </c>
      <c r="AU116" s="138" t="s">
        <v>83</v>
      </c>
      <c r="AY116" s="18" t="s">
        <v>218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83</v>
      </c>
      <c r="BK116" s="139">
        <f>ROUND(I116*H116,2)</f>
        <v>0</v>
      </c>
      <c r="BL116" s="18" t="s">
        <v>223</v>
      </c>
      <c r="BM116" s="138" t="s">
        <v>4942</v>
      </c>
    </row>
    <row r="117" spans="2:65" s="1" customFormat="1" ht="39">
      <c r="B117" s="33"/>
      <c r="D117" s="140" t="s">
        <v>225</v>
      </c>
      <c r="F117" s="141" t="s">
        <v>4943</v>
      </c>
      <c r="I117" s="142"/>
      <c r="L117" s="33"/>
      <c r="M117" s="143"/>
      <c r="T117" s="54"/>
      <c r="AT117" s="18" t="s">
        <v>225</v>
      </c>
      <c r="AU117" s="18" t="s">
        <v>83</v>
      </c>
    </row>
    <row r="118" spans="2:65" s="1" customFormat="1" ht="19.5">
      <c r="B118" s="33"/>
      <c r="D118" s="140" t="s">
        <v>227</v>
      </c>
      <c r="F118" s="144" t="s">
        <v>470</v>
      </c>
      <c r="I118" s="142"/>
      <c r="L118" s="33"/>
      <c r="M118" s="143"/>
      <c r="T118" s="54"/>
      <c r="AT118" s="18" t="s">
        <v>227</v>
      </c>
      <c r="AU118" s="18" t="s">
        <v>83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4944</v>
      </c>
      <c r="H119" s="154">
        <v>2.363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83</v>
      </c>
      <c r="AY119" s="152" t="s">
        <v>218</v>
      </c>
    </row>
    <row r="120" spans="2:65" s="1" customFormat="1" ht="16.5" customHeight="1">
      <c r="B120" s="33"/>
      <c r="C120" s="127" t="s">
        <v>263</v>
      </c>
      <c r="D120" s="127" t="s">
        <v>219</v>
      </c>
      <c r="E120" s="128" t="s">
        <v>4945</v>
      </c>
      <c r="F120" s="129" t="s">
        <v>491</v>
      </c>
      <c r="G120" s="130" t="s">
        <v>167</v>
      </c>
      <c r="H120" s="131">
        <v>2.363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4946</v>
      </c>
    </row>
    <row r="121" spans="2:65" s="1" customFormat="1" ht="58.5">
      <c r="B121" s="33"/>
      <c r="D121" s="140" t="s">
        <v>225</v>
      </c>
      <c r="F121" s="141" t="s">
        <v>493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29.25">
      <c r="B122" s="33"/>
      <c r="D122" s="140" t="s">
        <v>227</v>
      </c>
      <c r="F122" s="144" t="s">
        <v>494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2" customFormat="1" ht="11.25">
      <c r="B123" s="151"/>
      <c r="D123" s="140" t="s">
        <v>229</v>
      </c>
      <c r="E123" s="152" t="s">
        <v>19</v>
      </c>
      <c r="F123" s="153" t="s">
        <v>4944</v>
      </c>
      <c r="H123" s="154">
        <v>2.363</v>
      </c>
      <c r="I123" s="155"/>
      <c r="L123" s="151"/>
      <c r="M123" s="156"/>
      <c r="T123" s="157"/>
      <c r="AT123" s="152" t="s">
        <v>229</v>
      </c>
      <c r="AU123" s="152" t="s">
        <v>83</v>
      </c>
      <c r="AV123" s="12" t="s">
        <v>85</v>
      </c>
      <c r="AW123" s="12" t="s">
        <v>37</v>
      </c>
      <c r="AX123" s="12" t="s">
        <v>83</v>
      </c>
      <c r="AY123" s="152" t="s">
        <v>218</v>
      </c>
    </row>
    <row r="124" spans="2:65" s="1" customFormat="1" ht="16.5" customHeight="1">
      <c r="B124" s="33"/>
      <c r="C124" s="127" t="s">
        <v>271</v>
      </c>
      <c r="D124" s="127" t="s">
        <v>219</v>
      </c>
      <c r="E124" s="128" t="s">
        <v>4947</v>
      </c>
      <c r="F124" s="129" t="s">
        <v>4948</v>
      </c>
      <c r="G124" s="130" t="s">
        <v>167</v>
      </c>
      <c r="H124" s="131">
        <v>2.25</v>
      </c>
      <c r="I124" s="132"/>
      <c r="J124" s="133">
        <f>ROUND(I124*H124,2)</f>
        <v>0</v>
      </c>
      <c r="K124" s="129" t="s">
        <v>19</v>
      </c>
      <c r="L124" s="33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223</v>
      </c>
      <c r="AT124" s="138" t="s">
        <v>219</v>
      </c>
      <c r="AU124" s="138" t="s">
        <v>83</v>
      </c>
      <c r="AY124" s="18" t="s">
        <v>218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8" t="s">
        <v>83</v>
      </c>
      <c r="BK124" s="139">
        <f>ROUND(I124*H124,2)</f>
        <v>0</v>
      </c>
      <c r="BL124" s="18" t="s">
        <v>223</v>
      </c>
      <c r="BM124" s="138" t="s">
        <v>4949</v>
      </c>
    </row>
    <row r="125" spans="2:65" s="1" customFormat="1" ht="29.25">
      <c r="B125" s="33"/>
      <c r="D125" s="140" t="s">
        <v>225</v>
      </c>
      <c r="F125" s="141" t="s">
        <v>4950</v>
      </c>
      <c r="I125" s="142"/>
      <c r="L125" s="33"/>
      <c r="M125" s="143"/>
      <c r="T125" s="54"/>
      <c r="AT125" s="18" t="s">
        <v>225</v>
      </c>
      <c r="AU125" s="18" t="s">
        <v>83</v>
      </c>
    </row>
    <row r="126" spans="2:65" s="1" customFormat="1" ht="19.5">
      <c r="B126" s="33"/>
      <c r="D126" s="140" t="s">
        <v>227</v>
      </c>
      <c r="F126" s="144" t="s">
        <v>470</v>
      </c>
      <c r="I126" s="142"/>
      <c r="L126" s="33"/>
      <c r="M126" s="143"/>
      <c r="T126" s="54"/>
      <c r="AT126" s="18" t="s">
        <v>227</v>
      </c>
      <c r="AU126" s="18" t="s">
        <v>83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4951</v>
      </c>
      <c r="H127" s="154">
        <v>2.25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83</v>
      </c>
      <c r="AY127" s="152" t="s">
        <v>218</v>
      </c>
    </row>
    <row r="128" spans="2:65" s="10" customFormat="1" ht="25.9" customHeight="1">
      <c r="B128" s="117"/>
      <c r="D128" s="118" t="s">
        <v>75</v>
      </c>
      <c r="E128" s="119" t="s">
        <v>4952</v>
      </c>
      <c r="F128" s="119" t="s">
        <v>4953</v>
      </c>
      <c r="I128" s="120"/>
      <c r="J128" s="121">
        <f>BK128</f>
        <v>0</v>
      </c>
      <c r="L128" s="117"/>
      <c r="M128" s="122"/>
      <c r="P128" s="123">
        <f>SUM(P129:P138)</f>
        <v>0</v>
      </c>
      <c r="R128" s="123">
        <f>SUM(R129:R138)</f>
        <v>0</v>
      </c>
      <c r="T128" s="124">
        <f>SUM(T129:T138)</f>
        <v>0</v>
      </c>
      <c r="AR128" s="118" t="s">
        <v>223</v>
      </c>
      <c r="AT128" s="125" t="s">
        <v>75</v>
      </c>
      <c r="AU128" s="125" t="s">
        <v>76</v>
      </c>
      <c r="AY128" s="118" t="s">
        <v>218</v>
      </c>
      <c r="BK128" s="126">
        <f>SUM(BK129:BK138)</f>
        <v>0</v>
      </c>
    </row>
    <row r="129" spans="2:65" s="1" customFormat="1" ht="16.5" customHeight="1">
      <c r="B129" s="33"/>
      <c r="C129" s="127" t="s">
        <v>278</v>
      </c>
      <c r="D129" s="127" t="s">
        <v>219</v>
      </c>
      <c r="E129" s="128" t="s">
        <v>4954</v>
      </c>
      <c r="F129" s="129" t="s">
        <v>4955</v>
      </c>
      <c r="G129" s="130" t="s">
        <v>222</v>
      </c>
      <c r="H129" s="131">
        <v>160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1556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1556</v>
      </c>
      <c r="BM129" s="138" t="s">
        <v>4956</v>
      </c>
    </row>
    <row r="130" spans="2:65" s="1" customFormat="1" ht="39">
      <c r="B130" s="33"/>
      <c r="D130" s="140" t="s">
        <v>225</v>
      </c>
      <c r="F130" s="141" t="s">
        <v>4957</v>
      </c>
      <c r="I130" s="142"/>
      <c r="L130" s="33"/>
      <c r="M130" s="143"/>
      <c r="T130" s="54"/>
      <c r="AT130" s="18" t="s">
        <v>225</v>
      </c>
      <c r="AU130" s="18" t="s">
        <v>83</v>
      </c>
    </row>
    <row r="131" spans="2:65" s="1" customFormat="1" ht="16.5" customHeight="1">
      <c r="B131" s="33"/>
      <c r="C131" s="127" t="s">
        <v>286</v>
      </c>
      <c r="D131" s="127" t="s">
        <v>219</v>
      </c>
      <c r="E131" s="128" t="s">
        <v>4958</v>
      </c>
      <c r="F131" s="129" t="s">
        <v>4959</v>
      </c>
      <c r="G131" s="130" t="s">
        <v>237</v>
      </c>
      <c r="H131" s="131">
        <v>4</v>
      </c>
      <c r="I131" s="132"/>
      <c r="J131" s="133">
        <f>ROUND(I131*H131,2)</f>
        <v>0</v>
      </c>
      <c r="K131" s="129" t="s">
        <v>19</v>
      </c>
      <c r="L131" s="33"/>
      <c r="M131" s="134" t="s">
        <v>19</v>
      </c>
      <c r="N131" s="135" t="s">
        <v>47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1556</v>
      </c>
      <c r="AT131" s="138" t="s">
        <v>219</v>
      </c>
      <c r="AU131" s="138" t="s">
        <v>83</v>
      </c>
      <c r="AY131" s="18" t="s">
        <v>218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8" t="s">
        <v>83</v>
      </c>
      <c r="BK131" s="139">
        <f>ROUND(I131*H131,2)</f>
        <v>0</v>
      </c>
      <c r="BL131" s="18" t="s">
        <v>1556</v>
      </c>
      <c r="BM131" s="138" t="s">
        <v>4960</v>
      </c>
    </row>
    <row r="132" spans="2:65" s="1" customFormat="1" ht="29.25">
      <c r="B132" s="33"/>
      <c r="D132" s="140" t="s">
        <v>225</v>
      </c>
      <c r="F132" s="141" t="s">
        <v>4961</v>
      </c>
      <c r="I132" s="142"/>
      <c r="L132" s="33"/>
      <c r="M132" s="143"/>
      <c r="T132" s="54"/>
      <c r="AT132" s="18" t="s">
        <v>225</v>
      </c>
      <c r="AU132" s="18" t="s">
        <v>83</v>
      </c>
    </row>
    <row r="133" spans="2:65" s="1" customFormat="1" ht="16.5" customHeight="1">
      <c r="B133" s="33"/>
      <c r="C133" s="127" t="s">
        <v>292</v>
      </c>
      <c r="D133" s="127" t="s">
        <v>219</v>
      </c>
      <c r="E133" s="128" t="s">
        <v>4962</v>
      </c>
      <c r="F133" s="129" t="s">
        <v>4963</v>
      </c>
      <c r="G133" s="130" t="s">
        <v>1555</v>
      </c>
      <c r="H133" s="131">
        <v>3</v>
      </c>
      <c r="I133" s="132"/>
      <c r="J133" s="133">
        <f>ROUND(I133*H133,2)</f>
        <v>0</v>
      </c>
      <c r="K133" s="129" t="s">
        <v>19</v>
      </c>
      <c r="L133" s="33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1556</v>
      </c>
      <c r="AT133" s="138" t="s">
        <v>219</v>
      </c>
      <c r="AU133" s="138" t="s">
        <v>83</v>
      </c>
      <c r="AY133" s="18" t="s">
        <v>218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83</v>
      </c>
      <c r="BK133" s="139">
        <f>ROUND(I133*H133,2)</f>
        <v>0</v>
      </c>
      <c r="BL133" s="18" t="s">
        <v>1556</v>
      </c>
      <c r="BM133" s="138" t="s">
        <v>4964</v>
      </c>
    </row>
    <row r="134" spans="2:65" s="1" customFormat="1" ht="29.25">
      <c r="B134" s="33"/>
      <c r="D134" s="140" t="s">
        <v>225</v>
      </c>
      <c r="F134" s="141" t="s">
        <v>4965</v>
      </c>
      <c r="I134" s="142"/>
      <c r="L134" s="33"/>
      <c r="M134" s="143"/>
      <c r="T134" s="54"/>
      <c r="AT134" s="18" t="s">
        <v>225</v>
      </c>
      <c r="AU134" s="18" t="s">
        <v>83</v>
      </c>
    </row>
    <row r="135" spans="2:65" s="1" customFormat="1" ht="16.5" customHeight="1">
      <c r="B135" s="33"/>
      <c r="C135" s="127" t="s">
        <v>299</v>
      </c>
      <c r="D135" s="127" t="s">
        <v>219</v>
      </c>
      <c r="E135" s="128" t="s">
        <v>4966</v>
      </c>
      <c r="F135" s="129" t="s">
        <v>4967</v>
      </c>
      <c r="G135" s="130" t="s">
        <v>222</v>
      </c>
      <c r="H135" s="131">
        <v>80</v>
      </c>
      <c r="I135" s="132"/>
      <c r="J135" s="133">
        <f>ROUND(I135*H135,2)</f>
        <v>0</v>
      </c>
      <c r="K135" s="129" t="s">
        <v>19</v>
      </c>
      <c r="L135" s="33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1556</v>
      </c>
      <c r="AT135" s="138" t="s">
        <v>219</v>
      </c>
      <c r="AU135" s="138" t="s">
        <v>83</v>
      </c>
      <c r="AY135" s="18" t="s">
        <v>218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83</v>
      </c>
      <c r="BK135" s="139">
        <f>ROUND(I135*H135,2)</f>
        <v>0</v>
      </c>
      <c r="BL135" s="18" t="s">
        <v>1556</v>
      </c>
      <c r="BM135" s="138" t="s">
        <v>4968</v>
      </c>
    </row>
    <row r="136" spans="2:65" s="1" customFormat="1" ht="29.25">
      <c r="B136" s="33"/>
      <c r="D136" s="140" t="s">
        <v>225</v>
      </c>
      <c r="F136" s="141" t="s">
        <v>4969</v>
      </c>
      <c r="I136" s="142"/>
      <c r="L136" s="33"/>
      <c r="M136" s="143"/>
      <c r="T136" s="54"/>
      <c r="AT136" s="18" t="s">
        <v>225</v>
      </c>
      <c r="AU136" s="18" t="s">
        <v>83</v>
      </c>
    </row>
    <row r="137" spans="2:65" s="1" customFormat="1" ht="16.5" customHeight="1">
      <c r="B137" s="33"/>
      <c r="C137" s="127" t="s">
        <v>306</v>
      </c>
      <c r="D137" s="127" t="s">
        <v>219</v>
      </c>
      <c r="E137" s="128" t="s">
        <v>4970</v>
      </c>
      <c r="F137" s="129" t="s">
        <v>4971</v>
      </c>
      <c r="G137" s="130" t="s">
        <v>1555</v>
      </c>
      <c r="H137" s="131">
        <v>1</v>
      </c>
      <c r="I137" s="132"/>
      <c r="J137" s="133">
        <f>ROUND(I137*H137,2)</f>
        <v>0</v>
      </c>
      <c r="K137" s="129" t="s">
        <v>19</v>
      </c>
      <c r="L137" s="33"/>
      <c r="M137" s="134" t="s">
        <v>19</v>
      </c>
      <c r="N137" s="135" t="s">
        <v>47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1556</v>
      </c>
      <c r="AT137" s="138" t="s">
        <v>219</v>
      </c>
      <c r="AU137" s="138" t="s">
        <v>83</v>
      </c>
      <c r="AY137" s="18" t="s">
        <v>218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8" t="s">
        <v>83</v>
      </c>
      <c r="BK137" s="139">
        <f>ROUND(I137*H137,2)</f>
        <v>0</v>
      </c>
      <c r="BL137" s="18" t="s">
        <v>1556</v>
      </c>
      <c r="BM137" s="138" t="s">
        <v>4972</v>
      </c>
    </row>
    <row r="138" spans="2:65" s="1" customFormat="1" ht="39">
      <c r="B138" s="33"/>
      <c r="D138" s="140" t="s">
        <v>225</v>
      </c>
      <c r="F138" s="141" t="s">
        <v>4973</v>
      </c>
      <c r="I138" s="142"/>
      <c r="L138" s="33"/>
      <c r="M138" s="143"/>
      <c r="T138" s="54"/>
      <c r="AT138" s="18" t="s">
        <v>225</v>
      </c>
      <c r="AU138" s="18" t="s">
        <v>83</v>
      </c>
    </row>
    <row r="139" spans="2:65" s="10" customFormat="1" ht="25.9" customHeight="1">
      <c r="B139" s="117"/>
      <c r="D139" s="118" t="s">
        <v>75</v>
      </c>
      <c r="E139" s="119" t="s">
        <v>4974</v>
      </c>
      <c r="F139" s="119" t="s">
        <v>4975</v>
      </c>
      <c r="I139" s="120"/>
      <c r="J139" s="121">
        <f>BK139</f>
        <v>0</v>
      </c>
      <c r="L139" s="117"/>
      <c r="M139" s="122"/>
      <c r="P139" s="123">
        <f>SUM(P140:P163)</f>
        <v>0</v>
      </c>
      <c r="R139" s="123">
        <f>SUM(R140:R163)</f>
        <v>0</v>
      </c>
      <c r="T139" s="124">
        <f>SUM(T140:T163)</f>
        <v>0</v>
      </c>
      <c r="AR139" s="118" t="s">
        <v>223</v>
      </c>
      <c r="AT139" s="125" t="s">
        <v>75</v>
      </c>
      <c r="AU139" s="125" t="s">
        <v>76</v>
      </c>
      <c r="AY139" s="118" t="s">
        <v>218</v>
      </c>
      <c r="BK139" s="126">
        <f>SUM(BK140:BK163)</f>
        <v>0</v>
      </c>
    </row>
    <row r="140" spans="2:65" s="1" customFormat="1" ht="16.5" customHeight="1">
      <c r="B140" s="33"/>
      <c r="C140" s="127" t="s">
        <v>313</v>
      </c>
      <c r="D140" s="127" t="s">
        <v>219</v>
      </c>
      <c r="E140" s="128" t="s">
        <v>4976</v>
      </c>
      <c r="F140" s="129" t="s">
        <v>4977</v>
      </c>
      <c r="G140" s="130" t="s">
        <v>237</v>
      </c>
      <c r="H140" s="131">
        <v>9</v>
      </c>
      <c r="I140" s="132"/>
      <c r="J140" s="133">
        <f>ROUND(I140*H140,2)</f>
        <v>0</v>
      </c>
      <c r="K140" s="129" t="s">
        <v>19</v>
      </c>
      <c r="L140" s="33"/>
      <c r="M140" s="134" t="s">
        <v>19</v>
      </c>
      <c r="N140" s="135" t="s">
        <v>47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1556</v>
      </c>
      <c r="AT140" s="138" t="s">
        <v>219</v>
      </c>
      <c r="AU140" s="138" t="s">
        <v>83</v>
      </c>
      <c r="AY140" s="18" t="s">
        <v>218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83</v>
      </c>
      <c r="BK140" s="139">
        <f>ROUND(I140*H140,2)</f>
        <v>0</v>
      </c>
      <c r="BL140" s="18" t="s">
        <v>1556</v>
      </c>
      <c r="BM140" s="138" t="s">
        <v>4978</v>
      </c>
    </row>
    <row r="141" spans="2:65" s="1" customFormat="1" ht="48.75">
      <c r="B141" s="33"/>
      <c r="D141" s="140" t="s">
        <v>225</v>
      </c>
      <c r="F141" s="141" t="s">
        <v>4979</v>
      </c>
      <c r="I141" s="142"/>
      <c r="L141" s="33"/>
      <c r="M141" s="143"/>
      <c r="T141" s="54"/>
      <c r="AT141" s="18" t="s">
        <v>225</v>
      </c>
      <c r="AU141" s="18" t="s">
        <v>83</v>
      </c>
    </row>
    <row r="142" spans="2:65" s="1" customFormat="1" ht="16.5" customHeight="1">
      <c r="B142" s="33"/>
      <c r="C142" s="127" t="s">
        <v>320</v>
      </c>
      <c r="D142" s="127" t="s">
        <v>219</v>
      </c>
      <c r="E142" s="128" t="s">
        <v>4980</v>
      </c>
      <c r="F142" s="129" t="s">
        <v>4981</v>
      </c>
      <c r="G142" s="130" t="s">
        <v>237</v>
      </c>
      <c r="H142" s="131">
        <v>9</v>
      </c>
      <c r="I142" s="132"/>
      <c r="J142" s="133">
        <f>ROUND(I142*H142,2)</f>
        <v>0</v>
      </c>
      <c r="K142" s="129" t="s">
        <v>19</v>
      </c>
      <c r="L142" s="33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1556</v>
      </c>
      <c r="AT142" s="138" t="s">
        <v>219</v>
      </c>
      <c r="AU142" s="138" t="s">
        <v>83</v>
      </c>
      <c r="AY142" s="18" t="s">
        <v>218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83</v>
      </c>
      <c r="BK142" s="139">
        <f>ROUND(I142*H142,2)</f>
        <v>0</v>
      </c>
      <c r="BL142" s="18" t="s">
        <v>1556</v>
      </c>
      <c r="BM142" s="138" t="s">
        <v>4982</v>
      </c>
    </row>
    <row r="143" spans="2:65" s="1" customFormat="1" ht="39">
      <c r="B143" s="33"/>
      <c r="D143" s="140" t="s">
        <v>225</v>
      </c>
      <c r="F143" s="141" t="s">
        <v>4983</v>
      </c>
      <c r="I143" s="142"/>
      <c r="L143" s="33"/>
      <c r="M143" s="143"/>
      <c r="T143" s="54"/>
      <c r="AT143" s="18" t="s">
        <v>225</v>
      </c>
      <c r="AU143" s="18" t="s">
        <v>83</v>
      </c>
    </row>
    <row r="144" spans="2:65" s="1" customFormat="1" ht="16.5" customHeight="1">
      <c r="B144" s="33"/>
      <c r="C144" s="127" t="s">
        <v>8</v>
      </c>
      <c r="D144" s="127" t="s">
        <v>219</v>
      </c>
      <c r="E144" s="128" t="s">
        <v>4984</v>
      </c>
      <c r="F144" s="129" t="s">
        <v>4985</v>
      </c>
      <c r="G144" s="130" t="s">
        <v>237</v>
      </c>
      <c r="H144" s="131">
        <v>9</v>
      </c>
      <c r="I144" s="132"/>
      <c r="J144" s="133">
        <f>ROUND(I144*H144,2)</f>
        <v>0</v>
      </c>
      <c r="K144" s="129" t="s">
        <v>19</v>
      </c>
      <c r="L144" s="33"/>
      <c r="M144" s="134" t="s">
        <v>19</v>
      </c>
      <c r="N144" s="135" t="s">
        <v>47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1556</v>
      </c>
      <c r="AT144" s="138" t="s">
        <v>219</v>
      </c>
      <c r="AU144" s="138" t="s">
        <v>83</v>
      </c>
      <c r="AY144" s="18" t="s">
        <v>218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83</v>
      </c>
      <c r="BK144" s="139">
        <f>ROUND(I144*H144,2)</f>
        <v>0</v>
      </c>
      <c r="BL144" s="18" t="s">
        <v>1556</v>
      </c>
      <c r="BM144" s="138" t="s">
        <v>4986</v>
      </c>
    </row>
    <row r="145" spans="2:65" s="1" customFormat="1" ht="29.25">
      <c r="B145" s="33"/>
      <c r="D145" s="140" t="s">
        <v>225</v>
      </c>
      <c r="F145" s="141" t="s">
        <v>4987</v>
      </c>
      <c r="I145" s="142"/>
      <c r="L145" s="33"/>
      <c r="M145" s="143"/>
      <c r="T145" s="54"/>
      <c r="AT145" s="18" t="s">
        <v>225</v>
      </c>
      <c r="AU145" s="18" t="s">
        <v>83</v>
      </c>
    </row>
    <row r="146" spans="2:65" s="1" customFormat="1" ht="16.5" customHeight="1">
      <c r="B146" s="33"/>
      <c r="C146" s="127" t="s">
        <v>336</v>
      </c>
      <c r="D146" s="127" t="s">
        <v>219</v>
      </c>
      <c r="E146" s="128" t="s">
        <v>4988</v>
      </c>
      <c r="F146" s="129" t="s">
        <v>4989</v>
      </c>
      <c r="G146" s="130" t="s">
        <v>1555</v>
      </c>
      <c r="H146" s="131">
        <v>1</v>
      </c>
      <c r="I146" s="132"/>
      <c r="J146" s="133">
        <f>ROUND(I146*H146,2)</f>
        <v>0</v>
      </c>
      <c r="K146" s="129" t="s">
        <v>19</v>
      </c>
      <c r="L146" s="33"/>
      <c r="M146" s="134" t="s">
        <v>19</v>
      </c>
      <c r="N146" s="135" t="s">
        <v>47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1556</v>
      </c>
      <c r="AT146" s="138" t="s">
        <v>219</v>
      </c>
      <c r="AU146" s="138" t="s">
        <v>83</v>
      </c>
      <c r="AY146" s="18" t="s">
        <v>218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83</v>
      </c>
      <c r="BK146" s="139">
        <f>ROUND(I146*H146,2)</f>
        <v>0</v>
      </c>
      <c r="BL146" s="18" t="s">
        <v>1556</v>
      </c>
      <c r="BM146" s="138" t="s">
        <v>4990</v>
      </c>
    </row>
    <row r="147" spans="2:65" s="1" customFormat="1" ht="87.75">
      <c r="B147" s="33"/>
      <c r="D147" s="140" t="s">
        <v>225</v>
      </c>
      <c r="F147" s="141" t="s">
        <v>4991</v>
      </c>
      <c r="I147" s="142"/>
      <c r="L147" s="33"/>
      <c r="M147" s="143"/>
      <c r="T147" s="54"/>
      <c r="AT147" s="18" t="s">
        <v>225</v>
      </c>
      <c r="AU147" s="18" t="s">
        <v>83</v>
      </c>
    </row>
    <row r="148" spans="2:65" s="1" customFormat="1" ht="16.5" customHeight="1">
      <c r="B148" s="33"/>
      <c r="C148" s="127" t="s">
        <v>351</v>
      </c>
      <c r="D148" s="127" t="s">
        <v>219</v>
      </c>
      <c r="E148" s="128" t="s">
        <v>4992</v>
      </c>
      <c r="F148" s="129" t="s">
        <v>4993</v>
      </c>
      <c r="G148" s="130" t="s">
        <v>222</v>
      </c>
      <c r="H148" s="131">
        <v>490</v>
      </c>
      <c r="I148" s="132"/>
      <c r="J148" s="133">
        <f>ROUND(I148*H148,2)</f>
        <v>0</v>
      </c>
      <c r="K148" s="129" t="s">
        <v>19</v>
      </c>
      <c r="L148" s="33"/>
      <c r="M148" s="134" t="s">
        <v>19</v>
      </c>
      <c r="N148" s="135" t="s">
        <v>47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1556</v>
      </c>
      <c r="AT148" s="138" t="s">
        <v>219</v>
      </c>
      <c r="AU148" s="138" t="s">
        <v>83</v>
      </c>
      <c r="AY148" s="18" t="s">
        <v>218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83</v>
      </c>
      <c r="BK148" s="139">
        <f>ROUND(I148*H148,2)</f>
        <v>0</v>
      </c>
      <c r="BL148" s="18" t="s">
        <v>1556</v>
      </c>
      <c r="BM148" s="138" t="s">
        <v>4994</v>
      </c>
    </row>
    <row r="149" spans="2:65" s="1" customFormat="1" ht="29.25">
      <c r="B149" s="33"/>
      <c r="D149" s="140" t="s">
        <v>225</v>
      </c>
      <c r="F149" s="141" t="s">
        <v>4995</v>
      </c>
      <c r="I149" s="142"/>
      <c r="L149" s="33"/>
      <c r="M149" s="143"/>
      <c r="T149" s="54"/>
      <c r="AT149" s="18" t="s">
        <v>225</v>
      </c>
      <c r="AU149" s="18" t="s">
        <v>83</v>
      </c>
    </row>
    <row r="150" spans="2:65" s="1" customFormat="1" ht="16.5" customHeight="1">
      <c r="B150" s="33"/>
      <c r="C150" s="127" t="s">
        <v>373</v>
      </c>
      <c r="D150" s="127" t="s">
        <v>219</v>
      </c>
      <c r="E150" s="128" t="s">
        <v>4996</v>
      </c>
      <c r="F150" s="129" t="s">
        <v>4997</v>
      </c>
      <c r="G150" s="130" t="s">
        <v>222</v>
      </c>
      <c r="H150" s="131">
        <v>40</v>
      </c>
      <c r="I150" s="132"/>
      <c r="J150" s="133">
        <f>ROUND(I150*H150,2)</f>
        <v>0</v>
      </c>
      <c r="K150" s="129" t="s">
        <v>19</v>
      </c>
      <c r="L150" s="33"/>
      <c r="M150" s="134" t="s">
        <v>19</v>
      </c>
      <c r="N150" s="135" t="s">
        <v>47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1556</v>
      </c>
      <c r="AT150" s="138" t="s">
        <v>219</v>
      </c>
      <c r="AU150" s="138" t="s">
        <v>83</v>
      </c>
      <c r="AY150" s="18" t="s">
        <v>218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8" t="s">
        <v>83</v>
      </c>
      <c r="BK150" s="139">
        <f>ROUND(I150*H150,2)</f>
        <v>0</v>
      </c>
      <c r="BL150" s="18" t="s">
        <v>1556</v>
      </c>
      <c r="BM150" s="138" t="s">
        <v>4998</v>
      </c>
    </row>
    <row r="151" spans="2:65" s="1" customFormat="1" ht="29.25">
      <c r="B151" s="33"/>
      <c r="D151" s="140" t="s">
        <v>225</v>
      </c>
      <c r="F151" s="141" t="s">
        <v>4999</v>
      </c>
      <c r="I151" s="142"/>
      <c r="L151" s="33"/>
      <c r="M151" s="143"/>
      <c r="T151" s="54"/>
      <c r="AT151" s="18" t="s">
        <v>225</v>
      </c>
      <c r="AU151" s="18" t="s">
        <v>83</v>
      </c>
    </row>
    <row r="152" spans="2:65" s="1" customFormat="1" ht="16.5" customHeight="1">
      <c r="B152" s="33"/>
      <c r="C152" s="127" t="s">
        <v>380</v>
      </c>
      <c r="D152" s="127" t="s">
        <v>219</v>
      </c>
      <c r="E152" s="128" t="s">
        <v>5000</v>
      </c>
      <c r="F152" s="129" t="s">
        <v>4967</v>
      </c>
      <c r="G152" s="130" t="s">
        <v>222</v>
      </c>
      <c r="H152" s="131">
        <v>250</v>
      </c>
      <c r="I152" s="132"/>
      <c r="J152" s="133">
        <f>ROUND(I152*H152,2)</f>
        <v>0</v>
      </c>
      <c r="K152" s="129" t="s">
        <v>19</v>
      </c>
      <c r="L152" s="33"/>
      <c r="M152" s="134" t="s">
        <v>19</v>
      </c>
      <c r="N152" s="135" t="s">
        <v>47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1556</v>
      </c>
      <c r="AT152" s="138" t="s">
        <v>219</v>
      </c>
      <c r="AU152" s="138" t="s">
        <v>83</v>
      </c>
      <c r="AY152" s="18" t="s">
        <v>218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8" t="s">
        <v>83</v>
      </c>
      <c r="BK152" s="139">
        <f>ROUND(I152*H152,2)</f>
        <v>0</v>
      </c>
      <c r="BL152" s="18" t="s">
        <v>1556</v>
      </c>
      <c r="BM152" s="138" t="s">
        <v>5001</v>
      </c>
    </row>
    <row r="153" spans="2:65" s="1" customFormat="1" ht="29.25">
      <c r="B153" s="33"/>
      <c r="D153" s="140" t="s">
        <v>225</v>
      </c>
      <c r="F153" s="141" t="s">
        <v>5002</v>
      </c>
      <c r="I153" s="142"/>
      <c r="L153" s="33"/>
      <c r="M153" s="143"/>
      <c r="T153" s="54"/>
      <c r="AT153" s="18" t="s">
        <v>225</v>
      </c>
      <c r="AU153" s="18" t="s">
        <v>83</v>
      </c>
    </row>
    <row r="154" spans="2:65" s="1" customFormat="1" ht="16.5" customHeight="1">
      <c r="B154" s="33"/>
      <c r="C154" s="127" t="s">
        <v>387</v>
      </c>
      <c r="D154" s="127" t="s">
        <v>219</v>
      </c>
      <c r="E154" s="128" t="s">
        <v>5003</v>
      </c>
      <c r="F154" s="129" t="s">
        <v>5004</v>
      </c>
      <c r="G154" s="130" t="s">
        <v>222</v>
      </c>
      <c r="H154" s="131">
        <v>470</v>
      </c>
      <c r="I154" s="132"/>
      <c r="J154" s="133">
        <f>ROUND(I154*H154,2)</f>
        <v>0</v>
      </c>
      <c r="K154" s="129" t="s">
        <v>19</v>
      </c>
      <c r="L154" s="33"/>
      <c r="M154" s="134" t="s">
        <v>19</v>
      </c>
      <c r="N154" s="135" t="s">
        <v>47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1556</v>
      </c>
      <c r="AT154" s="138" t="s">
        <v>219</v>
      </c>
      <c r="AU154" s="138" t="s">
        <v>83</v>
      </c>
      <c r="AY154" s="18" t="s">
        <v>218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83</v>
      </c>
      <c r="BK154" s="139">
        <f>ROUND(I154*H154,2)</f>
        <v>0</v>
      </c>
      <c r="BL154" s="18" t="s">
        <v>1556</v>
      </c>
      <c r="BM154" s="138" t="s">
        <v>5005</v>
      </c>
    </row>
    <row r="155" spans="2:65" s="1" customFormat="1" ht="29.25">
      <c r="B155" s="33"/>
      <c r="D155" s="140" t="s">
        <v>225</v>
      </c>
      <c r="F155" s="141" t="s">
        <v>5006</v>
      </c>
      <c r="I155" s="142"/>
      <c r="L155" s="33"/>
      <c r="M155" s="143"/>
      <c r="T155" s="54"/>
      <c r="AT155" s="18" t="s">
        <v>225</v>
      </c>
      <c r="AU155" s="18" t="s">
        <v>83</v>
      </c>
    </row>
    <row r="156" spans="2:65" s="1" customFormat="1" ht="16.5" customHeight="1">
      <c r="B156" s="33"/>
      <c r="C156" s="127" t="s">
        <v>7</v>
      </c>
      <c r="D156" s="127" t="s">
        <v>219</v>
      </c>
      <c r="E156" s="128" t="s">
        <v>5007</v>
      </c>
      <c r="F156" s="129" t="s">
        <v>5008</v>
      </c>
      <c r="G156" s="130" t="s">
        <v>222</v>
      </c>
      <c r="H156" s="131">
        <v>85</v>
      </c>
      <c r="I156" s="132"/>
      <c r="J156" s="133">
        <f>ROUND(I156*H156,2)</f>
        <v>0</v>
      </c>
      <c r="K156" s="129" t="s">
        <v>19</v>
      </c>
      <c r="L156" s="33"/>
      <c r="M156" s="134" t="s">
        <v>19</v>
      </c>
      <c r="N156" s="135" t="s">
        <v>47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1556</v>
      </c>
      <c r="AT156" s="138" t="s">
        <v>219</v>
      </c>
      <c r="AU156" s="138" t="s">
        <v>83</v>
      </c>
      <c r="AY156" s="18" t="s">
        <v>218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83</v>
      </c>
      <c r="BK156" s="139">
        <f>ROUND(I156*H156,2)</f>
        <v>0</v>
      </c>
      <c r="BL156" s="18" t="s">
        <v>1556</v>
      </c>
      <c r="BM156" s="138" t="s">
        <v>5009</v>
      </c>
    </row>
    <row r="157" spans="2:65" s="1" customFormat="1" ht="29.25">
      <c r="B157" s="33"/>
      <c r="D157" s="140" t="s">
        <v>225</v>
      </c>
      <c r="F157" s="141" t="s">
        <v>5010</v>
      </c>
      <c r="I157" s="142"/>
      <c r="L157" s="33"/>
      <c r="M157" s="143"/>
      <c r="T157" s="54"/>
      <c r="AT157" s="18" t="s">
        <v>225</v>
      </c>
      <c r="AU157" s="18" t="s">
        <v>83</v>
      </c>
    </row>
    <row r="158" spans="2:65" s="1" customFormat="1" ht="16.5" customHeight="1">
      <c r="B158" s="33"/>
      <c r="C158" s="127" t="s">
        <v>401</v>
      </c>
      <c r="D158" s="127" t="s">
        <v>219</v>
      </c>
      <c r="E158" s="128" t="s">
        <v>5011</v>
      </c>
      <c r="F158" s="129" t="s">
        <v>5012</v>
      </c>
      <c r="G158" s="130" t="s">
        <v>1555</v>
      </c>
      <c r="H158" s="131">
        <v>1</v>
      </c>
      <c r="I158" s="132"/>
      <c r="J158" s="133">
        <f>ROUND(I158*H158,2)</f>
        <v>0</v>
      </c>
      <c r="K158" s="129" t="s">
        <v>19</v>
      </c>
      <c r="L158" s="33"/>
      <c r="M158" s="134" t="s">
        <v>19</v>
      </c>
      <c r="N158" s="135" t="s">
        <v>47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1556</v>
      </c>
      <c r="AT158" s="138" t="s">
        <v>219</v>
      </c>
      <c r="AU158" s="138" t="s">
        <v>83</v>
      </c>
      <c r="AY158" s="18" t="s">
        <v>218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8" t="s">
        <v>83</v>
      </c>
      <c r="BK158" s="139">
        <f>ROUND(I158*H158,2)</f>
        <v>0</v>
      </c>
      <c r="BL158" s="18" t="s">
        <v>1556</v>
      </c>
      <c r="BM158" s="138" t="s">
        <v>5013</v>
      </c>
    </row>
    <row r="159" spans="2:65" s="1" customFormat="1" ht="19.5">
      <c r="B159" s="33"/>
      <c r="D159" s="140" t="s">
        <v>225</v>
      </c>
      <c r="F159" s="141" t="s">
        <v>5014</v>
      </c>
      <c r="I159" s="142"/>
      <c r="L159" s="33"/>
      <c r="M159" s="143"/>
      <c r="T159" s="54"/>
      <c r="AT159" s="18" t="s">
        <v>225</v>
      </c>
      <c r="AU159" s="18" t="s">
        <v>83</v>
      </c>
    </row>
    <row r="160" spans="2:65" s="1" customFormat="1" ht="16.5" customHeight="1">
      <c r="B160" s="33"/>
      <c r="C160" s="127" t="s">
        <v>406</v>
      </c>
      <c r="D160" s="127" t="s">
        <v>219</v>
      </c>
      <c r="E160" s="128" t="s">
        <v>5015</v>
      </c>
      <c r="F160" s="129" t="s">
        <v>5016</v>
      </c>
      <c r="G160" s="130" t="s">
        <v>1555</v>
      </c>
      <c r="H160" s="131">
        <v>1</v>
      </c>
      <c r="I160" s="132"/>
      <c r="J160" s="133">
        <f>ROUND(I160*H160,2)</f>
        <v>0</v>
      </c>
      <c r="K160" s="129" t="s">
        <v>19</v>
      </c>
      <c r="L160" s="33"/>
      <c r="M160" s="134" t="s">
        <v>19</v>
      </c>
      <c r="N160" s="135" t="s">
        <v>47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1556</v>
      </c>
      <c r="AT160" s="138" t="s">
        <v>219</v>
      </c>
      <c r="AU160" s="138" t="s">
        <v>83</v>
      </c>
      <c r="AY160" s="18" t="s">
        <v>218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8" t="s">
        <v>83</v>
      </c>
      <c r="BK160" s="139">
        <f>ROUND(I160*H160,2)</f>
        <v>0</v>
      </c>
      <c r="BL160" s="18" t="s">
        <v>1556</v>
      </c>
      <c r="BM160" s="138" t="s">
        <v>5017</v>
      </c>
    </row>
    <row r="161" spans="2:65" s="1" customFormat="1" ht="39">
      <c r="B161" s="33"/>
      <c r="D161" s="140" t="s">
        <v>225</v>
      </c>
      <c r="F161" s="141" t="s">
        <v>5018</v>
      </c>
      <c r="I161" s="142"/>
      <c r="L161" s="33"/>
      <c r="M161" s="143"/>
      <c r="T161" s="54"/>
      <c r="AT161" s="18" t="s">
        <v>225</v>
      </c>
      <c r="AU161" s="18" t="s">
        <v>83</v>
      </c>
    </row>
    <row r="162" spans="2:65" s="1" customFormat="1" ht="16.5" customHeight="1">
      <c r="B162" s="33"/>
      <c r="C162" s="127" t="s">
        <v>412</v>
      </c>
      <c r="D162" s="127" t="s">
        <v>219</v>
      </c>
      <c r="E162" s="128" t="s">
        <v>5019</v>
      </c>
      <c r="F162" s="129" t="s">
        <v>5020</v>
      </c>
      <c r="G162" s="130" t="s">
        <v>1555</v>
      </c>
      <c r="H162" s="131">
        <v>1</v>
      </c>
      <c r="I162" s="132"/>
      <c r="J162" s="133">
        <f>ROUND(I162*H162,2)</f>
        <v>0</v>
      </c>
      <c r="K162" s="129" t="s">
        <v>19</v>
      </c>
      <c r="L162" s="33"/>
      <c r="M162" s="134" t="s">
        <v>19</v>
      </c>
      <c r="N162" s="135" t="s">
        <v>47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1556</v>
      </c>
      <c r="AT162" s="138" t="s">
        <v>219</v>
      </c>
      <c r="AU162" s="138" t="s">
        <v>83</v>
      </c>
      <c r="AY162" s="18" t="s">
        <v>218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83</v>
      </c>
      <c r="BK162" s="139">
        <f>ROUND(I162*H162,2)</f>
        <v>0</v>
      </c>
      <c r="BL162" s="18" t="s">
        <v>1556</v>
      </c>
      <c r="BM162" s="138" t="s">
        <v>5021</v>
      </c>
    </row>
    <row r="163" spans="2:65" s="1" customFormat="1" ht="58.5">
      <c r="B163" s="33"/>
      <c r="D163" s="140" t="s">
        <v>225</v>
      </c>
      <c r="F163" s="141" t="s">
        <v>5022</v>
      </c>
      <c r="I163" s="142"/>
      <c r="L163" s="33"/>
      <c r="M163" s="182"/>
      <c r="N163" s="183"/>
      <c r="O163" s="183"/>
      <c r="P163" s="183"/>
      <c r="Q163" s="183"/>
      <c r="R163" s="183"/>
      <c r="S163" s="183"/>
      <c r="T163" s="184"/>
      <c r="AT163" s="18" t="s">
        <v>225</v>
      </c>
      <c r="AU163" s="18" t="s">
        <v>83</v>
      </c>
    </row>
    <row r="164" spans="2:65" s="1" customFormat="1" ht="6.95" customHeight="1"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33"/>
    </row>
  </sheetData>
  <sheetProtection algorithmName="SHA-512" hashValue="rhO42LtP0yhGC1skYiLGPU5pehkrkKT2acif3pMmh9NtP6GUSH5K8/iIhs1bpynBWfWugjvGqSwuHFBznyoAOQ==" saltValue="7dXmX9riNW6/y2RP1YCJLg2+3MRTr2sSC0Xg18Jsy196V94OS8Bvs9so+etFiV4HSDJAjlxE+mANg3n7DHg9SQ==" spinCount="100000" sheet="1" objects="1" scenarios="1" formatColumns="0" formatRows="0" autoFilter="0"/>
  <autoFilter ref="C93:K163" xr:uid="{00000000-0009-0000-0000-00000C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4586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5023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ROUND((SUM(BE94:BE139)),  2)</f>
        <v>0</v>
      </c>
      <c r="I37" s="95">
        <v>0.21</v>
      </c>
      <c r="J37" s="84">
        <f>ROUND(((SUM(BE94:BE139))*I37),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ROUND((SUM(BF94:BF139)),  2)</f>
        <v>0</v>
      </c>
      <c r="I38" s="95">
        <v>0.15</v>
      </c>
      <c r="J38" s="84">
        <f>ROUND(((SUM(BF94:BF139))*I38),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ROUND((SUM(BG94:BG139)),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ROUND((SUM(BH94:BH139)),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ROUND((SUM(BI94:BI139)),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06.4 - Přeložka kabelové přípojky vn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J94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5024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8" customFormat="1" ht="24.95" customHeight="1">
      <c r="B69" s="105"/>
      <c r="D69" s="106" t="s">
        <v>5025</v>
      </c>
      <c r="E69" s="107"/>
      <c r="F69" s="107"/>
      <c r="G69" s="107"/>
      <c r="H69" s="107"/>
      <c r="I69" s="107"/>
      <c r="J69" s="108">
        <f>J116</f>
        <v>0</v>
      </c>
      <c r="L69" s="105"/>
    </row>
    <row r="70" spans="2:47" s="8" customFormat="1" ht="24.95" customHeight="1">
      <c r="B70" s="105"/>
      <c r="D70" s="106" t="s">
        <v>5026</v>
      </c>
      <c r="E70" s="107"/>
      <c r="F70" s="107"/>
      <c r="G70" s="107"/>
      <c r="H70" s="107"/>
      <c r="I70" s="107"/>
      <c r="J70" s="108">
        <f>J127</f>
        <v>0</v>
      </c>
      <c r="L70" s="105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203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28" t="str">
        <f>E7</f>
        <v>MVE Klecany II</v>
      </c>
      <c r="F80" s="329"/>
      <c r="G80" s="329"/>
      <c r="H80" s="329"/>
      <c r="L80" s="33"/>
    </row>
    <row r="81" spans="2:65" ht="12" customHeight="1">
      <c r="B81" s="21"/>
      <c r="C81" s="28" t="s">
        <v>185</v>
      </c>
      <c r="L81" s="21"/>
    </row>
    <row r="82" spans="2:65" ht="16.5" customHeight="1">
      <c r="B82" s="21"/>
      <c r="E82" s="328" t="s">
        <v>4586</v>
      </c>
      <c r="F82" s="313"/>
      <c r="G82" s="313"/>
      <c r="H82" s="313"/>
      <c r="L82" s="21"/>
    </row>
    <row r="83" spans="2:65" ht="12" customHeight="1">
      <c r="B83" s="21"/>
      <c r="C83" s="28" t="s">
        <v>192</v>
      </c>
      <c r="L83" s="21"/>
    </row>
    <row r="84" spans="2:65" s="1" customFormat="1" ht="16.5" customHeight="1">
      <c r="B84" s="33"/>
      <c r="E84" s="305" t="s">
        <v>4587</v>
      </c>
      <c r="F84" s="330"/>
      <c r="G84" s="330"/>
      <c r="H84" s="330"/>
      <c r="L84" s="33"/>
    </row>
    <row r="85" spans="2:65" s="1" customFormat="1" ht="12" customHeight="1">
      <c r="B85" s="33"/>
      <c r="C85" s="28" t="s">
        <v>1427</v>
      </c>
      <c r="L85" s="33"/>
    </row>
    <row r="86" spans="2:65" s="1" customFormat="1" ht="16.5" customHeight="1">
      <c r="B86" s="33"/>
      <c r="E86" s="294" t="str">
        <f>E13</f>
        <v>DSO 06.4 - Přeložka kabelové přípojky vn</v>
      </c>
      <c r="F86" s="330"/>
      <c r="G86" s="330"/>
      <c r="H86" s="33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Klecany [666033]</v>
      </c>
      <c r="I88" s="28" t="s">
        <v>23</v>
      </c>
      <c r="J88" s="50" t="str">
        <f>IF(J16="","",J16)</f>
        <v>31. 5. 2023</v>
      </c>
      <c r="L88" s="33"/>
    </row>
    <row r="89" spans="2:65" s="1" customFormat="1" ht="6.95" customHeight="1">
      <c r="B89" s="33"/>
      <c r="L89" s="33"/>
    </row>
    <row r="90" spans="2:65" s="1" customFormat="1" ht="15.2" customHeight="1">
      <c r="B90" s="33"/>
      <c r="C90" s="28" t="s">
        <v>25</v>
      </c>
      <c r="F90" s="26" t="str">
        <f>E19</f>
        <v>Povodí Vltavy, státní podnik</v>
      </c>
      <c r="I90" s="28" t="s">
        <v>33</v>
      </c>
      <c r="J90" s="31" t="str">
        <f>E25</f>
        <v>AQUATIS a.s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Vyplň údaj</v>
      </c>
      <c r="I91" s="28" t="s">
        <v>38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9" customFormat="1" ht="29.25" customHeight="1">
      <c r="B93" s="109"/>
      <c r="C93" s="110" t="s">
        <v>204</v>
      </c>
      <c r="D93" s="111" t="s">
        <v>61</v>
      </c>
      <c r="E93" s="111" t="s">
        <v>57</v>
      </c>
      <c r="F93" s="111" t="s">
        <v>58</v>
      </c>
      <c r="G93" s="111" t="s">
        <v>205</v>
      </c>
      <c r="H93" s="111" t="s">
        <v>206</v>
      </c>
      <c r="I93" s="111" t="s">
        <v>207</v>
      </c>
      <c r="J93" s="111" t="s">
        <v>199</v>
      </c>
      <c r="K93" s="112" t="s">
        <v>208</v>
      </c>
      <c r="L93" s="109"/>
      <c r="M93" s="57" t="s">
        <v>19</v>
      </c>
      <c r="N93" s="58" t="s">
        <v>46</v>
      </c>
      <c r="O93" s="58" t="s">
        <v>209</v>
      </c>
      <c r="P93" s="58" t="s">
        <v>210</v>
      </c>
      <c r="Q93" s="58" t="s">
        <v>211</v>
      </c>
      <c r="R93" s="58" t="s">
        <v>212</v>
      </c>
      <c r="S93" s="58" t="s">
        <v>213</v>
      </c>
      <c r="T93" s="59" t="s">
        <v>214</v>
      </c>
    </row>
    <row r="94" spans="2:65" s="1" customFormat="1" ht="22.9" customHeight="1">
      <c r="B94" s="33"/>
      <c r="C94" s="62" t="s">
        <v>215</v>
      </c>
      <c r="J94" s="113">
        <f>BK94</f>
        <v>0</v>
      </c>
      <c r="L94" s="33"/>
      <c r="M94" s="60"/>
      <c r="N94" s="51"/>
      <c r="O94" s="51"/>
      <c r="P94" s="114">
        <f>P95+P116+P127</f>
        <v>0</v>
      </c>
      <c r="Q94" s="51"/>
      <c r="R94" s="114">
        <f>R95+R116+R127</f>
        <v>0</v>
      </c>
      <c r="S94" s="51"/>
      <c r="T94" s="115">
        <f>T95+T116+T127</f>
        <v>0</v>
      </c>
      <c r="AT94" s="18" t="s">
        <v>75</v>
      </c>
      <c r="AU94" s="18" t="s">
        <v>200</v>
      </c>
      <c r="BK94" s="116">
        <f>BK95+BK116+BK127</f>
        <v>0</v>
      </c>
    </row>
    <row r="95" spans="2:65" s="10" customFormat="1" ht="25.9" customHeight="1">
      <c r="B95" s="117"/>
      <c r="D95" s="118" t="s">
        <v>75</v>
      </c>
      <c r="E95" s="119" t="s">
        <v>5027</v>
      </c>
      <c r="F95" s="119" t="s">
        <v>458</v>
      </c>
      <c r="I95" s="120"/>
      <c r="J95" s="121">
        <f>BK95</f>
        <v>0</v>
      </c>
      <c r="L95" s="117"/>
      <c r="M95" s="122"/>
      <c r="P95" s="123">
        <f>SUM(P96:P115)</f>
        <v>0</v>
      </c>
      <c r="R95" s="123">
        <f>SUM(R96:R115)</f>
        <v>0</v>
      </c>
      <c r="T95" s="124">
        <f>SUM(T96:T115)</f>
        <v>0</v>
      </c>
      <c r="AR95" s="118" t="s">
        <v>83</v>
      </c>
      <c r="AT95" s="125" t="s">
        <v>75</v>
      </c>
      <c r="AU95" s="125" t="s">
        <v>76</v>
      </c>
      <c r="AY95" s="118" t="s">
        <v>218</v>
      </c>
      <c r="BK95" s="126">
        <f>SUM(BK96:BK115)</f>
        <v>0</v>
      </c>
    </row>
    <row r="96" spans="2:65" s="1" customFormat="1" ht="16.5" customHeight="1">
      <c r="B96" s="33"/>
      <c r="C96" s="127" t="s">
        <v>83</v>
      </c>
      <c r="D96" s="127" t="s">
        <v>219</v>
      </c>
      <c r="E96" s="128" t="s">
        <v>5028</v>
      </c>
      <c r="F96" s="129" t="s">
        <v>5029</v>
      </c>
      <c r="G96" s="130" t="s">
        <v>222</v>
      </c>
      <c r="H96" s="131">
        <v>151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5030</v>
      </c>
    </row>
    <row r="97" spans="2:65" s="1" customFormat="1" ht="48.75">
      <c r="B97" s="33"/>
      <c r="D97" s="140" t="s">
        <v>225</v>
      </c>
      <c r="F97" s="141" t="s">
        <v>5031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65" s="1" customFormat="1" ht="29.25">
      <c r="B98" s="33"/>
      <c r="D98" s="140" t="s">
        <v>227</v>
      </c>
      <c r="F98" s="144" t="s">
        <v>4923</v>
      </c>
      <c r="I98" s="142"/>
      <c r="L98" s="33"/>
      <c r="M98" s="143"/>
      <c r="T98" s="54"/>
      <c r="AT98" s="18" t="s">
        <v>227</v>
      </c>
      <c r="AU98" s="18" t="s">
        <v>83</v>
      </c>
    </row>
    <row r="99" spans="2:65" s="11" customFormat="1" ht="11.25">
      <c r="B99" s="145"/>
      <c r="D99" s="140" t="s">
        <v>229</v>
      </c>
      <c r="E99" s="146" t="s">
        <v>19</v>
      </c>
      <c r="F99" s="147" t="s">
        <v>5032</v>
      </c>
      <c r="H99" s="146" t="s">
        <v>19</v>
      </c>
      <c r="I99" s="148"/>
      <c r="L99" s="145"/>
      <c r="M99" s="149"/>
      <c r="T99" s="150"/>
      <c r="AT99" s="146" t="s">
        <v>229</v>
      </c>
      <c r="AU99" s="146" t="s">
        <v>83</v>
      </c>
      <c r="AV99" s="11" t="s">
        <v>83</v>
      </c>
      <c r="AW99" s="11" t="s">
        <v>37</v>
      </c>
      <c r="AX99" s="11" t="s">
        <v>76</v>
      </c>
      <c r="AY99" s="146" t="s">
        <v>218</v>
      </c>
    </row>
    <row r="100" spans="2:65" s="12" customFormat="1" ht="11.25">
      <c r="B100" s="151"/>
      <c r="D100" s="140" t="s">
        <v>229</v>
      </c>
      <c r="E100" s="152" t="s">
        <v>19</v>
      </c>
      <c r="F100" s="153" t="s">
        <v>5033</v>
      </c>
      <c r="H100" s="154">
        <v>25</v>
      </c>
      <c r="I100" s="155"/>
      <c r="L100" s="151"/>
      <c r="M100" s="156"/>
      <c r="T100" s="157"/>
      <c r="AT100" s="152" t="s">
        <v>229</v>
      </c>
      <c r="AU100" s="152" t="s">
        <v>83</v>
      </c>
      <c r="AV100" s="12" t="s">
        <v>85</v>
      </c>
      <c r="AW100" s="12" t="s">
        <v>37</v>
      </c>
      <c r="AX100" s="12" t="s">
        <v>76</v>
      </c>
      <c r="AY100" s="152" t="s">
        <v>218</v>
      </c>
    </row>
    <row r="101" spans="2:65" s="12" customFormat="1" ht="11.25">
      <c r="B101" s="151"/>
      <c r="D101" s="140" t="s">
        <v>229</v>
      </c>
      <c r="E101" s="152" t="s">
        <v>19</v>
      </c>
      <c r="F101" s="153" t="s">
        <v>5034</v>
      </c>
      <c r="H101" s="154">
        <v>126</v>
      </c>
      <c r="I101" s="155"/>
      <c r="L101" s="151"/>
      <c r="M101" s="156"/>
      <c r="T101" s="157"/>
      <c r="AT101" s="152" t="s">
        <v>229</v>
      </c>
      <c r="AU101" s="152" t="s">
        <v>83</v>
      </c>
      <c r="AV101" s="12" t="s">
        <v>85</v>
      </c>
      <c r="AW101" s="12" t="s">
        <v>37</v>
      </c>
      <c r="AX101" s="12" t="s">
        <v>76</v>
      </c>
      <c r="AY101" s="152" t="s">
        <v>218</v>
      </c>
    </row>
    <row r="102" spans="2:65" s="13" customFormat="1" ht="11.25">
      <c r="B102" s="158"/>
      <c r="D102" s="140" t="s">
        <v>229</v>
      </c>
      <c r="E102" s="159" t="s">
        <v>19</v>
      </c>
      <c r="F102" s="160" t="s">
        <v>234</v>
      </c>
      <c r="H102" s="161">
        <v>151</v>
      </c>
      <c r="I102" s="162"/>
      <c r="L102" s="158"/>
      <c r="M102" s="163"/>
      <c r="T102" s="164"/>
      <c r="AT102" s="159" t="s">
        <v>229</v>
      </c>
      <c r="AU102" s="159" t="s">
        <v>83</v>
      </c>
      <c r="AV102" s="13" t="s">
        <v>223</v>
      </c>
      <c r="AW102" s="13" t="s">
        <v>37</v>
      </c>
      <c r="AX102" s="13" t="s">
        <v>83</v>
      </c>
      <c r="AY102" s="159" t="s">
        <v>218</v>
      </c>
    </row>
    <row r="103" spans="2:65" s="1" customFormat="1" ht="16.5" customHeight="1">
      <c r="B103" s="33"/>
      <c r="C103" s="127" t="s">
        <v>85</v>
      </c>
      <c r="D103" s="127" t="s">
        <v>219</v>
      </c>
      <c r="E103" s="128" t="s">
        <v>5035</v>
      </c>
      <c r="F103" s="129" t="s">
        <v>5036</v>
      </c>
      <c r="G103" s="130" t="s">
        <v>222</v>
      </c>
      <c r="H103" s="131">
        <v>60</v>
      </c>
      <c r="I103" s="132"/>
      <c r="J103" s="133">
        <f>ROUND(I103*H103,2)</f>
        <v>0</v>
      </c>
      <c r="K103" s="129" t="s">
        <v>19</v>
      </c>
      <c r="L103" s="33"/>
      <c r="M103" s="134" t="s">
        <v>19</v>
      </c>
      <c r="N103" s="135" t="s">
        <v>47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223</v>
      </c>
      <c r="AT103" s="138" t="s">
        <v>219</v>
      </c>
      <c r="AU103" s="138" t="s">
        <v>83</v>
      </c>
      <c r="AY103" s="18" t="s">
        <v>218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83</v>
      </c>
      <c r="BK103" s="139">
        <f>ROUND(I103*H103,2)</f>
        <v>0</v>
      </c>
      <c r="BL103" s="18" t="s">
        <v>223</v>
      </c>
      <c r="BM103" s="138" t="s">
        <v>5037</v>
      </c>
    </row>
    <row r="104" spans="2:65" s="1" customFormat="1" ht="68.25">
      <c r="B104" s="33"/>
      <c r="D104" s="140" t="s">
        <v>225</v>
      </c>
      <c r="F104" s="141" t="s">
        <v>5038</v>
      </c>
      <c r="I104" s="142"/>
      <c r="L104" s="33"/>
      <c r="M104" s="143"/>
      <c r="T104" s="54"/>
      <c r="AT104" s="18" t="s">
        <v>225</v>
      </c>
      <c r="AU104" s="18" t="s">
        <v>83</v>
      </c>
    </row>
    <row r="105" spans="2:65" s="1" customFormat="1" ht="19.5">
      <c r="B105" s="33"/>
      <c r="D105" s="140" t="s">
        <v>227</v>
      </c>
      <c r="F105" s="144" t="s">
        <v>4935</v>
      </c>
      <c r="I105" s="142"/>
      <c r="L105" s="33"/>
      <c r="M105" s="143"/>
      <c r="T105" s="54"/>
      <c r="AT105" s="18" t="s">
        <v>227</v>
      </c>
      <c r="AU105" s="18" t="s">
        <v>83</v>
      </c>
    </row>
    <row r="106" spans="2:65" s="11" customFormat="1" ht="11.25">
      <c r="B106" s="145"/>
      <c r="D106" s="140" t="s">
        <v>229</v>
      </c>
      <c r="E106" s="146" t="s">
        <v>19</v>
      </c>
      <c r="F106" s="147" t="s">
        <v>5032</v>
      </c>
      <c r="H106" s="146" t="s">
        <v>19</v>
      </c>
      <c r="I106" s="148"/>
      <c r="L106" s="145"/>
      <c r="M106" s="149"/>
      <c r="T106" s="150"/>
      <c r="AT106" s="146" t="s">
        <v>229</v>
      </c>
      <c r="AU106" s="146" t="s">
        <v>83</v>
      </c>
      <c r="AV106" s="11" t="s">
        <v>83</v>
      </c>
      <c r="AW106" s="11" t="s">
        <v>37</v>
      </c>
      <c r="AX106" s="11" t="s">
        <v>76</v>
      </c>
      <c r="AY106" s="146" t="s">
        <v>218</v>
      </c>
    </row>
    <row r="107" spans="2:65" s="12" customFormat="1" ht="11.25">
      <c r="B107" s="151"/>
      <c r="D107" s="140" t="s">
        <v>229</v>
      </c>
      <c r="E107" s="152" t="s">
        <v>19</v>
      </c>
      <c r="F107" s="153" t="s">
        <v>5033</v>
      </c>
      <c r="H107" s="154">
        <v>25</v>
      </c>
      <c r="I107" s="155"/>
      <c r="L107" s="151"/>
      <c r="M107" s="156"/>
      <c r="T107" s="157"/>
      <c r="AT107" s="152" t="s">
        <v>229</v>
      </c>
      <c r="AU107" s="152" t="s">
        <v>83</v>
      </c>
      <c r="AV107" s="12" t="s">
        <v>85</v>
      </c>
      <c r="AW107" s="12" t="s">
        <v>37</v>
      </c>
      <c r="AX107" s="12" t="s">
        <v>76</v>
      </c>
      <c r="AY107" s="152" t="s">
        <v>218</v>
      </c>
    </row>
    <row r="108" spans="2:65" s="12" customFormat="1" ht="11.25">
      <c r="B108" s="151"/>
      <c r="D108" s="140" t="s">
        <v>229</v>
      </c>
      <c r="E108" s="152" t="s">
        <v>19</v>
      </c>
      <c r="F108" s="153" t="s">
        <v>5039</v>
      </c>
      <c r="H108" s="154">
        <v>35</v>
      </c>
      <c r="I108" s="155"/>
      <c r="L108" s="151"/>
      <c r="M108" s="156"/>
      <c r="T108" s="157"/>
      <c r="AT108" s="152" t="s">
        <v>229</v>
      </c>
      <c r="AU108" s="152" t="s">
        <v>83</v>
      </c>
      <c r="AV108" s="12" t="s">
        <v>85</v>
      </c>
      <c r="AW108" s="12" t="s">
        <v>37</v>
      </c>
      <c r="AX108" s="12" t="s">
        <v>76</v>
      </c>
      <c r="AY108" s="152" t="s">
        <v>218</v>
      </c>
    </row>
    <row r="109" spans="2:65" s="13" customFormat="1" ht="11.25">
      <c r="B109" s="158"/>
      <c r="D109" s="140" t="s">
        <v>229</v>
      </c>
      <c r="E109" s="159" t="s">
        <v>19</v>
      </c>
      <c r="F109" s="160" t="s">
        <v>234</v>
      </c>
      <c r="H109" s="161">
        <v>60</v>
      </c>
      <c r="I109" s="162"/>
      <c r="L109" s="158"/>
      <c r="M109" s="163"/>
      <c r="T109" s="164"/>
      <c r="AT109" s="159" t="s">
        <v>229</v>
      </c>
      <c r="AU109" s="159" t="s">
        <v>83</v>
      </c>
      <c r="AV109" s="13" t="s">
        <v>223</v>
      </c>
      <c r="AW109" s="13" t="s">
        <v>37</v>
      </c>
      <c r="AX109" s="13" t="s">
        <v>83</v>
      </c>
      <c r="AY109" s="159" t="s">
        <v>218</v>
      </c>
    </row>
    <row r="110" spans="2:65" s="1" customFormat="1" ht="16.5" customHeight="1">
      <c r="B110" s="33"/>
      <c r="C110" s="127" t="s">
        <v>99</v>
      </c>
      <c r="D110" s="127" t="s">
        <v>219</v>
      </c>
      <c r="E110" s="128" t="s">
        <v>5040</v>
      </c>
      <c r="F110" s="129" t="s">
        <v>5036</v>
      </c>
      <c r="G110" s="130" t="s">
        <v>222</v>
      </c>
      <c r="H110" s="131">
        <v>126</v>
      </c>
      <c r="I110" s="132"/>
      <c r="J110" s="133">
        <f>ROUND(I110*H110,2)</f>
        <v>0</v>
      </c>
      <c r="K110" s="129" t="s">
        <v>19</v>
      </c>
      <c r="L110" s="33"/>
      <c r="M110" s="134" t="s">
        <v>19</v>
      </c>
      <c r="N110" s="135" t="s">
        <v>47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223</v>
      </c>
      <c r="AT110" s="138" t="s">
        <v>219</v>
      </c>
      <c r="AU110" s="138" t="s">
        <v>83</v>
      </c>
      <c r="AY110" s="18" t="s">
        <v>218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83</v>
      </c>
      <c r="BK110" s="139">
        <f>ROUND(I110*H110,2)</f>
        <v>0</v>
      </c>
      <c r="BL110" s="18" t="s">
        <v>223</v>
      </c>
      <c r="BM110" s="138" t="s">
        <v>5041</v>
      </c>
    </row>
    <row r="111" spans="2:65" s="1" customFormat="1" ht="68.25">
      <c r="B111" s="33"/>
      <c r="D111" s="140" t="s">
        <v>225</v>
      </c>
      <c r="F111" s="141" t="s">
        <v>5042</v>
      </c>
      <c r="I111" s="142"/>
      <c r="L111" s="33"/>
      <c r="M111" s="143"/>
      <c r="T111" s="54"/>
      <c r="AT111" s="18" t="s">
        <v>225</v>
      </c>
      <c r="AU111" s="18" t="s">
        <v>83</v>
      </c>
    </row>
    <row r="112" spans="2:65" s="1" customFormat="1" ht="19.5">
      <c r="B112" s="33"/>
      <c r="D112" s="140" t="s">
        <v>227</v>
      </c>
      <c r="F112" s="144" t="s">
        <v>4935</v>
      </c>
      <c r="I112" s="142"/>
      <c r="L112" s="33"/>
      <c r="M112" s="143"/>
      <c r="T112" s="54"/>
      <c r="AT112" s="18" t="s">
        <v>227</v>
      </c>
      <c r="AU112" s="18" t="s">
        <v>83</v>
      </c>
    </row>
    <row r="113" spans="2:65" s="11" customFormat="1" ht="11.25">
      <c r="B113" s="145"/>
      <c r="D113" s="140" t="s">
        <v>229</v>
      </c>
      <c r="E113" s="146" t="s">
        <v>19</v>
      </c>
      <c r="F113" s="147" t="s">
        <v>5032</v>
      </c>
      <c r="H113" s="146" t="s">
        <v>19</v>
      </c>
      <c r="I113" s="148"/>
      <c r="L113" s="145"/>
      <c r="M113" s="149"/>
      <c r="T113" s="150"/>
      <c r="AT113" s="146" t="s">
        <v>229</v>
      </c>
      <c r="AU113" s="146" t="s">
        <v>83</v>
      </c>
      <c r="AV113" s="11" t="s">
        <v>83</v>
      </c>
      <c r="AW113" s="11" t="s">
        <v>37</v>
      </c>
      <c r="AX113" s="11" t="s">
        <v>76</v>
      </c>
      <c r="AY113" s="146" t="s">
        <v>218</v>
      </c>
    </row>
    <row r="114" spans="2:65" s="12" customFormat="1" ht="11.25">
      <c r="B114" s="151"/>
      <c r="D114" s="140" t="s">
        <v>229</v>
      </c>
      <c r="E114" s="152" t="s">
        <v>19</v>
      </c>
      <c r="F114" s="153" t="s">
        <v>5034</v>
      </c>
      <c r="H114" s="154">
        <v>126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76</v>
      </c>
      <c r="AY114" s="152" t="s">
        <v>218</v>
      </c>
    </row>
    <row r="115" spans="2:65" s="13" customFormat="1" ht="11.25">
      <c r="B115" s="158"/>
      <c r="D115" s="140" t="s">
        <v>229</v>
      </c>
      <c r="E115" s="159" t="s">
        <v>19</v>
      </c>
      <c r="F115" s="160" t="s">
        <v>234</v>
      </c>
      <c r="H115" s="161">
        <v>126</v>
      </c>
      <c r="I115" s="162"/>
      <c r="L115" s="158"/>
      <c r="M115" s="163"/>
      <c r="T115" s="164"/>
      <c r="AT115" s="159" t="s">
        <v>229</v>
      </c>
      <c r="AU115" s="159" t="s">
        <v>83</v>
      </c>
      <c r="AV115" s="13" t="s">
        <v>223</v>
      </c>
      <c r="AW115" s="13" t="s">
        <v>37</v>
      </c>
      <c r="AX115" s="13" t="s">
        <v>83</v>
      </c>
      <c r="AY115" s="159" t="s">
        <v>218</v>
      </c>
    </row>
    <row r="116" spans="2:65" s="10" customFormat="1" ht="25.9" customHeight="1">
      <c r="B116" s="117"/>
      <c r="D116" s="118" t="s">
        <v>75</v>
      </c>
      <c r="E116" s="119" t="s">
        <v>5043</v>
      </c>
      <c r="F116" s="119" t="s">
        <v>5044</v>
      </c>
      <c r="I116" s="120"/>
      <c r="J116" s="121">
        <f>BK116</f>
        <v>0</v>
      </c>
      <c r="L116" s="117"/>
      <c r="M116" s="122"/>
      <c r="P116" s="123">
        <f>SUM(P117:P126)</f>
        <v>0</v>
      </c>
      <c r="R116" s="123">
        <f>SUM(R117:R126)</f>
        <v>0</v>
      </c>
      <c r="T116" s="124">
        <f>SUM(T117:T126)</f>
        <v>0</v>
      </c>
      <c r="AR116" s="118" t="s">
        <v>83</v>
      </c>
      <c r="AT116" s="125" t="s">
        <v>75</v>
      </c>
      <c r="AU116" s="125" t="s">
        <v>76</v>
      </c>
      <c r="AY116" s="118" t="s">
        <v>218</v>
      </c>
      <c r="BK116" s="126">
        <f>SUM(BK117:BK126)</f>
        <v>0</v>
      </c>
    </row>
    <row r="117" spans="2:65" s="1" customFormat="1" ht="16.5" customHeight="1">
      <c r="B117" s="33"/>
      <c r="C117" s="127" t="s">
        <v>223</v>
      </c>
      <c r="D117" s="127" t="s">
        <v>219</v>
      </c>
      <c r="E117" s="128" t="s">
        <v>5045</v>
      </c>
      <c r="F117" s="129" t="s">
        <v>5046</v>
      </c>
      <c r="G117" s="130" t="s">
        <v>222</v>
      </c>
      <c r="H117" s="131">
        <v>420</v>
      </c>
      <c r="I117" s="132"/>
      <c r="J117" s="133">
        <f>ROUND(I117*H117,2)</f>
        <v>0</v>
      </c>
      <c r="K117" s="129" t="s">
        <v>19</v>
      </c>
      <c r="L117" s="33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223</v>
      </c>
      <c r="AT117" s="138" t="s">
        <v>219</v>
      </c>
      <c r="AU117" s="138" t="s">
        <v>83</v>
      </c>
      <c r="AY117" s="18" t="s">
        <v>218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83</v>
      </c>
      <c r="BK117" s="139">
        <f>ROUND(I117*H117,2)</f>
        <v>0</v>
      </c>
      <c r="BL117" s="18" t="s">
        <v>223</v>
      </c>
      <c r="BM117" s="138" t="s">
        <v>5047</v>
      </c>
    </row>
    <row r="118" spans="2:65" s="1" customFormat="1" ht="29.25">
      <c r="B118" s="33"/>
      <c r="D118" s="140" t="s">
        <v>225</v>
      </c>
      <c r="F118" s="141" t="s">
        <v>5048</v>
      </c>
      <c r="I118" s="142"/>
      <c r="L118" s="33"/>
      <c r="M118" s="143"/>
      <c r="T118" s="54"/>
      <c r="AT118" s="18" t="s">
        <v>225</v>
      </c>
      <c r="AU118" s="18" t="s">
        <v>83</v>
      </c>
    </row>
    <row r="119" spans="2:65" s="1" customFormat="1" ht="19.5">
      <c r="B119" s="33"/>
      <c r="D119" s="140" t="s">
        <v>227</v>
      </c>
      <c r="F119" s="144" t="s">
        <v>5049</v>
      </c>
      <c r="I119" s="142"/>
      <c r="L119" s="33"/>
      <c r="M119" s="143"/>
      <c r="T119" s="54"/>
      <c r="AT119" s="18" t="s">
        <v>227</v>
      </c>
      <c r="AU119" s="18" t="s">
        <v>83</v>
      </c>
    </row>
    <row r="120" spans="2:65" s="1" customFormat="1" ht="16.5" customHeight="1">
      <c r="B120" s="33"/>
      <c r="C120" s="127" t="s">
        <v>257</v>
      </c>
      <c r="D120" s="127" t="s">
        <v>219</v>
      </c>
      <c r="E120" s="128" t="s">
        <v>5050</v>
      </c>
      <c r="F120" s="129" t="s">
        <v>5051</v>
      </c>
      <c r="G120" s="130" t="s">
        <v>222</v>
      </c>
      <c r="H120" s="131">
        <v>25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5052</v>
      </c>
    </row>
    <row r="121" spans="2:65" s="1" customFormat="1" ht="29.25">
      <c r="B121" s="33"/>
      <c r="D121" s="140" t="s">
        <v>225</v>
      </c>
      <c r="F121" s="141" t="s">
        <v>5053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19.5">
      <c r="B122" s="33"/>
      <c r="D122" s="140" t="s">
        <v>227</v>
      </c>
      <c r="F122" s="144" t="s">
        <v>5054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" customFormat="1" ht="16.5" customHeight="1">
      <c r="B123" s="33"/>
      <c r="C123" s="127" t="s">
        <v>263</v>
      </c>
      <c r="D123" s="127" t="s">
        <v>219</v>
      </c>
      <c r="E123" s="128" t="s">
        <v>5055</v>
      </c>
      <c r="F123" s="129" t="s">
        <v>5056</v>
      </c>
      <c r="G123" s="130" t="s">
        <v>1555</v>
      </c>
      <c r="H123" s="131">
        <v>6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223</v>
      </c>
      <c r="AT123" s="138" t="s">
        <v>219</v>
      </c>
      <c r="AU123" s="138" t="s">
        <v>83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223</v>
      </c>
      <c r="BM123" s="138" t="s">
        <v>5057</v>
      </c>
    </row>
    <row r="124" spans="2:65" s="1" customFormat="1" ht="29.25">
      <c r="B124" s="33"/>
      <c r="D124" s="140" t="s">
        <v>225</v>
      </c>
      <c r="F124" s="141" t="s">
        <v>5058</v>
      </c>
      <c r="I124" s="142"/>
      <c r="L124" s="33"/>
      <c r="M124" s="143"/>
      <c r="T124" s="54"/>
      <c r="AT124" s="18" t="s">
        <v>225</v>
      </c>
      <c r="AU124" s="18" t="s">
        <v>83</v>
      </c>
    </row>
    <row r="125" spans="2:65" s="1" customFormat="1" ht="16.5" customHeight="1">
      <c r="B125" s="33"/>
      <c r="C125" s="127" t="s">
        <v>271</v>
      </c>
      <c r="D125" s="127" t="s">
        <v>219</v>
      </c>
      <c r="E125" s="128" t="s">
        <v>5059</v>
      </c>
      <c r="F125" s="129" t="s">
        <v>5060</v>
      </c>
      <c r="G125" s="130" t="s">
        <v>1555</v>
      </c>
      <c r="H125" s="131">
        <v>1</v>
      </c>
      <c r="I125" s="132"/>
      <c r="J125" s="133">
        <f>ROUND(I125*H125,2)</f>
        <v>0</v>
      </c>
      <c r="K125" s="129" t="s">
        <v>19</v>
      </c>
      <c r="L125" s="33"/>
      <c r="M125" s="134" t="s">
        <v>19</v>
      </c>
      <c r="N125" s="135" t="s">
        <v>47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223</v>
      </c>
      <c r="AT125" s="138" t="s">
        <v>219</v>
      </c>
      <c r="AU125" s="138" t="s">
        <v>83</v>
      </c>
      <c r="AY125" s="18" t="s">
        <v>218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8" t="s">
        <v>83</v>
      </c>
      <c r="BK125" s="139">
        <f>ROUND(I125*H125,2)</f>
        <v>0</v>
      </c>
      <c r="BL125" s="18" t="s">
        <v>223</v>
      </c>
      <c r="BM125" s="138" t="s">
        <v>5061</v>
      </c>
    </row>
    <row r="126" spans="2:65" s="1" customFormat="1" ht="39">
      <c r="B126" s="33"/>
      <c r="D126" s="140" t="s">
        <v>225</v>
      </c>
      <c r="F126" s="141" t="s">
        <v>5062</v>
      </c>
      <c r="I126" s="142"/>
      <c r="L126" s="33"/>
      <c r="M126" s="143"/>
      <c r="T126" s="54"/>
      <c r="AT126" s="18" t="s">
        <v>225</v>
      </c>
      <c r="AU126" s="18" t="s">
        <v>83</v>
      </c>
    </row>
    <row r="127" spans="2:65" s="10" customFormat="1" ht="25.9" customHeight="1">
      <c r="B127" s="117"/>
      <c r="D127" s="118" t="s">
        <v>75</v>
      </c>
      <c r="E127" s="119" t="s">
        <v>5063</v>
      </c>
      <c r="F127" s="119" t="s">
        <v>5064</v>
      </c>
      <c r="I127" s="120"/>
      <c r="J127" s="121">
        <f>BK127</f>
        <v>0</v>
      </c>
      <c r="L127" s="117"/>
      <c r="M127" s="122"/>
      <c r="P127" s="123">
        <f>SUM(P128:P139)</f>
        <v>0</v>
      </c>
      <c r="R127" s="123">
        <f>SUM(R128:R139)</f>
        <v>0</v>
      </c>
      <c r="T127" s="124">
        <f>SUM(T128:T139)</f>
        <v>0</v>
      </c>
      <c r="AR127" s="118" t="s">
        <v>83</v>
      </c>
      <c r="AT127" s="125" t="s">
        <v>75</v>
      </c>
      <c r="AU127" s="125" t="s">
        <v>76</v>
      </c>
      <c r="AY127" s="118" t="s">
        <v>218</v>
      </c>
      <c r="BK127" s="126">
        <f>SUM(BK128:BK139)</f>
        <v>0</v>
      </c>
    </row>
    <row r="128" spans="2:65" s="1" customFormat="1" ht="16.5" customHeight="1">
      <c r="B128" s="33"/>
      <c r="C128" s="127" t="s">
        <v>278</v>
      </c>
      <c r="D128" s="127" t="s">
        <v>219</v>
      </c>
      <c r="E128" s="128" t="s">
        <v>5065</v>
      </c>
      <c r="F128" s="129" t="s">
        <v>5046</v>
      </c>
      <c r="G128" s="130" t="s">
        <v>222</v>
      </c>
      <c r="H128" s="131">
        <v>690</v>
      </c>
      <c r="I128" s="132"/>
      <c r="J128" s="133">
        <f>ROUND(I128*H128,2)</f>
        <v>0</v>
      </c>
      <c r="K128" s="129" t="s">
        <v>19</v>
      </c>
      <c r="L128" s="33"/>
      <c r="M128" s="134" t="s">
        <v>19</v>
      </c>
      <c r="N128" s="135" t="s">
        <v>47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223</v>
      </c>
      <c r="AT128" s="138" t="s">
        <v>219</v>
      </c>
      <c r="AU128" s="138" t="s">
        <v>83</v>
      </c>
      <c r="AY128" s="18" t="s">
        <v>218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8" t="s">
        <v>83</v>
      </c>
      <c r="BK128" s="139">
        <f>ROUND(I128*H128,2)</f>
        <v>0</v>
      </c>
      <c r="BL128" s="18" t="s">
        <v>223</v>
      </c>
      <c r="BM128" s="138" t="s">
        <v>5066</v>
      </c>
    </row>
    <row r="129" spans="2:65" s="1" customFormat="1" ht="29.25">
      <c r="B129" s="33"/>
      <c r="D129" s="140" t="s">
        <v>225</v>
      </c>
      <c r="F129" s="141" t="s">
        <v>5067</v>
      </c>
      <c r="I129" s="142"/>
      <c r="L129" s="33"/>
      <c r="M129" s="143"/>
      <c r="T129" s="54"/>
      <c r="AT129" s="18" t="s">
        <v>225</v>
      </c>
      <c r="AU129" s="18" t="s">
        <v>83</v>
      </c>
    </row>
    <row r="130" spans="2:65" s="1" customFormat="1" ht="19.5">
      <c r="B130" s="33"/>
      <c r="D130" s="140" t="s">
        <v>227</v>
      </c>
      <c r="F130" s="144" t="s">
        <v>5049</v>
      </c>
      <c r="I130" s="142"/>
      <c r="L130" s="33"/>
      <c r="M130" s="143"/>
      <c r="T130" s="54"/>
      <c r="AT130" s="18" t="s">
        <v>227</v>
      </c>
      <c r="AU130" s="18" t="s">
        <v>83</v>
      </c>
    </row>
    <row r="131" spans="2:65" s="1" customFormat="1" ht="16.5" customHeight="1">
      <c r="B131" s="33"/>
      <c r="C131" s="127" t="s">
        <v>286</v>
      </c>
      <c r="D131" s="127" t="s">
        <v>219</v>
      </c>
      <c r="E131" s="128" t="s">
        <v>5068</v>
      </c>
      <c r="F131" s="129" t="s">
        <v>5051</v>
      </c>
      <c r="G131" s="130" t="s">
        <v>222</v>
      </c>
      <c r="H131" s="131">
        <v>35</v>
      </c>
      <c r="I131" s="132"/>
      <c r="J131" s="133">
        <f>ROUND(I131*H131,2)</f>
        <v>0</v>
      </c>
      <c r="K131" s="129" t="s">
        <v>19</v>
      </c>
      <c r="L131" s="33"/>
      <c r="M131" s="134" t="s">
        <v>19</v>
      </c>
      <c r="N131" s="135" t="s">
        <v>47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223</v>
      </c>
      <c r="AT131" s="138" t="s">
        <v>219</v>
      </c>
      <c r="AU131" s="138" t="s">
        <v>83</v>
      </c>
      <c r="AY131" s="18" t="s">
        <v>218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8" t="s">
        <v>83</v>
      </c>
      <c r="BK131" s="139">
        <f>ROUND(I131*H131,2)</f>
        <v>0</v>
      </c>
      <c r="BL131" s="18" t="s">
        <v>223</v>
      </c>
      <c r="BM131" s="138" t="s">
        <v>5069</v>
      </c>
    </row>
    <row r="132" spans="2:65" s="1" customFormat="1" ht="29.25">
      <c r="B132" s="33"/>
      <c r="D132" s="140" t="s">
        <v>225</v>
      </c>
      <c r="F132" s="141" t="s">
        <v>5070</v>
      </c>
      <c r="I132" s="142"/>
      <c r="L132" s="33"/>
      <c r="M132" s="143"/>
      <c r="T132" s="54"/>
      <c r="AT132" s="18" t="s">
        <v>225</v>
      </c>
      <c r="AU132" s="18" t="s">
        <v>83</v>
      </c>
    </row>
    <row r="133" spans="2:65" s="1" customFormat="1" ht="19.5">
      <c r="B133" s="33"/>
      <c r="D133" s="140" t="s">
        <v>227</v>
      </c>
      <c r="F133" s="144" t="s">
        <v>5054</v>
      </c>
      <c r="I133" s="142"/>
      <c r="L133" s="33"/>
      <c r="M133" s="143"/>
      <c r="T133" s="54"/>
      <c r="AT133" s="18" t="s">
        <v>227</v>
      </c>
      <c r="AU133" s="18" t="s">
        <v>83</v>
      </c>
    </row>
    <row r="134" spans="2:65" s="1" customFormat="1" ht="16.5" customHeight="1">
      <c r="B134" s="33"/>
      <c r="C134" s="127" t="s">
        <v>292</v>
      </c>
      <c r="D134" s="127" t="s">
        <v>219</v>
      </c>
      <c r="E134" s="128" t="s">
        <v>5071</v>
      </c>
      <c r="F134" s="129" t="s">
        <v>5056</v>
      </c>
      <c r="G134" s="130" t="s">
        <v>1555</v>
      </c>
      <c r="H134" s="131">
        <v>1</v>
      </c>
      <c r="I134" s="132"/>
      <c r="J134" s="133">
        <f>ROUND(I134*H134,2)</f>
        <v>0</v>
      </c>
      <c r="K134" s="129" t="s">
        <v>19</v>
      </c>
      <c r="L134" s="33"/>
      <c r="M134" s="134" t="s">
        <v>19</v>
      </c>
      <c r="N134" s="135" t="s">
        <v>47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223</v>
      </c>
      <c r="AT134" s="138" t="s">
        <v>219</v>
      </c>
      <c r="AU134" s="138" t="s">
        <v>83</v>
      </c>
      <c r="AY134" s="18" t="s">
        <v>218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83</v>
      </c>
      <c r="BK134" s="139">
        <f>ROUND(I134*H134,2)</f>
        <v>0</v>
      </c>
      <c r="BL134" s="18" t="s">
        <v>223</v>
      </c>
      <c r="BM134" s="138" t="s">
        <v>5072</v>
      </c>
    </row>
    <row r="135" spans="2:65" s="1" customFormat="1" ht="48.75">
      <c r="B135" s="33"/>
      <c r="D135" s="140" t="s">
        <v>225</v>
      </c>
      <c r="F135" s="141" t="s">
        <v>5073</v>
      </c>
      <c r="I135" s="142"/>
      <c r="L135" s="33"/>
      <c r="M135" s="143"/>
      <c r="T135" s="54"/>
      <c r="AT135" s="18" t="s">
        <v>225</v>
      </c>
      <c r="AU135" s="18" t="s">
        <v>83</v>
      </c>
    </row>
    <row r="136" spans="2:65" s="1" customFormat="1" ht="16.5" customHeight="1">
      <c r="B136" s="33"/>
      <c r="C136" s="127" t="s">
        <v>299</v>
      </c>
      <c r="D136" s="127" t="s">
        <v>219</v>
      </c>
      <c r="E136" s="128" t="s">
        <v>5074</v>
      </c>
      <c r="F136" s="129" t="s">
        <v>5075</v>
      </c>
      <c r="G136" s="130" t="s">
        <v>1555</v>
      </c>
      <c r="H136" s="131">
        <v>1</v>
      </c>
      <c r="I136" s="132"/>
      <c r="J136" s="133">
        <f>ROUND(I136*H136,2)</f>
        <v>0</v>
      </c>
      <c r="K136" s="129" t="s">
        <v>19</v>
      </c>
      <c r="L136" s="33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223</v>
      </c>
      <c r="AT136" s="138" t="s">
        <v>219</v>
      </c>
      <c r="AU136" s="138" t="s">
        <v>83</v>
      </c>
      <c r="AY136" s="18" t="s">
        <v>218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83</v>
      </c>
      <c r="BK136" s="139">
        <f>ROUND(I136*H136,2)</f>
        <v>0</v>
      </c>
      <c r="BL136" s="18" t="s">
        <v>223</v>
      </c>
      <c r="BM136" s="138" t="s">
        <v>5076</v>
      </c>
    </row>
    <row r="137" spans="2:65" s="1" customFormat="1" ht="39">
      <c r="B137" s="33"/>
      <c r="D137" s="140" t="s">
        <v>225</v>
      </c>
      <c r="F137" s="141" t="s">
        <v>5077</v>
      </c>
      <c r="I137" s="142"/>
      <c r="L137" s="33"/>
      <c r="M137" s="143"/>
      <c r="T137" s="54"/>
      <c r="AT137" s="18" t="s">
        <v>225</v>
      </c>
      <c r="AU137" s="18" t="s">
        <v>83</v>
      </c>
    </row>
    <row r="138" spans="2:65" s="1" customFormat="1" ht="16.5" customHeight="1">
      <c r="B138" s="33"/>
      <c r="C138" s="127" t="s">
        <v>306</v>
      </c>
      <c r="D138" s="127" t="s">
        <v>219</v>
      </c>
      <c r="E138" s="128" t="s">
        <v>5078</v>
      </c>
      <c r="F138" s="129" t="s">
        <v>1637</v>
      </c>
      <c r="G138" s="130" t="s">
        <v>1555</v>
      </c>
      <c r="H138" s="131">
        <v>1</v>
      </c>
      <c r="I138" s="132"/>
      <c r="J138" s="133">
        <f>ROUND(I138*H138,2)</f>
        <v>0</v>
      </c>
      <c r="K138" s="129" t="s">
        <v>19</v>
      </c>
      <c r="L138" s="33"/>
      <c r="M138" s="134" t="s">
        <v>19</v>
      </c>
      <c r="N138" s="135" t="s">
        <v>47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223</v>
      </c>
      <c r="AT138" s="138" t="s">
        <v>219</v>
      </c>
      <c r="AU138" s="138" t="s">
        <v>83</v>
      </c>
      <c r="AY138" s="18" t="s">
        <v>218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83</v>
      </c>
      <c r="BK138" s="139">
        <f>ROUND(I138*H138,2)</f>
        <v>0</v>
      </c>
      <c r="BL138" s="18" t="s">
        <v>223</v>
      </c>
      <c r="BM138" s="138" t="s">
        <v>5079</v>
      </c>
    </row>
    <row r="139" spans="2:65" s="1" customFormat="1" ht="39">
      <c r="B139" s="33"/>
      <c r="D139" s="140" t="s">
        <v>225</v>
      </c>
      <c r="F139" s="141" t="s">
        <v>5080</v>
      </c>
      <c r="I139" s="142"/>
      <c r="L139" s="33"/>
      <c r="M139" s="182"/>
      <c r="N139" s="183"/>
      <c r="O139" s="183"/>
      <c r="P139" s="183"/>
      <c r="Q139" s="183"/>
      <c r="R139" s="183"/>
      <c r="S139" s="183"/>
      <c r="T139" s="184"/>
      <c r="AT139" s="18" t="s">
        <v>225</v>
      </c>
      <c r="AU139" s="18" t="s">
        <v>83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sheetProtection algorithmName="SHA-512" hashValue="vEbQcaMCMgF0Roxi4/lBJAIBM4LR81NXgE1WTJ2C9nPee2fWHCCawDo+bXpQ/cuipepixdjYiHSUs6RbMK9k5g==" saltValue="N903y8POjeW6p48BzML8tO8zYNYLIQSIx50u4EV/pgYENOtCsIyO4JXUJ89URGmTN4BFmHUOkX5tbZz5n1M/YA==" spinCount="100000" sheet="1" objects="1" scenarios="1" formatColumns="0" formatRows="0" autoFilter="0"/>
  <autoFilter ref="C93:K139" xr:uid="{00000000-0009-0000-0000-00000D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138</v>
      </c>
      <c r="AZ2" s="91" t="s">
        <v>4575</v>
      </c>
      <c r="BA2" s="91" t="s">
        <v>4576</v>
      </c>
      <c r="BB2" s="91" t="s">
        <v>167</v>
      </c>
      <c r="BC2" s="91" t="s">
        <v>5081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4580</v>
      </c>
      <c r="BA3" s="91" t="s">
        <v>4581</v>
      </c>
      <c r="BB3" s="91" t="s">
        <v>167</v>
      </c>
      <c r="BC3" s="91" t="s">
        <v>5082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166</v>
      </c>
      <c r="BA4" s="91" t="s">
        <v>166</v>
      </c>
      <c r="BB4" s="91" t="s">
        <v>167</v>
      </c>
      <c r="BC4" s="91" t="s">
        <v>5083</v>
      </c>
      <c r="BD4" s="91" t="s">
        <v>85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4586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5084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ROUND(J95,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ROUND((SUM(BE95:BE227)),  2)</f>
        <v>0</v>
      </c>
      <c r="I37" s="95">
        <v>0.21</v>
      </c>
      <c r="J37" s="84">
        <f>ROUND(((SUM(BE95:BE227))*I37),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ROUND((SUM(BF95:BF227)),  2)</f>
        <v>0</v>
      </c>
      <c r="I38" s="95">
        <v>0.15</v>
      </c>
      <c r="J38" s="84">
        <f>ROUND(((SUM(BF95:BF227))*I38),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ROUND((SUM(BG95:BG227)),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ROUND((SUM(BH95:BH227)),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ROUND((SUM(BI95:BI227)),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06.5 - Přeložka přípojky podtlakové kanalizace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J95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5085</v>
      </c>
      <c r="E68" s="107"/>
      <c r="F68" s="107"/>
      <c r="G68" s="107"/>
      <c r="H68" s="107"/>
      <c r="I68" s="107"/>
      <c r="J68" s="108">
        <f>J96</f>
        <v>0</v>
      </c>
      <c r="L68" s="105"/>
    </row>
    <row r="69" spans="2:47" s="8" customFormat="1" ht="24.95" customHeight="1">
      <c r="B69" s="105"/>
      <c r="D69" s="106" t="s">
        <v>5086</v>
      </c>
      <c r="E69" s="107"/>
      <c r="F69" s="107"/>
      <c r="G69" s="107"/>
      <c r="H69" s="107"/>
      <c r="I69" s="107"/>
      <c r="J69" s="108">
        <f>J145</f>
        <v>0</v>
      </c>
      <c r="L69" s="105"/>
    </row>
    <row r="70" spans="2:47" s="8" customFormat="1" ht="24.95" customHeight="1">
      <c r="B70" s="105"/>
      <c r="D70" s="106" t="s">
        <v>5087</v>
      </c>
      <c r="E70" s="107"/>
      <c r="F70" s="107"/>
      <c r="G70" s="107"/>
      <c r="H70" s="107"/>
      <c r="I70" s="107"/>
      <c r="J70" s="108">
        <f>J156</f>
        <v>0</v>
      </c>
      <c r="L70" s="105"/>
    </row>
    <row r="71" spans="2:47" s="8" customFormat="1" ht="24.95" customHeight="1">
      <c r="B71" s="105"/>
      <c r="D71" s="106" t="s">
        <v>5088</v>
      </c>
      <c r="E71" s="107"/>
      <c r="F71" s="107"/>
      <c r="G71" s="107"/>
      <c r="H71" s="107"/>
      <c r="I71" s="107"/>
      <c r="J71" s="108">
        <f>J197</f>
        <v>0</v>
      </c>
      <c r="L71" s="105"/>
    </row>
    <row r="72" spans="2:47" s="1" customFormat="1" ht="21.75" customHeight="1">
      <c r="B72" s="33"/>
      <c r="L72" s="33"/>
    </row>
    <row r="73" spans="2:47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47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47" s="1" customFormat="1" ht="24.95" customHeight="1">
      <c r="B78" s="33"/>
      <c r="C78" s="22" t="s">
        <v>203</v>
      </c>
      <c r="L78" s="33"/>
    </row>
    <row r="79" spans="2:47" s="1" customFormat="1" ht="6.95" customHeight="1">
      <c r="B79" s="33"/>
      <c r="L79" s="33"/>
    </row>
    <row r="80" spans="2:47" s="1" customFormat="1" ht="12" customHeight="1">
      <c r="B80" s="33"/>
      <c r="C80" s="28" t="s">
        <v>16</v>
      </c>
      <c r="L80" s="33"/>
    </row>
    <row r="81" spans="2:63" s="1" customFormat="1" ht="16.5" customHeight="1">
      <c r="B81" s="33"/>
      <c r="E81" s="328" t="str">
        <f>E7</f>
        <v>MVE Klecany II</v>
      </c>
      <c r="F81" s="329"/>
      <c r="G81" s="329"/>
      <c r="H81" s="329"/>
      <c r="L81" s="33"/>
    </row>
    <row r="82" spans="2:63" ht="12" customHeight="1">
      <c r="B82" s="21"/>
      <c r="C82" s="28" t="s">
        <v>185</v>
      </c>
      <c r="L82" s="21"/>
    </row>
    <row r="83" spans="2:63" ht="16.5" customHeight="1">
      <c r="B83" s="21"/>
      <c r="E83" s="328" t="s">
        <v>4586</v>
      </c>
      <c r="F83" s="313"/>
      <c r="G83" s="313"/>
      <c r="H83" s="313"/>
      <c r="L83" s="21"/>
    </row>
    <row r="84" spans="2:63" ht="12" customHeight="1">
      <c r="B84" s="21"/>
      <c r="C84" s="28" t="s">
        <v>192</v>
      </c>
      <c r="L84" s="21"/>
    </row>
    <row r="85" spans="2:63" s="1" customFormat="1" ht="16.5" customHeight="1">
      <c r="B85" s="33"/>
      <c r="E85" s="305" t="s">
        <v>4587</v>
      </c>
      <c r="F85" s="330"/>
      <c r="G85" s="330"/>
      <c r="H85" s="330"/>
      <c r="L85" s="33"/>
    </row>
    <row r="86" spans="2:63" s="1" customFormat="1" ht="12" customHeight="1">
      <c r="B86" s="33"/>
      <c r="C86" s="28" t="s">
        <v>1427</v>
      </c>
      <c r="L86" s="33"/>
    </row>
    <row r="87" spans="2:63" s="1" customFormat="1" ht="16.5" customHeight="1">
      <c r="B87" s="33"/>
      <c r="E87" s="294" t="str">
        <f>E13</f>
        <v>DSO 06.5 - Přeložka přípojky podtlakové kanalizace</v>
      </c>
      <c r="F87" s="330"/>
      <c r="G87" s="330"/>
      <c r="H87" s="330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F16</f>
        <v>Klecany [666033]</v>
      </c>
      <c r="I89" s="28" t="s">
        <v>23</v>
      </c>
      <c r="J89" s="50" t="str">
        <f>IF(J16="","",J16)</f>
        <v>31. 5. 2023</v>
      </c>
      <c r="L89" s="33"/>
    </row>
    <row r="90" spans="2:63" s="1" customFormat="1" ht="6.95" customHeight="1">
      <c r="B90" s="33"/>
      <c r="L90" s="33"/>
    </row>
    <row r="91" spans="2:63" s="1" customFormat="1" ht="15.2" customHeight="1">
      <c r="B91" s="33"/>
      <c r="C91" s="28" t="s">
        <v>25</v>
      </c>
      <c r="F91" s="26" t="str">
        <f>E19</f>
        <v>Povodí Vltavy, státní podnik</v>
      </c>
      <c r="I91" s="28" t="s">
        <v>33</v>
      </c>
      <c r="J91" s="31" t="str">
        <f>E25</f>
        <v>AQUATIS a.s</v>
      </c>
      <c r="L91" s="33"/>
    </row>
    <row r="92" spans="2:63" s="1" customFormat="1" ht="15.2" customHeight="1">
      <c r="B92" s="33"/>
      <c r="C92" s="28" t="s">
        <v>31</v>
      </c>
      <c r="F92" s="26" t="str">
        <f>IF(E22="","",E22)</f>
        <v>Vyplň údaj</v>
      </c>
      <c r="I92" s="28" t="s">
        <v>38</v>
      </c>
      <c r="J92" s="31" t="str">
        <f>E28</f>
        <v xml:space="preserve"> </v>
      </c>
      <c r="L92" s="33"/>
    </row>
    <row r="93" spans="2:63" s="1" customFormat="1" ht="10.35" customHeight="1">
      <c r="B93" s="33"/>
      <c r="L93" s="33"/>
    </row>
    <row r="94" spans="2:63" s="9" customFormat="1" ht="29.25" customHeight="1">
      <c r="B94" s="109"/>
      <c r="C94" s="110" t="s">
        <v>204</v>
      </c>
      <c r="D94" s="111" t="s">
        <v>61</v>
      </c>
      <c r="E94" s="111" t="s">
        <v>57</v>
      </c>
      <c r="F94" s="111" t="s">
        <v>58</v>
      </c>
      <c r="G94" s="111" t="s">
        <v>205</v>
      </c>
      <c r="H94" s="111" t="s">
        <v>206</v>
      </c>
      <c r="I94" s="111" t="s">
        <v>207</v>
      </c>
      <c r="J94" s="111" t="s">
        <v>199</v>
      </c>
      <c r="K94" s="112" t="s">
        <v>208</v>
      </c>
      <c r="L94" s="109"/>
      <c r="M94" s="57" t="s">
        <v>19</v>
      </c>
      <c r="N94" s="58" t="s">
        <v>46</v>
      </c>
      <c r="O94" s="58" t="s">
        <v>209</v>
      </c>
      <c r="P94" s="58" t="s">
        <v>210</v>
      </c>
      <c r="Q94" s="58" t="s">
        <v>211</v>
      </c>
      <c r="R94" s="58" t="s">
        <v>212</v>
      </c>
      <c r="S94" s="58" t="s">
        <v>213</v>
      </c>
      <c r="T94" s="59" t="s">
        <v>214</v>
      </c>
    </row>
    <row r="95" spans="2:63" s="1" customFormat="1" ht="22.9" customHeight="1">
      <c r="B95" s="33"/>
      <c r="C95" s="62" t="s">
        <v>215</v>
      </c>
      <c r="J95" s="113">
        <f>BK95</f>
        <v>0</v>
      </c>
      <c r="L95" s="33"/>
      <c r="M95" s="60"/>
      <c r="N95" s="51"/>
      <c r="O95" s="51"/>
      <c r="P95" s="114">
        <f>P96+P145+P156+P197</f>
        <v>0</v>
      </c>
      <c r="Q95" s="51"/>
      <c r="R95" s="114">
        <f>R96+R145+R156+R197</f>
        <v>0</v>
      </c>
      <c r="S95" s="51"/>
      <c r="T95" s="115">
        <f>T96+T145+T156+T197</f>
        <v>0</v>
      </c>
      <c r="AT95" s="18" t="s">
        <v>75</v>
      </c>
      <c r="AU95" s="18" t="s">
        <v>200</v>
      </c>
      <c r="BK95" s="116">
        <f>BK96+BK145+BK156+BK197</f>
        <v>0</v>
      </c>
    </row>
    <row r="96" spans="2:63" s="10" customFormat="1" ht="25.9" customHeight="1">
      <c r="B96" s="117"/>
      <c r="D96" s="118" t="s">
        <v>75</v>
      </c>
      <c r="E96" s="119" t="s">
        <v>5089</v>
      </c>
      <c r="F96" s="119" t="s">
        <v>458</v>
      </c>
      <c r="I96" s="120"/>
      <c r="J96" s="121">
        <f>BK96</f>
        <v>0</v>
      </c>
      <c r="L96" s="117"/>
      <c r="M96" s="122"/>
      <c r="P96" s="123">
        <f>SUM(P97:P144)</f>
        <v>0</v>
      </c>
      <c r="R96" s="123">
        <f>SUM(R97:R144)</f>
        <v>0</v>
      </c>
      <c r="T96" s="124">
        <f>SUM(T97:T144)</f>
        <v>0</v>
      </c>
      <c r="AR96" s="118" t="s">
        <v>83</v>
      </c>
      <c r="AT96" s="125" t="s">
        <v>75</v>
      </c>
      <c r="AU96" s="125" t="s">
        <v>76</v>
      </c>
      <c r="AY96" s="118" t="s">
        <v>218</v>
      </c>
      <c r="BK96" s="126">
        <f>SUM(BK97:BK144)</f>
        <v>0</v>
      </c>
    </row>
    <row r="97" spans="2:65" s="1" customFormat="1" ht="16.5" customHeight="1">
      <c r="B97" s="33"/>
      <c r="C97" s="127" t="s">
        <v>83</v>
      </c>
      <c r="D97" s="127" t="s">
        <v>219</v>
      </c>
      <c r="E97" s="128" t="s">
        <v>5090</v>
      </c>
      <c r="F97" s="129" t="s">
        <v>4598</v>
      </c>
      <c r="G97" s="130" t="s">
        <v>167</v>
      </c>
      <c r="H97" s="131">
        <v>25.52</v>
      </c>
      <c r="I97" s="132"/>
      <c r="J97" s="133">
        <f>ROUND(I97*H97,2)</f>
        <v>0</v>
      </c>
      <c r="K97" s="129" t="s">
        <v>19</v>
      </c>
      <c r="L97" s="33"/>
      <c r="M97" s="134" t="s">
        <v>19</v>
      </c>
      <c r="N97" s="135" t="s">
        <v>47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223</v>
      </c>
      <c r="AT97" s="138" t="s">
        <v>219</v>
      </c>
      <c r="AU97" s="138" t="s">
        <v>83</v>
      </c>
      <c r="AY97" s="18" t="s">
        <v>218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8" t="s">
        <v>83</v>
      </c>
      <c r="BK97" s="139">
        <f>ROUND(I97*H97,2)</f>
        <v>0</v>
      </c>
      <c r="BL97" s="18" t="s">
        <v>223</v>
      </c>
      <c r="BM97" s="138" t="s">
        <v>5091</v>
      </c>
    </row>
    <row r="98" spans="2:65" s="1" customFormat="1" ht="39">
      <c r="B98" s="33"/>
      <c r="D98" s="140" t="s">
        <v>225</v>
      </c>
      <c r="F98" s="141" t="s">
        <v>4600</v>
      </c>
      <c r="I98" s="142"/>
      <c r="L98" s="33"/>
      <c r="M98" s="143"/>
      <c r="T98" s="54"/>
      <c r="AT98" s="18" t="s">
        <v>225</v>
      </c>
      <c r="AU98" s="18" t="s">
        <v>83</v>
      </c>
    </row>
    <row r="99" spans="2:65" s="1" customFormat="1" ht="19.5">
      <c r="B99" s="33"/>
      <c r="D99" s="140" t="s">
        <v>227</v>
      </c>
      <c r="F99" s="144" t="s">
        <v>470</v>
      </c>
      <c r="I99" s="142"/>
      <c r="L99" s="33"/>
      <c r="M99" s="143"/>
      <c r="T99" s="54"/>
      <c r="AT99" s="18" t="s">
        <v>227</v>
      </c>
      <c r="AU99" s="18" t="s">
        <v>83</v>
      </c>
    </row>
    <row r="100" spans="2:65" s="11" customFormat="1" ht="11.25">
      <c r="B100" s="145"/>
      <c r="D100" s="140" t="s">
        <v>229</v>
      </c>
      <c r="E100" s="146" t="s">
        <v>19</v>
      </c>
      <c r="F100" s="147" t="s">
        <v>230</v>
      </c>
      <c r="H100" s="146" t="s">
        <v>19</v>
      </c>
      <c r="I100" s="148"/>
      <c r="L100" s="145"/>
      <c r="M100" s="149"/>
      <c r="T100" s="150"/>
      <c r="AT100" s="146" t="s">
        <v>229</v>
      </c>
      <c r="AU100" s="146" t="s">
        <v>83</v>
      </c>
      <c r="AV100" s="11" t="s">
        <v>83</v>
      </c>
      <c r="AW100" s="11" t="s">
        <v>37</v>
      </c>
      <c r="AX100" s="11" t="s">
        <v>76</v>
      </c>
      <c r="AY100" s="146" t="s">
        <v>218</v>
      </c>
    </row>
    <row r="101" spans="2:65" s="12" customFormat="1" ht="11.25">
      <c r="B101" s="151"/>
      <c r="D101" s="140" t="s">
        <v>229</v>
      </c>
      <c r="E101" s="152" t="s">
        <v>19</v>
      </c>
      <c r="F101" s="153" t="s">
        <v>5092</v>
      </c>
      <c r="H101" s="154">
        <v>25.52</v>
      </c>
      <c r="I101" s="155"/>
      <c r="L101" s="151"/>
      <c r="M101" s="156"/>
      <c r="T101" s="157"/>
      <c r="AT101" s="152" t="s">
        <v>229</v>
      </c>
      <c r="AU101" s="152" t="s">
        <v>83</v>
      </c>
      <c r="AV101" s="12" t="s">
        <v>85</v>
      </c>
      <c r="AW101" s="12" t="s">
        <v>37</v>
      </c>
      <c r="AX101" s="12" t="s">
        <v>76</v>
      </c>
      <c r="AY101" s="152" t="s">
        <v>218</v>
      </c>
    </row>
    <row r="102" spans="2:65" s="13" customFormat="1" ht="11.25">
      <c r="B102" s="158"/>
      <c r="D102" s="140" t="s">
        <v>229</v>
      </c>
      <c r="E102" s="159" t="s">
        <v>4575</v>
      </c>
      <c r="F102" s="160" t="s">
        <v>234</v>
      </c>
      <c r="H102" s="161">
        <v>25.52</v>
      </c>
      <c r="I102" s="162"/>
      <c r="L102" s="158"/>
      <c r="M102" s="163"/>
      <c r="T102" s="164"/>
      <c r="AT102" s="159" t="s">
        <v>229</v>
      </c>
      <c r="AU102" s="159" t="s">
        <v>83</v>
      </c>
      <c r="AV102" s="13" t="s">
        <v>223</v>
      </c>
      <c r="AW102" s="13" t="s">
        <v>37</v>
      </c>
      <c r="AX102" s="13" t="s">
        <v>83</v>
      </c>
      <c r="AY102" s="159" t="s">
        <v>218</v>
      </c>
    </row>
    <row r="103" spans="2:65" s="1" customFormat="1" ht="24.2" customHeight="1">
      <c r="B103" s="33"/>
      <c r="C103" s="127" t="s">
        <v>85</v>
      </c>
      <c r="D103" s="127" t="s">
        <v>219</v>
      </c>
      <c r="E103" s="128" t="s">
        <v>5093</v>
      </c>
      <c r="F103" s="129" t="s">
        <v>4607</v>
      </c>
      <c r="G103" s="130" t="s">
        <v>180</v>
      </c>
      <c r="H103" s="131">
        <v>46.4</v>
      </c>
      <c r="I103" s="132"/>
      <c r="J103" s="133">
        <f>ROUND(I103*H103,2)</f>
        <v>0</v>
      </c>
      <c r="K103" s="129" t="s">
        <v>19</v>
      </c>
      <c r="L103" s="33"/>
      <c r="M103" s="134" t="s">
        <v>19</v>
      </c>
      <c r="N103" s="135" t="s">
        <v>47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223</v>
      </c>
      <c r="AT103" s="138" t="s">
        <v>219</v>
      </c>
      <c r="AU103" s="138" t="s">
        <v>83</v>
      </c>
      <c r="AY103" s="18" t="s">
        <v>218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8" t="s">
        <v>83</v>
      </c>
      <c r="BK103" s="139">
        <f>ROUND(I103*H103,2)</f>
        <v>0</v>
      </c>
      <c r="BL103" s="18" t="s">
        <v>223</v>
      </c>
      <c r="BM103" s="138" t="s">
        <v>5094</v>
      </c>
    </row>
    <row r="104" spans="2:65" s="1" customFormat="1" ht="29.25">
      <c r="B104" s="33"/>
      <c r="D104" s="140" t="s">
        <v>225</v>
      </c>
      <c r="F104" s="141" t="s">
        <v>4609</v>
      </c>
      <c r="I104" s="142"/>
      <c r="L104" s="33"/>
      <c r="M104" s="143"/>
      <c r="T104" s="54"/>
      <c r="AT104" s="18" t="s">
        <v>225</v>
      </c>
      <c r="AU104" s="18" t="s">
        <v>83</v>
      </c>
    </row>
    <row r="105" spans="2:65" s="1" customFormat="1" ht="19.5">
      <c r="B105" s="33"/>
      <c r="D105" s="140" t="s">
        <v>227</v>
      </c>
      <c r="F105" s="144" t="s">
        <v>4610</v>
      </c>
      <c r="I105" s="142"/>
      <c r="L105" s="33"/>
      <c r="M105" s="143"/>
      <c r="T105" s="54"/>
      <c r="AT105" s="18" t="s">
        <v>227</v>
      </c>
      <c r="AU105" s="18" t="s">
        <v>83</v>
      </c>
    </row>
    <row r="106" spans="2:65" s="11" customFormat="1" ht="11.25">
      <c r="B106" s="145"/>
      <c r="D106" s="140" t="s">
        <v>229</v>
      </c>
      <c r="E106" s="146" t="s">
        <v>19</v>
      </c>
      <c r="F106" s="147" t="s">
        <v>230</v>
      </c>
      <c r="H106" s="146" t="s">
        <v>19</v>
      </c>
      <c r="I106" s="148"/>
      <c r="L106" s="145"/>
      <c r="M106" s="149"/>
      <c r="T106" s="150"/>
      <c r="AT106" s="146" t="s">
        <v>229</v>
      </c>
      <c r="AU106" s="146" t="s">
        <v>83</v>
      </c>
      <c r="AV106" s="11" t="s">
        <v>83</v>
      </c>
      <c r="AW106" s="11" t="s">
        <v>37</v>
      </c>
      <c r="AX106" s="11" t="s">
        <v>76</v>
      </c>
      <c r="AY106" s="146" t="s">
        <v>218</v>
      </c>
    </row>
    <row r="107" spans="2:65" s="12" customFormat="1" ht="11.25">
      <c r="B107" s="151"/>
      <c r="D107" s="140" t="s">
        <v>229</v>
      </c>
      <c r="E107" s="152" t="s">
        <v>19</v>
      </c>
      <c r="F107" s="153" t="s">
        <v>5095</v>
      </c>
      <c r="H107" s="154">
        <v>46.4</v>
      </c>
      <c r="I107" s="155"/>
      <c r="L107" s="151"/>
      <c r="M107" s="156"/>
      <c r="T107" s="157"/>
      <c r="AT107" s="152" t="s">
        <v>229</v>
      </c>
      <c r="AU107" s="152" t="s">
        <v>83</v>
      </c>
      <c r="AV107" s="12" t="s">
        <v>85</v>
      </c>
      <c r="AW107" s="12" t="s">
        <v>37</v>
      </c>
      <c r="AX107" s="12" t="s">
        <v>76</v>
      </c>
      <c r="AY107" s="152" t="s">
        <v>218</v>
      </c>
    </row>
    <row r="108" spans="2:65" s="13" customFormat="1" ht="11.25">
      <c r="B108" s="158"/>
      <c r="D108" s="140" t="s">
        <v>229</v>
      </c>
      <c r="E108" s="159" t="s">
        <v>4580</v>
      </c>
      <c r="F108" s="160" t="s">
        <v>234</v>
      </c>
      <c r="H108" s="161">
        <v>46.4</v>
      </c>
      <c r="I108" s="162"/>
      <c r="L108" s="158"/>
      <c r="M108" s="163"/>
      <c r="T108" s="164"/>
      <c r="AT108" s="159" t="s">
        <v>229</v>
      </c>
      <c r="AU108" s="159" t="s">
        <v>83</v>
      </c>
      <c r="AV108" s="13" t="s">
        <v>223</v>
      </c>
      <c r="AW108" s="13" t="s">
        <v>37</v>
      </c>
      <c r="AX108" s="13" t="s">
        <v>83</v>
      </c>
      <c r="AY108" s="159" t="s">
        <v>218</v>
      </c>
    </row>
    <row r="109" spans="2:65" s="1" customFormat="1" ht="24.2" customHeight="1">
      <c r="B109" s="33"/>
      <c r="C109" s="127" t="s">
        <v>99</v>
      </c>
      <c r="D109" s="127" t="s">
        <v>219</v>
      </c>
      <c r="E109" s="128" t="s">
        <v>5096</v>
      </c>
      <c r="F109" s="129" t="s">
        <v>4617</v>
      </c>
      <c r="G109" s="130" t="s">
        <v>180</v>
      </c>
      <c r="H109" s="131">
        <v>46.4</v>
      </c>
      <c r="I109" s="132"/>
      <c r="J109" s="133">
        <f>ROUND(I109*H109,2)</f>
        <v>0</v>
      </c>
      <c r="K109" s="129" t="s">
        <v>19</v>
      </c>
      <c r="L109" s="33"/>
      <c r="M109" s="134" t="s">
        <v>19</v>
      </c>
      <c r="N109" s="135" t="s">
        <v>47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223</v>
      </c>
      <c r="AT109" s="138" t="s">
        <v>219</v>
      </c>
      <c r="AU109" s="138" t="s">
        <v>83</v>
      </c>
      <c r="AY109" s="18" t="s">
        <v>218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83</v>
      </c>
      <c r="BK109" s="139">
        <f>ROUND(I109*H109,2)</f>
        <v>0</v>
      </c>
      <c r="BL109" s="18" t="s">
        <v>223</v>
      </c>
      <c r="BM109" s="138" t="s">
        <v>5097</v>
      </c>
    </row>
    <row r="110" spans="2:65" s="1" customFormat="1" ht="29.25">
      <c r="B110" s="33"/>
      <c r="D110" s="140" t="s">
        <v>225</v>
      </c>
      <c r="F110" s="141" t="s">
        <v>4619</v>
      </c>
      <c r="I110" s="142"/>
      <c r="L110" s="33"/>
      <c r="M110" s="143"/>
      <c r="T110" s="54"/>
      <c r="AT110" s="18" t="s">
        <v>225</v>
      </c>
      <c r="AU110" s="18" t="s">
        <v>83</v>
      </c>
    </row>
    <row r="111" spans="2:65" s="1" customFormat="1" ht="19.5">
      <c r="B111" s="33"/>
      <c r="D111" s="140" t="s">
        <v>227</v>
      </c>
      <c r="F111" s="144" t="s">
        <v>4620</v>
      </c>
      <c r="I111" s="142"/>
      <c r="L111" s="33"/>
      <c r="M111" s="143"/>
      <c r="T111" s="54"/>
      <c r="AT111" s="18" t="s">
        <v>227</v>
      </c>
      <c r="AU111" s="18" t="s">
        <v>83</v>
      </c>
    </row>
    <row r="112" spans="2:65" s="12" customFormat="1" ht="11.25">
      <c r="B112" s="151"/>
      <c r="D112" s="140" t="s">
        <v>229</v>
      </c>
      <c r="E112" s="152" t="s">
        <v>19</v>
      </c>
      <c r="F112" s="153" t="s">
        <v>4580</v>
      </c>
      <c r="H112" s="154">
        <v>46.4</v>
      </c>
      <c r="I112" s="155"/>
      <c r="L112" s="151"/>
      <c r="M112" s="156"/>
      <c r="T112" s="157"/>
      <c r="AT112" s="152" t="s">
        <v>229</v>
      </c>
      <c r="AU112" s="152" t="s">
        <v>83</v>
      </c>
      <c r="AV112" s="12" t="s">
        <v>85</v>
      </c>
      <c r="AW112" s="12" t="s">
        <v>37</v>
      </c>
      <c r="AX112" s="12" t="s">
        <v>83</v>
      </c>
      <c r="AY112" s="152" t="s">
        <v>218</v>
      </c>
    </row>
    <row r="113" spans="2:65" s="1" customFormat="1" ht="16.5" customHeight="1">
      <c r="B113" s="33"/>
      <c r="C113" s="127" t="s">
        <v>223</v>
      </c>
      <c r="D113" s="127" t="s">
        <v>219</v>
      </c>
      <c r="E113" s="128" t="s">
        <v>5098</v>
      </c>
      <c r="F113" s="129" t="s">
        <v>486</v>
      </c>
      <c r="G113" s="130" t="s">
        <v>167</v>
      </c>
      <c r="H113" s="131">
        <v>17.545000000000002</v>
      </c>
      <c r="I113" s="132"/>
      <c r="J113" s="133">
        <f>ROUND(I113*H113,2)</f>
        <v>0</v>
      </c>
      <c r="K113" s="129" t="s">
        <v>19</v>
      </c>
      <c r="L113" s="33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223</v>
      </c>
      <c r="AT113" s="138" t="s">
        <v>219</v>
      </c>
      <c r="AU113" s="138" t="s">
        <v>83</v>
      </c>
      <c r="AY113" s="18" t="s">
        <v>218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83</v>
      </c>
      <c r="BK113" s="139">
        <f>ROUND(I113*H113,2)</f>
        <v>0</v>
      </c>
      <c r="BL113" s="18" t="s">
        <v>223</v>
      </c>
      <c r="BM113" s="138" t="s">
        <v>5099</v>
      </c>
    </row>
    <row r="114" spans="2:65" s="1" customFormat="1" ht="29.25">
      <c r="B114" s="33"/>
      <c r="D114" s="140" t="s">
        <v>225</v>
      </c>
      <c r="F114" s="141" t="s">
        <v>488</v>
      </c>
      <c r="I114" s="142"/>
      <c r="L114" s="33"/>
      <c r="M114" s="143"/>
      <c r="T114" s="54"/>
      <c r="AT114" s="18" t="s">
        <v>225</v>
      </c>
      <c r="AU114" s="18" t="s">
        <v>83</v>
      </c>
    </row>
    <row r="115" spans="2:65" s="1" customFormat="1" ht="19.5">
      <c r="B115" s="33"/>
      <c r="D115" s="140" t="s">
        <v>227</v>
      </c>
      <c r="F115" s="144" t="s">
        <v>470</v>
      </c>
      <c r="I115" s="142"/>
      <c r="L115" s="33"/>
      <c r="M115" s="143"/>
      <c r="T115" s="54"/>
      <c r="AT115" s="18" t="s">
        <v>227</v>
      </c>
      <c r="AU115" s="18" t="s">
        <v>83</v>
      </c>
    </row>
    <row r="116" spans="2:65" s="12" customFormat="1" ht="11.25">
      <c r="B116" s="151"/>
      <c r="D116" s="140" t="s">
        <v>229</v>
      </c>
      <c r="E116" s="152" t="s">
        <v>19</v>
      </c>
      <c r="F116" s="153" t="s">
        <v>166</v>
      </c>
      <c r="H116" s="154">
        <v>17.545000000000002</v>
      </c>
      <c r="I116" s="155"/>
      <c r="L116" s="151"/>
      <c r="M116" s="156"/>
      <c r="T116" s="157"/>
      <c r="AT116" s="152" t="s">
        <v>229</v>
      </c>
      <c r="AU116" s="152" t="s">
        <v>83</v>
      </c>
      <c r="AV116" s="12" t="s">
        <v>85</v>
      </c>
      <c r="AW116" s="12" t="s">
        <v>37</v>
      </c>
      <c r="AX116" s="12" t="s">
        <v>83</v>
      </c>
      <c r="AY116" s="152" t="s">
        <v>218</v>
      </c>
    </row>
    <row r="117" spans="2:65" s="1" customFormat="1" ht="16.5" customHeight="1">
      <c r="B117" s="33"/>
      <c r="C117" s="127" t="s">
        <v>257</v>
      </c>
      <c r="D117" s="127" t="s">
        <v>219</v>
      </c>
      <c r="E117" s="128" t="s">
        <v>5100</v>
      </c>
      <c r="F117" s="129" t="s">
        <v>491</v>
      </c>
      <c r="G117" s="130" t="s">
        <v>167</v>
      </c>
      <c r="H117" s="131">
        <v>7.9749999999999996</v>
      </c>
      <c r="I117" s="132"/>
      <c r="J117" s="133">
        <f>ROUND(I117*H117,2)</f>
        <v>0</v>
      </c>
      <c r="K117" s="129" t="s">
        <v>19</v>
      </c>
      <c r="L117" s="33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223</v>
      </c>
      <c r="AT117" s="138" t="s">
        <v>219</v>
      </c>
      <c r="AU117" s="138" t="s">
        <v>83</v>
      </c>
      <c r="AY117" s="18" t="s">
        <v>218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83</v>
      </c>
      <c r="BK117" s="139">
        <f>ROUND(I117*H117,2)</f>
        <v>0</v>
      </c>
      <c r="BL117" s="18" t="s">
        <v>223</v>
      </c>
      <c r="BM117" s="138" t="s">
        <v>5101</v>
      </c>
    </row>
    <row r="118" spans="2:65" s="1" customFormat="1" ht="58.5">
      <c r="B118" s="33"/>
      <c r="D118" s="140" t="s">
        <v>225</v>
      </c>
      <c r="F118" s="141" t="s">
        <v>493</v>
      </c>
      <c r="I118" s="142"/>
      <c r="L118" s="33"/>
      <c r="M118" s="143"/>
      <c r="T118" s="54"/>
      <c r="AT118" s="18" t="s">
        <v>225</v>
      </c>
      <c r="AU118" s="18" t="s">
        <v>83</v>
      </c>
    </row>
    <row r="119" spans="2:65" s="1" customFormat="1" ht="29.25">
      <c r="B119" s="33"/>
      <c r="D119" s="140" t="s">
        <v>227</v>
      </c>
      <c r="F119" s="144" t="s">
        <v>494</v>
      </c>
      <c r="I119" s="142"/>
      <c r="L119" s="33"/>
      <c r="M119" s="143"/>
      <c r="T119" s="54"/>
      <c r="AT119" s="18" t="s">
        <v>227</v>
      </c>
      <c r="AU119" s="18" t="s">
        <v>83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4575</v>
      </c>
      <c r="H120" s="154">
        <v>25.52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2" customFormat="1" ht="11.25">
      <c r="B121" s="151"/>
      <c r="D121" s="140" t="s">
        <v>229</v>
      </c>
      <c r="E121" s="152" t="s">
        <v>19</v>
      </c>
      <c r="F121" s="153" t="s">
        <v>496</v>
      </c>
      <c r="H121" s="154">
        <v>-17.545000000000002</v>
      </c>
      <c r="I121" s="155"/>
      <c r="L121" s="151"/>
      <c r="M121" s="156"/>
      <c r="T121" s="157"/>
      <c r="AT121" s="152" t="s">
        <v>229</v>
      </c>
      <c r="AU121" s="152" t="s">
        <v>83</v>
      </c>
      <c r="AV121" s="12" t="s">
        <v>85</v>
      </c>
      <c r="AW121" s="12" t="s">
        <v>37</v>
      </c>
      <c r="AX121" s="12" t="s">
        <v>76</v>
      </c>
      <c r="AY121" s="152" t="s">
        <v>218</v>
      </c>
    </row>
    <row r="122" spans="2:65" s="13" customFormat="1" ht="11.25">
      <c r="B122" s="158"/>
      <c r="D122" s="140" t="s">
        <v>229</v>
      </c>
      <c r="E122" s="159" t="s">
        <v>19</v>
      </c>
      <c r="F122" s="160" t="s">
        <v>234</v>
      </c>
      <c r="H122" s="161">
        <v>7.9749999999999996</v>
      </c>
      <c r="I122" s="162"/>
      <c r="L122" s="158"/>
      <c r="M122" s="163"/>
      <c r="T122" s="164"/>
      <c r="AT122" s="159" t="s">
        <v>229</v>
      </c>
      <c r="AU122" s="159" t="s">
        <v>83</v>
      </c>
      <c r="AV122" s="13" t="s">
        <v>223</v>
      </c>
      <c r="AW122" s="13" t="s">
        <v>37</v>
      </c>
      <c r="AX122" s="13" t="s">
        <v>83</v>
      </c>
      <c r="AY122" s="159" t="s">
        <v>218</v>
      </c>
    </row>
    <row r="123" spans="2:65" s="1" customFormat="1" ht="16.5" customHeight="1">
      <c r="B123" s="33"/>
      <c r="C123" s="127" t="s">
        <v>263</v>
      </c>
      <c r="D123" s="127" t="s">
        <v>219</v>
      </c>
      <c r="E123" s="128" t="s">
        <v>5102</v>
      </c>
      <c r="F123" s="129" t="s">
        <v>505</v>
      </c>
      <c r="G123" s="130" t="s">
        <v>167</v>
      </c>
      <c r="H123" s="131">
        <v>17.545000000000002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223</v>
      </c>
      <c r="AT123" s="138" t="s">
        <v>219</v>
      </c>
      <c r="AU123" s="138" t="s">
        <v>83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223</v>
      </c>
      <c r="BM123" s="138" t="s">
        <v>5103</v>
      </c>
    </row>
    <row r="124" spans="2:65" s="1" customFormat="1" ht="39">
      <c r="B124" s="33"/>
      <c r="D124" s="140" t="s">
        <v>225</v>
      </c>
      <c r="F124" s="141" t="s">
        <v>4628</v>
      </c>
      <c r="I124" s="142"/>
      <c r="L124" s="33"/>
      <c r="M124" s="143"/>
      <c r="T124" s="54"/>
      <c r="AT124" s="18" t="s">
        <v>225</v>
      </c>
      <c r="AU124" s="18" t="s">
        <v>83</v>
      </c>
    </row>
    <row r="125" spans="2:65" s="1" customFormat="1" ht="19.5">
      <c r="B125" s="33"/>
      <c r="D125" s="140" t="s">
        <v>227</v>
      </c>
      <c r="F125" s="144" t="s">
        <v>470</v>
      </c>
      <c r="I125" s="142"/>
      <c r="L125" s="33"/>
      <c r="M125" s="143"/>
      <c r="T125" s="54"/>
      <c r="AT125" s="18" t="s">
        <v>227</v>
      </c>
      <c r="AU125" s="18" t="s">
        <v>83</v>
      </c>
    </row>
    <row r="126" spans="2:65" s="11" customFormat="1" ht="11.25">
      <c r="B126" s="145"/>
      <c r="D126" s="140" t="s">
        <v>229</v>
      </c>
      <c r="E126" s="146" t="s">
        <v>19</v>
      </c>
      <c r="F126" s="147" t="s">
        <v>230</v>
      </c>
      <c r="H126" s="146" t="s">
        <v>19</v>
      </c>
      <c r="I126" s="148"/>
      <c r="L126" s="145"/>
      <c r="M126" s="149"/>
      <c r="T126" s="150"/>
      <c r="AT126" s="146" t="s">
        <v>229</v>
      </c>
      <c r="AU126" s="146" t="s">
        <v>83</v>
      </c>
      <c r="AV126" s="11" t="s">
        <v>83</v>
      </c>
      <c r="AW126" s="11" t="s">
        <v>37</v>
      </c>
      <c r="AX126" s="11" t="s">
        <v>76</v>
      </c>
      <c r="AY126" s="146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5092</v>
      </c>
      <c r="H127" s="154">
        <v>25.52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2" customFormat="1" ht="11.25">
      <c r="B128" s="151"/>
      <c r="D128" s="140" t="s">
        <v>229</v>
      </c>
      <c r="E128" s="152" t="s">
        <v>19</v>
      </c>
      <c r="F128" s="153" t="s">
        <v>5104</v>
      </c>
      <c r="H128" s="154">
        <v>-7.9749999999999996</v>
      </c>
      <c r="I128" s="155"/>
      <c r="L128" s="151"/>
      <c r="M128" s="156"/>
      <c r="T128" s="157"/>
      <c r="AT128" s="152" t="s">
        <v>229</v>
      </c>
      <c r="AU128" s="152" t="s">
        <v>83</v>
      </c>
      <c r="AV128" s="12" t="s">
        <v>85</v>
      </c>
      <c r="AW128" s="12" t="s">
        <v>37</v>
      </c>
      <c r="AX128" s="12" t="s">
        <v>76</v>
      </c>
      <c r="AY128" s="152" t="s">
        <v>218</v>
      </c>
    </row>
    <row r="129" spans="2:65" s="13" customFormat="1" ht="11.25">
      <c r="B129" s="158"/>
      <c r="D129" s="140" t="s">
        <v>229</v>
      </c>
      <c r="E129" s="159" t="s">
        <v>166</v>
      </c>
      <c r="F129" s="160" t="s">
        <v>234</v>
      </c>
      <c r="H129" s="161">
        <v>17.545000000000002</v>
      </c>
      <c r="I129" s="162"/>
      <c r="L129" s="158"/>
      <c r="M129" s="163"/>
      <c r="T129" s="164"/>
      <c r="AT129" s="159" t="s">
        <v>229</v>
      </c>
      <c r="AU129" s="159" t="s">
        <v>83</v>
      </c>
      <c r="AV129" s="13" t="s">
        <v>223</v>
      </c>
      <c r="AW129" s="13" t="s">
        <v>37</v>
      </c>
      <c r="AX129" s="13" t="s">
        <v>83</v>
      </c>
      <c r="AY129" s="159" t="s">
        <v>218</v>
      </c>
    </row>
    <row r="130" spans="2:65" s="1" customFormat="1" ht="16.5" customHeight="1">
      <c r="B130" s="33"/>
      <c r="C130" s="127" t="s">
        <v>271</v>
      </c>
      <c r="D130" s="127" t="s">
        <v>219</v>
      </c>
      <c r="E130" s="128" t="s">
        <v>5105</v>
      </c>
      <c r="F130" s="129" t="s">
        <v>4632</v>
      </c>
      <c r="G130" s="130" t="s">
        <v>167</v>
      </c>
      <c r="H130" s="131">
        <v>6.38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223</v>
      </c>
      <c r="AT130" s="138" t="s">
        <v>219</v>
      </c>
      <c r="AU130" s="138" t="s">
        <v>83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223</v>
      </c>
      <c r="BM130" s="138" t="s">
        <v>5106</v>
      </c>
    </row>
    <row r="131" spans="2:65" s="1" customFormat="1" ht="39">
      <c r="B131" s="33"/>
      <c r="D131" s="140" t="s">
        <v>225</v>
      </c>
      <c r="F131" s="141" t="s">
        <v>4634</v>
      </c>
      <c r="I131" s="142"/>
      <c r="L131" s="33"/>
      <c r="M131" s="143"/>
      <c r="T131" s="54"/>
      <c r="AT131" s="18" t="s">
        <v>225</v>
      </c>
      <c r="AU131" s="18" t="s">
        <v>83</v>
      </c>
    </row>
    <row r="132" spans="2:65" s="1" customFormat="1" ht="19.5">
      <c r="B132" s="33"/>
      <c r="D132" s="140" t="s">
        <v>227</v>
      </c>
      <c r="F132" s="144" t="s">
        <v>470</v>
      </c>
      <c r="I132" s="142"/>
      <c r="L132" s="33"/>
      <c r="M132" s="143"/>
      <c r="T132" s="54"/>
      <c r="AT132" s="18" t="s">
        <v>227</v>
      </c>
      <c r="AU132" s="18" t="s">
        <v>83</v>
      </c>
    </row>
    <row r="133" spans="2:65" s="11" customFormat="1" ht="11.25">
      <c r="B133" s="145"/>
      <c r="D133" s="140" t="s">
        <v>229</v>
      </c>
      <c r="E133" s="146" t="s">
        <v>19</v>
      </c>
      <c r="F133" s="147" t="s">
        <v>230</v>
      </c>
      <c r="H133" s="146" t="s">
        <v>19</v>
      </c>
      <c r="I133" s="148"/>
      <c r="L133" s="145"/>
      <c r="M133" s="149"/>
      <c r="T133" s="150"/>
      <c r="AT133" s="146" t="s">
        <v>229</v>
      </c>
      <c r="AU133" s="146" t="s">
        <v>83</v>
      </c>
      <c r="AV133" s="11" t="s">
        <v>83</v>
      </c>
      <c r="AW133" s="11" t="s">
        <v>37</v>
      </c>
      <c r="AX133" s="11" t="s">
        <v>76</v>
      </c>
      <c r="AY133" s="146" t="s">
        <v>218</v>
      </c>
    </row>
    <row r="134" spans="2:65" s="12" customFormat="1" ht="11.25">
      <c r="B134" s="151"/>
      <c r="D134" s="140" t="s">
        <v>229</v>
      </c>
      <c r="E134" s="152" t="s">
        <v>19</v>
      </c>
      <c r="F134" s="153" t="s">
        <v>5107</v>
      </c>
      <c r="H134" s="154">
        <v>6.38</v>
      </c>
      <c r="I134" s="155"/>
      <c r="L134" s="151"/>
      <c r="M134" s="156"/>
      <c r="T134" s="157"/>
      <c r="AT134" s="152" t="s">
        <v>229</v>
      </c>
      <c r="AU134" s="152" t="s">
        <v>83</v>
      </c>
      <c r="AV134" s="12" t="s">
        <v>85</v>
      </c>
      <c r="AW134" s="12" t="s">
        <v>37</v>
      </c>
      <c r="AX134" s="12" t="s">
        <v>83</v>
      </c>
      <c r="AY134" s="152" t="s">
        <v>218</v>
      </c>
    </row>
    <row r="135" spans="2:65" s="1" customFormat="1" ht="16.5" customHeight="1">
      <c r="B135" s="33"/>
      <c r="C135" s="127" t="s">
        <v>278</v>
      </c>
      <c r="D135" s="127" t="s">
        <v>219</v>
      </c>
      <c r="E135" s="128" t="s">
        <v>5108</v>
      </c>
      <c r="F135" s="129" t="s">
        <v>4637</v>
      </c>
      <c r="G135" s="130" t="s">
        <v>167</v>
      </c>
      <c r="H135" s="131">
        <v>1.595</v>
      </c>
      <c r="I135" s="132"/>
      <c r="J135" s="133">
        <f>ROUND(I135*H135,2)</f>
        <v>0</v>
      </c>
      <c r="K135" s="129" t="s">
        <v>19</v>
      </c>
      <c r="L135" s="33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223</v>
      </c>
      <c r="AT135" s="138" t="s">
        <v>219</v>
      </c>
      <c r="AU135" s="138" t="s">
        <v>83</v>
      </c>
      <c r="AY135" s="18" t="s">
        <v>218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83</v>
      </c>
      <c r="BK135" s="139">
        <f>ROUND(I135*H135,2)</f>
        <v>0</v>
      </c>
      <c r="BL135" s="18" t="s">
        <v>223</v>
      </c>
      <c r="BM135" s="138" t="s">
        <v>5109</v>
      </c>
    </row>
    <row r="136" spans="2:65" s="1" customFormat="1" ht="19.5">
      <c r="B136" s="33"/>
      <c r="D136" s="140" t="s">
        <v>225</v>
      </c>
      <c r="F136" s="141" t="s">
        <v>4639</v>
      </c>
      <c r="I136" s="142"/>
      <c r="L136" s="33"/>
      <c r="M136" s="143"/>
      <c r="T136" s="54"/>
      <c r="AT136" s="18" t="s">
        <v>225</v>
      </c>
      <c r="AU136" s="18" t="s">
        <v>83</v>
      </c>
    </row>
    <row r="137" spans="2:65" s="1" customFormat="1" ht="19.5">
      <c r="B137" s="33"/>
      <c r="D137" s="140" t="s">
        <v>227</v>
      </c>
      <c r="F137" s="144" t="s">
        <v>470</v>
      </c>
      <c r="I137" s="142"/>
      <c r="L137" s="33"/>
      <c r="M137" s="143"/>
      <c r="T137" s="54"/>
      <c r="AT137" s="18" t="s">
        <v>227</v>
      </c>
      <c r="AU137" s="18" t="s">
        <v>83</v>
      </c>
    </row>
    <row r="138" spans="2:65" s="11" customFormat="1" ht="11.25">
      <c r="B138" s="145"/>
      <c r="D138" s="140" t="s">
        <v>229</v>
      </c>
      <c r="E138" s="146" t="s">
        <v>19</v>
      </c>
      <c r="F138" s="147" t="s">
        <v>230</v>
      </c>
      <c r="H138" s="146" t="s">
        <v>19</v>
      </c>
      <c r="I138" s="148"/>
      <c r="L138" s="145"/>
      <c r="M138" s="149"/>
      <c r="T138" s="150"/>
      <c r="AT138" s="146" t="s">
        <v>229</v>
      </c>
      <c r="AU138" s="146" t="s">
        <v>83</v>
      </c>
      <c r="AV138" s="11" t="s">
        <v>83</v>
      </c>
      <c r="AW138" s="11" t="s">
        <v>37</v>
      </c>
      <c r="AX138" s="11" t="s">
        <v>76</v>
      </c>
      <c r="AY138" s="146" t="s">
        <v>218</v>
      </c>
    </row>
    <row r="139" spans="2:65" s="12" customFormat="1" ht="11.25">
      <c r="B139" s="151"/>
      <c r="D139" s="140" t="s">
        <v>229</v>
      </c>
      <c r="E139" s="152" t="s">
        <v>19</v>
      </c>
      <c r="F139" s="153" t="s">
        <v>5110</v>
      </c>
      <c r="H139" s="154">
        <v>1.595</v>
      </c>
      <c r="I139" s="155"/>
      <c r="L139" s="151"/>
      <c r="M139" s="156"/>
      <c r="T139" s="157"/>
      <c r="AT139" s="152" t="s">
        <v>229</v>
      </c>
      <c r="AU139" s="152" t="s">
        <v>83</v>
      </c>
      <c r="AV139" s="12" t="s">
        <v>85</v>
      </c>
      <c r="AW139" s="12" t="s">
        <v>37</v>
      </c>
      <c r="AX139" s="12" t="s">
        <v>83</v>
      </c>
      <c r="AY139" s="152" t="s">
        <v>218</v>
      </c>
    </row>
    <row r="140" spans="2:65" s="1" customFormat="1" ht="24.2" customHeight="1">
      <c r="B140" s="33"/>
      <c r="C140" s="127" t="s">
        <v>286</v>
      </c>
      <c r="D140" s="127" t="s">
        <v>219</v>
      </c>
      <c r="E140" s="128" t="s">
        <v>5111</v>
      </c>
      <c r="F140" s="129" t="s">
        <v>4642</v>
      </c>
      <c r="G140" s="130" t="s">
        <v>222</v>
      </c>
      <c r="H140" s="131">
        <v>14.5</v>
      </c>
      <c r="I140" s="132"/>
      <c r="J140" s="133">
        <f>ROUND(I140*H140,2)</f>
        <v>0</v>
      </c>
      <c r="K140" s="129" t="s">
        <v>19</v>
      </c>
      <c r="L140" s="33"/>
      <c r="M140" s="134" t="s">
        <v>19</v>
      </c>
      <c r="N140" s="135" t="s">
        <v>47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223</v>
      </c>
      <c r="AT140" s="138" t="s">
        <v>219</v>
      </c>
      <c r="AU140" s="138" t="s">
        <v>83</v>
      </c>
      <c r="AY140" s="18" t="s">
        <v>218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83</v>
      </c>
      <c r="BK140" s="139">
        <f>ROUND(I140*H140,2)</f>
        <v>0</v>
      </c>
      <c r="BL140" s="18" t="s">
        <v>223</v>
      </c>
      <c r="BM140" s="138" t="s">
        <v>5112</v>
      </c>
    </row>
    <row r="141" spans="2:65" s="1" customFormat="1" ht="11.25">
      <c r="B141" s="33"/>
      <c r="D141" s="140" t="s">
        <v>225</v>
      </c>
      <c r="F141" s="141" t="s">
        <v>4644</v>
      </c>
      <c r="I141" s="142"/>
      <c r="L141" s="33"/>
      <c r="M141" s="143"/>
      <c r="T141" s="54"/>
      <c r="AT141" s="18" t="s">
        <v>225</v>
      </c>
      <c r="AU141" s="18" t="s">
        <v>83</v>
      </c>
    </row>
    <row r="142" spans="2:65" s="1" customFormat="1" ht="19.5">
      <c r="B142" s="33"/>
      <c r="D142" s="140" t="s">
        <v>227</v>
      </c>
      <c r="F142" s="144" t="s">
        <v>4645</v>
      </c>
      <c r="I142" s="142"/>
      <c r="L142" s="33"/>
      <c r="M142" s="143"/>
      <c r="T142" s="54"/>
      <c r="AT142" s="18" t="s">
        <v>227</v>
      </c>
      <c r="AU142" s="18" t="s">
        <v>83</v>
      </c>
    </row>
    <row r="143" spans="2:65" s="11" customFormat="1" ht="11.25">
      <c r="B143" s="145"/>
      <c r="D143" s="140" t="s">
        <v>229</v>
      </c>
      <c r="E143" s="146" t="s">
        <v>19</v>
      </c>
      <c r="F143" s="147" t="s">
        <v>230</v>
      </c>
      <c r="H143" s="146" t="s">
        <v>19</v>
      </c>
      <c r="I143" s="148"/>
      <c r="L143" s="145"/>
      <c r="M143" s="149"/>
      <c r="T143" s="150"/>
      <c r="AT143" s="146" t="s">
        <v>229</v>
      </c>
      <c r="AU143" s="146" t="s">
        <v>83</v>
      </c>
      <c r="AV143" s="11" t="s">
        <v>83</v>
      </c>
      <c r="AW143" s="11" t="s">
        <v>37</v>
      </c>
      <c r="AX143" s="11" t="s">
        <v>76</v>
      </c>
      <c r="AY143" s="146" t="s">
        <v>218</v>
      </c>
    </row>
    <row r="144" spans="2:65" s="12" customFormat="1" ht="11.25">
      <c r="B144" s="151"/>
      <c r="D144" s="140" t="s">
        <v>229</v>
      </c>
      <c r="E144" s="152" t="s">
        <v>19</v>
      </c>
      <c r="F144" s="153" t="s">
        <v>5113</v>
      </c>
      <c r="H144" s="154">
        <v>14.5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83</v>
      </c>
      <c r="AY144" s="152" t="s">
        <v>218</v>
      </c>
    </row>
    <row r="145" spans="2:65" s="10" customFormat="1" ht="25.9" customHeight="1">
      <c r="B145" s="117"/>
      <c r="D145" s="118" t="s">
        <v>75</v>
      </c>
      <c r="E145" s="119" t="s">
        <v>5114</v>
      </c>
      <c r="F145" s="119" t="s">
        <v>5115</v>
      </c>
      <c r="I145" s="120"/>
      <c r="J145" s="121">
        <f>BK145</f>
        <v>0</v>
      </c>
      <c r="L145" s="117"/>
      <c r="M145" s="122"/>
      <c r="P145" s="123">
        <f>SUM(P146:P155)</f>
        <v>0</v>
      </c>
      <c r="R145" s="123">
        <f>SUM(R146:R155)</f>
        <v>0</v>
      </c>
      <c r="T145" s="124">
        <f>SUM(T146:T155)</f>
        <v>0</v>
      </c>
      <c r="AR145" s="118" t="s">
        <v>83</v>
      </c>
      <c r="AT145" s="125" t="s">
        <v>75</v>
      </c>
      <c r="AU145" s="125" t="s">
        <v>76</v>
      </c>
      <c r="AY145" s="118" t="s">
        <v>218</v>
      </c>
      <c r="BK145" s="126">
        <f>SUM(BK146:BK155)</f>
        <v>0</v>
      </c>
    </row>
    <row r="146" spans="2:65" s="1" customFormat="1" ht="16.5" customHeight="1">
      <c r="B146" s="33"/>
      <c r="C146" s="127" t="s">
        <v>292</v>
      </c>
      <c r="D146" s="127" t="s">
        <v>219</v>
      </c>
      <c r="E146" s="128" t="s">
        <v>5116</v>
      </c>
      <c r="F146" s="129" t="s">
        <v>5117</v>
      </c>
      <c r="G146" s="130" t="s">
        <v>167</v>
      </c>
      <c r="H146" s="131">
        <v>0.33100000000000002</v>
      </c>
      <c r="I146" s="132"/>
      <c r="J146" s="133">
        <f>ROUND(I146*H146,2)</f>
        <v>0</v>
      </c>
      <c r="K146" s="129" t="s">
        <v>19</v>
      </c>
      <c r="L146" s="33"/>
      <c r="M146" s="134" t="s">
        <v>19</v>
      </c>
      <c r="N146" s="135" t="s">
        <v>47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223</v>
      </c>
      <c r="AT146" s="138" t="s">
        <v>219</v>
      </c>
      <c r="AU146" s="138" t="s">
        <v>83</v>
      </c>
      <c r="AY146" s="18" t="s">
        <v>218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83</v>
      </c>
      <c r="BK146" s="139">
        <f>ROUND(I146*H146,2)</f>
        <v>0</v>
      </c>
      <c r="BL146" s="18" t="s">
        <v>223</v>
      </c>
      <c r="BM146" s="138" t="s">
        <v>5118</v>
      </c>
    </row>
    <row r="147" spans="2:65" s="1" customFormat="1" ht="19.5">
      <c r="B147" s="33"/>
      <c r="D147" s="140" t="s">
        <v>225</v>
      </c>
      <c r="F147" s="141" t="s">
        <v>5119</v>
      </c>
      <c r="I147" s="142"/>
      <c r="L147" s="33"/>
      <c r="M147" s="143"/>
      <c r="T147" s="54"/>
      <c r="AT147" s="18" t="s">
        <v>225</v>
      </c>
      <c r="AU147" s="18" t="s">
        <v>83</v>
      </c>
    </row>
    <row r="148" spans="2:65" s="1" customFormat="1" ht="19.5">
      <c r="B148" s="33"/>
      <c r="D148" s="140" t="s">
        <v>227</v>
      </c>
      <c r="F148" s="144" t="s">
        <v>5120</v>
      </c>
      <c r="I148" s="142"/>
      <c r="L148" s="33"/>
      <c r="M148" s="143"/>
      <c r="T148" s="54"/>
      <c r="AT148" s="18" t="s">
        <v>227</v>
      </c>
      <c r="AU148" s="18" t="s">
        <v>83</v>
      </c>
    </row>
    <row r="149" spans="2:65" s="11" customFormat="1" ht="11.25">
      <c r="B149" s="145"/>
      <c r="D149" s="140" t="s">
        <v>229</v>
      </c>
      <c r="E149" s="146" t="s">
        <v>19</v>
      </c>
      <c r="F149" s="147" t="s">
        <v>230</v>
      </c>
      <c r="H149" s="146" t="s">
        <v>19</v>
      </c>
      <c r="I149" s="148"/>
      <c r="L149" s="145"/>
      <c r="M149" s="149"/>
      <c r="T149" s="150"/>
      <c r="AT149" s="146" t="s">
        <v>229</v>
      </c>
      <c r="AU149" s="146" t="s">
        <v>83</v>
      </c>
      <c r="AV149" s="11" t="s">
        <v>83</v>
      </c>
      <c r="AW149" s="11" t="s">
        <v>37</v>
      </c>
      <c r="AX149" s="11" t="s">
        <v>76</v>
      </c>
      <c r="AY149" s="146" t="s">
        <v>218</v>
      </c>
    </row>
    <row r="150" spans="2:65" s="12" customFormat="1" ht="11.25">
      <c r="B150" s="151"/>
      <c r="D150" s="140" t="s">
        <v>229</v>
      </c>
      <c r="E150" s="152" t="s">
        <v>19</v>
      </c>
      <c r="F150" s="153" t="s">
        <v>5121</v>
      </c>
      <c r="H150" s="154">
        <v>0.33100000000000002</v>
      </c>
      <c r="I150" s="155"/>
      <c r="L150" s="151"/>
      <c r="M150" s="156"/>
      <c r="T150" s="157"/>
      <c r="AT150" s="152" t="s">
        <v>229</v>
      </c>
      <c r="AU150" s="152" t="s">
        <v>83</v>
      </c>
      <c r="AV150" s="12" t="s">
        <v>85</v>
      </c>
      <c r="AW150" s="12" t="s">
        <v>37</v>
      </c>
      <c r="AX150" s="12" t="s">
        <v>83</v>
      </c>
      <c r="AY150" s="152" t="s">
        <v>218</v>
      </c>
    </row>
    <row r="151" spans="2:65" s="1" customFormat="1" ht="16.5" customHeight="1">
      <c r="B151" s="33"/>
      <c r="C151" s="127" t="s">
        <v>299</v>
      </c>
      <c r="D151" s="127" t="s">
        <v>219</v>
      </c>
      <c r="E151" s="128" t="s">
        <v>5122</v>
      </c>
      <c r="F151" s="129" t="s">
        <v>5123</v>
      </c>
      <c r="G151" s="130" t="s">
        <v>167</v>
      </c>
      <c r="H151" s="131">
        <v>1.6870000000000001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223</v>
      </c>
      <c r="AT151" s="138" t="s">
        <v>219</v>
      </c>
      <c r="AU151" s="138" t="s">
        <v>83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223</v>
      </c>
      <c r="BM151" s="138" t="s">
        <v>5124</v>
      </c>
    </row>
    <row r="152" spans="2:65" s="1" customFormat="1" ht="11.25">
      <c r="B152" s="33"/>
      <c r="D152" s="140" t="s">
        <v>225</v>
      </c>
      <c r="F152" s="141" t="s">
        <v>5125</v>
      </c>
      <c r="I152" s="142"/>
      <c r="L152" s="33"/>
      <c r="M152" s="143"/>
      <c r="T152" s="54"/>
      <c r="AT152" s="18" t="s">
        <v>225</v>
      </c>
      <c r="AU152" s="18" t="s">
        <v>83</v>
      </c>
    </row>
    <row r="153" spans="2:65" s="1" customFormat="1" ht="19.5">
      <c r="B153" s="33"/>
      <c r="D153" s="140" t="s">
        <v>227</v>
      </c>
      <c r="F153" s="144" t="s">
        <v>5126</v>
      </c>
      <c r="I153" s="142"/>
      <c r="L153" s="33"/>
      <c r="M153" s="143"/>
      <c r="T153" s="54"/>
      <c r="AT153" s="18" t="s">
        <v>227</v>
      </c>
      <c r="AU153" s="18" t="s">
        <v>83</v>
      </c>
    </row>
    <row r="154" spans="2:65" s="11" customFormat="1" ht="11.25">
      <c r="B154" s="145"/>
      <c r="D154" s="140" t="s">
        <v>229</v>
      </c>
      <c r="E154" s="146" t="s">
        <v>19</v>
      </c>
      <c r="F154" s="147" t="s">
        <v>230</v>
      </c>
      <c r="H154" s="146" t="s">
        <v>19</v>
      </c>
      <c r="I154" s="148"/>
      <c r="L154" s="145"/>
      <c r="M154" s="149"/>
      <c r="T154" s="150"/>
      <c r="AT154" s="146" t="s">
        <v>229</v>
      </c>
      <c r="AU154" s="146" t="s">
        <v>83</v>
      </c>
      <c r="AV154" s="11" t="s">
        <v>83</v>
      </c>
      <c r="AW154" s="11" t="s">
        <v>37</v>
      </c>
      <c r="AX154" s="11" t="s">
        <v>76</v>
      </c>
      <c r="AY154" s="146" t="s">
        <v>218</v>
      </c>
    </row>
    <row r="155" spans="2:65" s="12" customFormat="1" ht="11.25">
      <c r="B155" s="151"/>
      <c r="D155" s="140" t="s">
        <v>229</v>
      </c>
      <c r="E155" s="152" t="s">
        <v>19</v>
      </c>
      <c r="F155" s="153" t="s">
        <v>5127</v>
      </c>
      <c r="H155" s="154">
        <v>1.6870000000000001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83</v>
      </c>
      <c r="AY155" s="152" t="s">
        <v>218</v>
      </c>
    </row>
    <row r="156" spans="2:65" s="10" customFormat="1" ht="25.9" customHeight="1">
      <c r="B156" s="117"/>
      <c r="D156" s="118" t="s">
        <v>75</v>
      </c>
      <c r="E156" s="119" t="s">
        <v>5128</v>
      </c>
      <c r="F156" s="119" t="s">
        <v>4698</v>
      </c>
      <c r="I156" s="120"/>
      <c r="J156" s="121">
        <f>BK156</f>
        <v>0</v>
      </c>
      <c r="L156" s="117"/>
      <c r="M156" s="122"/>
      <c r="P156" s="123">
        <f>SUM(P157:P196)</f>
        <v>0</v>
      </c>
      <c r="R156" s="123">
        <f>SUM(R157:R196)</f>
        <v>0</v>
      </c>
      <c r="T156" s="124">
        <f>SUM(T157:T196)</f>
        <v>0</v>
      </c>
      <c r="AR156" s="118" t="s">
        <v>83</v>
      </c>
      <c r="AT156" s="125" t="s">
        <v>75</v>
      </c>
      <c r="AU156" s="125" t="s">
        <v>76</v>
      </c>
      <c r="AY156" s="118" t="s">
        <v>218</v>
      </c>
      <c r="BK156" s="126">
        <f>SUM(BK157:BK196)</f>
        <v>0</v>
      </c>
    </row>
    <row r="157" spans="2:65" s="1" customFormat="1" ht="16.5" customHeight="1">
      <c r="B157" s="33"/>
      <c r="C157" s="127" t="s">
        <v>306</v>
      </c>
      <c r="D157" s="127" t="s">
        <v>219</v>
      </c>
      <c r="E157" s="128" t="s">
        <v>5129</v>
      </c>
      <c r="F157" s="129" t="s">
        <v>5130</v>
      </c>
      <c r="G157" s="130" t="s">
        <v>222</v>
      </c>
      <c r="H157" s="131">
        <v>8.9</v>
      </c>
      <c r="I157" s="132"/>
      <c r="J157" s="133">
        <f>ROUND(I157*H157,2)</f>
        <v>0</v>
      </c>
      <c r="K157" s="129" t="s">
        <v>19</v>
      </c>
      <c r="L157" s="33"/>
      <c r="M157" s="134" t="s">
        <v>19</v>
      </c>
      <c r="N157" s="135" t="s">
        <v>47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223</v>
      </c>
      <c r="AT157" s="138" t="s">
        <v>219</v>
      </c>
      <c r="AU157" s="138" t="s">
        <v>83</v>
      </c>
      <c r="AY157" s="18" t="s">
        <v>218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83</v>
      </c>
      <c r="BK157" s="139">
        <f>ROUND(I157*H157,2)</f>
        <v>0</v>
      </c>
      <c r="BL157" s="18" t="s">
        <v>223</v>
      </c>
      <c r="BM157" s="138" t="s">
        <v>5131</v>
      </c>
    </row>
    <row r="158" spans="2:65" s="1" customFormat="1" ht="11.25">
      <c r="B158" s="33"/>
      <c r="D158" s="140" t="s">
        <v>225</v>
      </c>
      <c r="F158" s="141" t="s">
        <v>5132</v>
      </c>
      <c r="I158" s="142"/>
      <c r="L158" s="33"/>
      <c r="M158" s="143"/>
      <c r="T158" s="54"/>
      <c r="AT158" s="18" t="s">
        <v>225</v>
      </c>
      <c r="AU158" s="18" t="s">
        <v>83</v>
      </c>
    </row>
    <row r="159" spans="2:65" s="1" customFormat="1" ht="19.5">
      <c r="B159" s="33"/>
      <c r="D159" s="140" t="s">
        <v>227</v>
      </c>
      <c r="F159" s="144" t="s">
        <v>4703</v>
      </c>
      <c r="I159" s="142"/>
      <c r="L159" s="33"/>
      <c r="M159" s="143"/>
      <c r="T159" s="54"/>
      <c r="AT159" s="18" t="s">
        <v>227</v>
      </c>
      <c r="AU159" s="18" t="s">
        <v>83</v>
      </c>
    </row>
    <row r="160" spans="2:65" s="11" customFormat="1" ht="11.25">
      <c r="B160" s="145"/>
      <c r="D160" s="140" t="s">
        <v>229</v>
      </c>
      <c r="E160" s="146" t="s">
        <v>19</v>
      </c>
      <c r="F160" s="147" t="s">
        <v>230</v>
      </c>
      <c r="H160" s="146" t="s">
        <v>19</v>
      </c>
      <c r="I160" s="148"/>
      <c r="L160" s="145"/>
      <c r="M160" s="149"/>
      <c r="T160" s="150"/>
      <c r="AT160" s="146" t="s">
        <v>229</v>
      </c>
      <c r="AU160" s="146" t="s">
        <v>83</v>
      </c>
      <c r="AV160" s="11" t="s">
        <v>83</v>
      </c>
      <c r="AW160" s="11" t="s">
        <v>37</v>
      </c>
      <c r="AX160" s="11" t="s">
        <v>76</v>
      </c>
      <c r="AY160" s="146" t="s">
        <v>218</v>
      </c>
    </row>
    <row r="161" spans="2:65" s="12" customFormat="1" ht="11.25">
      <c r="B161" s="151"/>
      <c r="D161" s="140" t="s">
        <v>229</v>
      </c>
      <c r="E161" s="152" t="s">
        <v>19</v>
      </c>
      <c r="F161" s="153" t="s">
        <v>5133</v>
      </c>
      <c r="H161" s="154">
        <v>8.9</v>
      </c>
      <c r="I161" s="155"/>
      <c r="L161" s="151"/>
      <c r="M161" s="156"/>
      <c r="T161" s="157"/>
      <c r="AT161" s="152" t="s">
        <v>229</v>
      </c>
      <c r="AU161" s="152" t="s">
        <v>83</v>
      </c>
      <c r="AV161" s="12" t="s">
        <v>85</v>
      </c>
      <c r="AW161" s="12" t="s">
        <v>37</v>
      </c>
      <c r="AX161" s="12" t="s">
        <v>83</v>
      </c>
      <c r="AY161" s="152" t="s">
        <v>218</v>
      </c>
    </row>
    <row r="162" spans="2:65" s="1" customFormat="1" ht="16.5" customHeight="1">
      <c r="B162" s="33"/>
      <c r="C162" s="127" t="s">
        <v>313</v>
      </c>
      <c r="D162" s="127" t="s">
        <v>219</v>
      </c>
      <c r="E162" s="128" t="s">
        <v>5134</v>
      </c>
      <c r="F162" s="129" t="s">
        <v>5135</v>
      </c>
      <c r="G162" s="130" t="s">
        <v>237</v>
      </c>
      <c r="H162" s="131">
        <v>1</v>
      </c>
      <c r="I162" s="132"/>
      <c r="J162" s="133">
        <f>ROUND(I162*H162,2)</f>
        <v>0</v>
      </c>
      <c r="K162" s="129" t="s">
        <v>19</v>
      </c>
      <c r="L162" s="33"/>
      <c r="M162" s="134" t="s">
        <v>19</v>
      </c>
      <c r="N162" s="135" t="s">
        <v>47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223</v>
      </c>
      <c r="AT162" s="138" t="s">
        <v>219</v>
      </c>
      <c r="AU162" s="138" t="s">
        <v>83</v>
      </c>
      <c r="AY162" s="18" t="s">
        <v>218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83</v>
      </c>
      <c r="BK162" s="139">
        <f>ROUND(I162*H162,2)</f>
        <v>0</v>
      </c>
      <c r="BL162" s="18" t="s">
        <v>223</v>
      </c>
      <c r="BM162" s="138" t="s">
        <v>5136</v>
      </c>
    </row>
    <row r="163" spans="2:65" s="1" customFormat="1" ht="11.25">
      <c r="B163" s="33"/>
      <c r="D163" s="140" t="s">
        <v>225</v>
      </c>
      <c r="F163" s="141" t="s">
        <v>5137</v>
      </c>
      <c r="I163" s="142"/>
      <c r="L163" s="33"/>
      <c r="M163" s="143"/>
      <c r="T163" s="54"/>
      <c r="AT163" s="18" t="s">
        <v>225</v>
      </c>
      <c r="AU163" s="18" t="s">
        <v>83</v>
      </c>
    </row>
    <row r="164" spans="2:65" s="1" customFormat="1" ht="19.5">
      <c r="B164" s="33"/>
      <c r="D164" s="140" t="s">
        <v>227</v>
      </c>
      <c r="F164" s="144" t="s">
        <v>4715</v>
      </c>
      <c r="I164" s="142"/>
      <c r="L164" s="33"/>
      <c r="M164" s="143"/>
      <c r="T164" s="54"/>
      <c r="AT164" s="18" t="s">
        <v>227</v>
      </c>
      <c r="AU164" s="18" t="s">
        <v>83</v>
      </c>
    </row>
    <row r="165" spans="2:65" s="11" customFormat="1" ht="11.25">
      <c r="B165" s="145"/>
      <c r="D165" s="140" t="s">
        <v>229</v>
      </c>
      <c r="E165" s="146" t="s">
        <v>19</v>
      </c>
      <c r="F165" s="147" t="s">
        <v>230</v>
      </c>
      <c r="H165" s="146" t="s">
        <v>19</v>
      </c>
      <c r="I165" s="148"/>
      <c r="L165" s="145"/>
      <c r="M165" s="149"/>
      <c r="T165" s="150"/>
      <c r="AT165" s="146" t="s">
        <v>229</v>
      </c>
      <c r="AU165" s="146" t="s">
        <v>83</v>
      </c>
      <c r="AV165" s="11" t="s">
        <v>83</v>
      </c>
      <c r="AW165" s="11" t="s">
        <v>37</v>
      </c>
      <c r="AX165" s="11" t="s">
        <v>76</v>
      </c>
      <c r="AY165" s="146" t="s">
        <v>218</v>
      </c>
    </row>
    <row r="166" spans="2:65" s="12" customFormat="1" ht="11.25">
      <c r="B166" s="151"/>
      <c r="D166" s="140" t="s">
        <v>229</v>
      </c>
      <c r="E166" s="152" t="s">
        <v>19</v>
      </c>
      <c r="F166" s="153" t="s">
        <v>83</v>
      </c>
      <c r="H166" s="154">
        <v>1</v>
      </c>
      <c r="I166" s="155"/>
      <c r="L166" s="151"/>
      <c r="M166" s="156"/>
      <c r="T166" s="157"/>
      <c r="AT166" s="152" t="s">
        <v>229</v>
      </c>
      <c r="AU166" s="152" t="s">
        <v>83</v>
      </c>
      <c r="AV166" s="12" t="s">
        <v>85</v>
      </c>
      <c r="AW166" s="12" t="s">
        <v>37</v>
      </c>
      <c r="AX166" s="12" t="s">
        <v>83</v>
      </c>
      <c r="AY166" s="152" t="s">
        <v>218</v>
      </c>
    </row>
    <row r="167" spans="2:65" s="1" customFormat="1" ht="16.5" customHeight="1">
      <c r="B167" s="33"/>
      <c r="C167" s="127" t="s">
        <v>320</v>
      </c>
      <c r="D167" s="127" t="s">
        <v>219</v>
      </c>
      <c r="E167" s="128" t="s">
        <v>5138</v>
      </c>
      <c r="F167" s="129" t="s">
        <v>5139</v>
      </c>
      <c r="G167" s="130" t="s">
        <v>237</v>
      </c>
      <c r="H167" s="131">
        <v>6</v>
      </c>
      <c r="I167" s="132"/>
      <c r="J167" s="133">
        <f>ROUND(I167*H167,2)</f>
        <v>0</v>
      </c>
      <c r="K167" s="129" t="s">
        <v>19</v>
      </c>
      <c r="L167" s="33"/>
      <c r="M167" s="134" t="s">
        <v>19</v>
      </c>
      <c r="N167" s="135" t="s">
        <v>47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223</v>
      </c>
      <c r="AT167" s="138" t="s">
        <v>219</v>
      </c>
      <c r="AU167" s="138" t="s">
        <v>83</v>
      </c>
      <c r="AY167" s="18" t="s">
        <v>218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8" t="s">
        <v>83</v>
      </c>
      <c r="BK167" s="139">
        <f>ROUND(I167*H167,2)</f>
        <v>0</v>
      </c>
      <c r="BL167" s="18" t="s">
        <v>223</v>
      </c>
      <c r="BM167" s="138" t="s">
        <v>5140</v>
      </c>
    </row>
    <row r="168" spans="2:65" s="1" customFormat="1" ht="11.25">
      <c r="B168" s="33"/>
      <c r="D168" s="140" t="s">
        <v>225</v>
      </c>
      <c r="F168" s="141" t="s">
        <v>5141</v>
      </c>
      <c r="I168" s="142"/>
      <c r="L168" s="33"/>
      <c r="M168" s="143"/>
      <c r="T168" s="54"/>
      <c r="AT168" s="18" t="s">
        <v>225</v>
      </c>
      <c r="AU168" s="18" t="s">
        <v>83</v>
      </c>
    </row>
    <row r="169" spans="2:65" s="1" customFormat="1" ht="19.5">
      <c r="B169" s="33"/>
      <c r="D169" s="140" t="s">
        <v>227</v>
      </c>
      <c r="F169" s="144" t="s">
        <v>4715</v>
      </c>
      <c r="I169" s="142"/>
      <c r="L169" s="33"/>
      <c r="M169" s="143"/>
      <c r="T169" s="54"/>
      <c r="AT169" s="18" t="s">
        <v>227</v>
      </c>
      <c r="AU169" s="18" t="s">
        <v>83</v>
      </c>
    </row>
    <row r="170" spans="2:65" s="11" customFormat="1" ht="11.25">
      <c r="B170" s="145"/>
      <c r="D170" s="140" t="s">
        <v>229</v>
      </c>
      <c r="E170" s="146" t="s">
        <v>19</v>
      </c>
      <c r="F170" s="147" t="s">
        <v>230</v>
      </c>
      <c r="H170" s="146" t="s">
        <v>19</v>
      </c>
      <c r="I170" s="148"/>
      <c r="L170" s="145"/>
      <c r="M170" s="149"/>
      <c r="T170" s="150"/>
      <c r="AT170" s="146" t="s">
        <v>229</v>
      </c>
      <c r="AU170" s="146" t="s">
        <v>83</v>
      </c>
      <c r="AV170" s="11" t="s">
        <v>83</v>
      </c>
      <c r="AW170" s="11" t="s">
        <v>37</v>
      </c>
      <c r="AX170" s="11" t="s">
        <v>76</v>
      </c>
      <c r="AY170" s="146" t="s">
        <v>218</v>
      </c>
    </row>
    <row r="171" spans="2:65" s="12" customFormat="1" ht="11.25">
      <c r="B171" s="151"/>
      <c r="D171" s="140" t="s">
        <v>229</v>
      </c>
      <c r="E171" s="152" t="s">
        <v>19</v>
      </c>
      <c r="F171" s="153" t="s">
        <v>5142</v>
      </c>
      <c r="H171" s="154">
        <v>6</v>
      </c>
      <c r="I171" s="155"/>
      <c r="L171" s="151"/>
      <c r="M171" s="156"/>
      <c r="T171" s="157"/>
      <c r="AT171" s="152" t="s">
        <v>229</v>
      </c>
      <c r="AU171" s="152" t="s">
        <v>83</v>
      </c>
      <c r="AV171" s="12" t="s">
        <v>85</v>
      </c>
      <c r="AW171" s="12" t="s">
        <v>37</v>
      </c>
      <c r="AX171" s="12" t="s">
        <v>83</v>
      </c>
      <c r="AY171" s="152" t="s">
        <v>218</v>
      </c>
    </row>
    <row r="172" spans="2:65" s="1" customFormat="1" ht="16.5" customHeight="1">
      <c r="B172" s="33"/>
      <c r="C172" s="127" t="s">
        <v>8</v>
      </c>
      <c r="D172" s="127" t="s">
        <v>219</v>
      </c>
      <c r="E172" s="128" t="s">
        <v>5143</v>
      </c>
      <c r="F172" s="129" t="s">
        <v>5144</v>
      </c>
      <c r="G172" s="130" t="s">
        <v>222</v>
      </c>
      <c r="H172" s="131">
        <v>26.76</v>
      </c>
      <c r="I172" s="132"/>
      <c r="J172" s="133">
        <f>ROUND(I172*H172,2)</f>
        <v>0</v>
      </c>
      <c r="K172" s="129" t="s">
        <v>19</v>
      </c>
      <c r="L172" s="33"/>
      <c r="M172" s="134" t="s">
        <v>19</v>
      </c>
      <c r="N172" s="135" t="s">
        <v>47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223</v>
      </c>
      <c r="AT172" s="138" t="s">
        <v>219</v>
      </c>
      <c r="AU172" s="138" t="s">
        <v>83</v>
      </c>
      <c r="AY172" s="18" t="s">
        <v>218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8" t="s">
        <v>83</v>
      </c>
      <c r="BK172" s="139">
        <f>ROUND(I172*H172,2)</f>
        <v>0</v>
      </c>
      <c r="BL172" s="18" t="s">
        <v>223</v>
      </c>
      <c r="BM172" s="138" t="s">
        <v>5145</v>
      </c>
    </row>
    <row r="173" spans="2:65" s="1" customFormat="1" ht="29.25">
      <c r="B173" s="33"/>
      <c r="D173" s="140" t="s">
        <v>225</v>
      </c>
      <c r="F173" s="141" t="s">
        <v>5146</v>
      </c>
      <c r="I173" s="142"/>
      <c r="L173" s="33"/>
      <c r="M173" s="143"/>
      <c r="T173" s="54"/>
      <c r="AT173" s="18" t="s">
        <v>225</v>
      </c>
      <c r="AU173" s="18" t="s">
        <v>83</v>
      </c>
    </row>
    <row r="174" spans="2:65" s="1" customFormat="1" ht="19.5">
      <c r="B174" s="33"/>
      <c r="D174" s="140" t="s">
        <v>227</v>
      </c>
      <c r="F174" s="144" t="s">
        <v>4703</v>
      </c>
      <c r="I174" s="142"/>
      <c r="L174" s="33"/>
      <c r="M174" s="143"/>
      <c r="T174" s="54"/>
      <c r="AT174" s="18" t="s">
        <v>227</v>
      </c>
      <c r="AU174" s="18" t="s">
        <v>83</v>
      </c>
    </row>
    <row r="175" spans="2:65" s="11" customFormat="1" ht="11.25">
      <c r="B175" s="145"/>
      <c r="D175" s="140" t="s">
        <v>229</v>
      </c>
      <c r="E175" s="146" t="s">
        <v>19</v>
      </c>
      <c r="F175" s="147" t="s">
        <v>230</v>
      </c>
      <c r="H175" s="146" t="s">
        <v>19</v>
      </c>
      <c r="I175" s="148"/>
      <c r="L175" s="145"/>
      <c r="M175" s="149"/>
      <c r="T175" s="150"/>
      <c r="AT175" s="146" t="s">
        <v>229</v>
      </c>
      <c r="AU175" s="146" t="s">
        <v>83</v>
      </c>
      <c r="AV175" s="11" t="s">
        <v>83</v>
      </c>
      <c r="AW175" s="11" t="s">
        <v>37</v>
      </c>
      <c r="AX175" s="11" t="s">
        <v>76</v>
      </c>
      <c r="AY175" s="146" t="s">
        <v>218</v>
      </c>
    </row>
    <row r="176" spans="2:65" s="12" customFormat="1" ht="11.25">
      <c r="B176" s="151"/>
      <c r="D176" s="140" t="s">
        <v>229</v>
      </c>
      <c r="E176" s="152" t="s">
        <v>19</v>
      </c>
      <c r="F176" s="153" t="s">
        <v>5147</v>
      </c>
      <c r="H176" s="154">
        <v>26.76</v>
      </c>
      <c r="I176" s="155"/>
      <c r="L176" s="151"/>
      <c r="M176" s="156"/>
      <c r="T176" s="157"/>
      <c r="AT176" s="152" t="s">
        <v>229</v>
      </c>
      <c r="AU176" s="152" t="s">
        <v>83</v>
      </c>
      <c r="AV176" s="12" t="s">
        <v>85</v>
      </c>
      <c r="AW176" s="12" t="s">
        <v>37</v>
      </c>
      <c r="AX176" s="12" t="s">
        <v>83</v>
      </c>
      <c r="AY176" s="152" t="s">
        <v>218</v>
      </c>
    </row>
    <row r="177" spans="2:65" s="1" customFormat="1" ht="16.5" customHeight="1">
      <c r="B177" s="33"/>
      <c r="C177" s="127" t="s">
        <v>336</v>
      </c>
      <c r="D177" s="127" t="s">
        <v>219</v>
      </c>
      <c r="E177" s="128" t="s">
        <v>5148</v>
      </c>
      <c r="F177" s="129" t="s">
        <v>5149</v>
      </c>
      <c r="G177" s="130" t="s">
        <v>237</v>
      </c>
      <c r="H177" s="131">
        <v>1</v>
      </c>
      <c r="I177" s="132"/>
      <c r="J177" s="133">
        <f>ROUND(I177*H177,2)</f>
        <v>0</v>
      </c>
      <c r="K177" s="129" t="s">
        <v>19</v>
      </c>
      <c r="L177" s="33"/>
      <c r="M177" s="134" t="s">
        <v>19</v>
      </c>
      <c r="N177" s="135" t="s">
        <v>47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223</v>
      </c>
      <c r="AT177" s="138" t="s">
        <v>219</v>
      </c>
      <c r="AU177" s="138" t="s">
        <v>83</v>
      </c>
      <c r="AY177" s="18" t="s">
        <v>218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8" t="s">
        <v>83</v>
      </c>
      <c r="BK177" s="139">
        <f>ROUND(I177*H177,2)</f>
        <v>0</v>
      </c>
      <c r="BL177" s="18" t="s">
        <v>223</v>
      </c>
      <c r="BM177" s="138" t="s">
        <v>5150</v>
      </c>
    </row>
    <row r="178" spans="2:65" s="1" customFormat="1" ht="39">
      <c r="B178" s="33"/>
      <c r="D178" s="140" t="s">
        <v>225</v>
      </c>
      <c r="F178" s="141" t="s">
        <v>5151</v>
      </c>
      <c r="I178" s="142"/>
      <c r="L178" s="33"/>
      <c r="M178" s="143"/>
      <c r="T178" s="54"/>
      <c r="AT178" s="18" t="s">
        <v>225</v>
      </c>
      <c r="AU178" s="18" t="s">
        <v>83</v>
      </c>
    </row>
    <row r="179" spans="2:65" s="1" customFormat="1" ht="19.5">
      <c r="B179" s="33"/>
      <c r="D179" s="140" t="s">
        <v>227</v>
      </c>
      <c r="F179" s="144" t="s">
        <v>5152</v>
      </c>
      <c r="I179" s="142"/>
      <c r="L179" s="33"/>
      <c r="M179" s="143"/>
      <c r="T179" s="54"/>
      <c r="AT179" s="18" t="s">
        <v>227</v>
      </c>
      <c r="AU179" s="18" t="s">
        <v>83</v>
      </c>
    </row>
    <row r="180" spans="2:65" s="11" customFormat="1" ht="11.25">
      <c r="B180" s="145"/>
      <c r="D180" s="140" t="s">
        <v>229</v>
      </c>
      <c r="E180" s="146" t="s">
        <v>19</v>
      </c>
      <c r="F180" s="147" t="s">
        <v>230</v>
      </c>
      <c r="H180" s="146" t="s">
        <v>19</v>
      </c>
      <c r="I180" s="148"/>
      <c r="L180" s="145"/>
      <c r="M180" s="149"/>
      <c r="T180" s="150"/>
      <c r="AT180" s="146" t="s">
        <v>229</v>
      </c>
      <c r="AU180" s="146" t="s">
        <v>83</v>
      </c>
      <c r="AV180" s="11" t="s">
        <v>83</v>
      </c>
      <c r="AW180" s="11" t="s">
        <v>37</v>
      </c>
      <c r="AX180" s="11" t="s">
        <v>76</v>
      </c>
      <c r="AY180" s="146" t="s">
        <v>218</v>
      </c>
    </row>
    <row r="181" spans="2:65" s="12" customFormat="1" ht="11.25">
      <c r="B181" s="151"/>
      <c r="D181" s="140" t="s">
        <v>229</v>
      </c>
      <c r="E181" s="152" t="s">
        <v>19</v>
      </c>
      <c r="F181" s="153" t="s">
        <v>83</v>
      </c>
      <c r="H181" s="154">
        <v>1</v>
      </c>
      <c r="I181" s="155"/>
      <c r="L181" s="151"/>
      <c r="M181" s="156"/>
      <c r="T181" s="157"/>
      <c r="AT181" s="152" t="s">
        <v>229</v>
      </c>
      <c r="AU181" s="152" t="s">
        <v>83</v>
      </c>
      <c r="AV181" s="12" t="s">
        <v>85</v>
      </c>
      <c r="AW181" s="12" t="s">
        <v>37</v>
      </c>
      <c r="AX181" s="12" t="s">
        <v>83</v>
      </c>
      <c r="AY181" s="152" t="s">
        <v>218</v>
      </c>
    </row>
    <row r="182" spans="2:65" s="1" customFormat="1" ht="16.5" customHeight="1">
      <c r="B182" s="33"/>
      <c r="C182" s="127" t="s">
        <v>351</v>
      </c>
      <c r="D182" s="127" t="s">
        <v>219</v>
      </c>
      <c r="E182" s="128" t="s">
        <v>5153</v>
      </c>
      <c r="F182" s="129" t="s">
        <v>5154</v>
      </c>
      <c r="G182" s="130" t="s">
        <v>237</v>
      </c>
      <c r="H182" s="131">
        <v>1.6</v>
      </c>
      <c r="I182" s="132"/>
      <c r="J182" s="133">
        <f>ROUND(I182*H182,2)</f>
        <v>0</v>
      </c>
      <c r="K182" s="129" t="s">
        <v>19</v>
      </c>
      <c r="L182" s="33"/>
      <c r="M182" s="134" t="s">
        <v>19</v>
      </c>
      <c r="N182" s="135" t="s">
        <v>47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223</v>
      </c>
      <c r="AT182" s="138" t="s">
        <v>219</v>
      </c>
      <c r="AU182" s="138" t="s">
        <v>83</v>
      </c>
      <c r="AY182" s="18" t="s">
        <v>218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8" t="s">
        <v>83</v>
      </c>
      <c r="BK182" s="139">
        <f>ROUND(I182*H182,2)</f>
        <v>0</v>
      </c>
      <c r="BL182" s="18" t="s">
        <v>223</v>
      </c>
      <c r="BM182" s="138" t="s">
        <v>5155</v>
      </c>
    </row>
    <row r="183" spans="2:65" s="1" customFormat="1" ht="19.5">
      <c r="B183" s="33"/>
      <c r="D183" s="140" t="s">
        <v>225</v>
      </c>
      <c r="F183" s="141" t="s">
        <v>5156</v>
      </c>
      <c r="I183" s="142"/>
      <c r="L183" s="33"/>
      <c r="M183" s="143"/>
      <c r="T183" s="54"/>
      <c r="AT183" s="18" t="s">
        <v>225</v>
      </c>
      <c r="AU183" s="18" t="s">
        <v>83</v>
      </c>
    </row>
    <row r="184" spans="2:65" s="1" customFormat="1" ht="19.5">
      <c r="B184" s="33"/>
      <c r="D184" s="140" t="s">
        <v>227</v>
      </c>
      <c r="F184" s="144" t="s">
        <v>4703</v>
      </c>
      <c r="I184" s="142"/>
      <c r="L184" s="33"/>
      <c r="M184" s="143"/>
      <c r="T184" s="54"/>
      <c r="AT184" s="18" t="s">
        <v>227</v>
      </c>
      <c r="AU184" s="18" t="s">
        <v>83</v>
      </c>
    </row>
    <row r="185" spans="2:65" s="11" customFormat="1" ht="11.25">
      <c r="B185" s="145"/>
      <c r="D185" s="140" t="s">
        <v>229</v>
      </c>
      <c r="E185" s="146" t="s">
        <v>19</v>
      </c>
      <c r="F185" s="147" t="s">
        <v>5157</v>
      </c>
      <c r="H185" s="146" t="s">
        <v>19</v>
      </c>
      <c r="I185" s="148"/>
      <c r="L185" s="145"/>
      <c r="M185" s="149"/>
      <c r="T185" s="150"/>
      <c r="AT185" s="146" t="s">
        <v>229</v>
      </c>
      <c r="AU185" s="146" t="s">
        <v>83</v>
      </c>
      <c r="AV185" s="11" t="s">
        <v>83</v>
      </c>
      <c r="AW185" s="11" t="s">
        <v>37</v>
      </c>
      <c r="AX185" s="11" t="s">
        <v>76</v>
      </c>
      <c r="AY185" s="146" t="s">
        <v>218</v>
      </c>
    </row>
    <row r="186" spans="2:65" s="12" customFormat="1" ht="11.25">
      <c r="B186" s="151"/>
      <c r="D186" s="140" t="s">
        <v>229</v>
      </c>
      <c r="E186" s="152" t="s">
        <v>19</v>
      </c>
      <c r="F186" s="153" t="s">
        <v>5158</v>
      </c>
      <c r="H186" s="154">
        <v>1.6</v>
      </c>
      <c r="I186" s="155"/>
      <c r="L186" s="151"/>
      <c r="M186" s="156"/>
      <c r="T186" s="157"/>
      <c r="AT186" s="152" t="s">
        <v>229</v>
      </c>
      <c r="AU186" s="152" t="s">
        <v>83</v>
      </c>
      <c r="AV186" s="12" t="s">
        <v>85</v>
      </c>
      <c r="AW186" s="12" t="s">
        <v>37</v>
      </c>
      <c r="AX186" s="12" t="s">
        <v>83</v>
      </c>
      <c r="AY186" s="152" t="s">
        <v>218</v>
      </c>
    </row>
    <row r="187" spans="2:65" s="1" customFormat="1" ht="16.5" customHeight="1">
      <c r="B187" s="33"/>
      <c r="C187" s="127" t="s">
        <v>373</v>
      </c>
      <c r="D187" s="127" t="s">
        <v>219</v>
      </c>
      <c r="E187" s="128" t="s">
        <v>5159</v>
      </c>
      <c r="F187" s="129" t="s">
        <v>5160</v>
      </c>
      <c r="G187" s="130" t="s">
        <v>237</v>
      </c>
      <c r="H187" s="131">
        <v>1</v>
      </c>
      <c r="I187" s="132"/>
      <c r="J187" s="133">
        <f>ROUND(I187*H187,2)</f>
        <v>0</v>
      </c>
      <c r="K187" s="129" t="s">
        <v>19</v>
      </c>
      <c r="L187" s="33"/>
      <c r="M187" s="134" t="s">
        <v>19</v>
      </c>
      <c r="N187" s="135" t="s">
        <v>47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223</v>
      </c>
      <c r="AT187" s="138" t="s">
        <v>219</v>
      </c>
      <c r="AU187" s="138" t="s">
        <v>83</v>
      </c>
      <c r="AY187" s="18" t="s">
        <v>218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8" t="s">
        <v>83</v>
      </c>
      <c r="BK187" s="139">
        <f>ROUND(I187*H187,2)</f>
        <v>0</v>
      </c>
      <c r="BL187" s="18" t="s">
        <v>223</v>
      </c>
      <c r="BM187" s="138" t="s">
        <v>5161</v>
      </c>
    </row>
    <row r="188" spans="2:65" s="1" customFormat="1" ht="11.25">
      <c r="B188" s="33"/>
      <c r="D188" s="140" t="s">
        <v>225</v>
      </c>
      <c r="F188" s="141" t="s">
        <v>5160</v>
      </c>
      <c r="I188" s="142"/>
      <c r="L188" s="33"/>
      <c r="M188" s="143"/>
      <c r="T188" s="54"/>
      <c r="AT188" s="18" t="s">
        <v>225</v>
      </c>
      <c r="AU188" s="18" t="s">
        <v>83</v>
      </c>
    </row>
    <row r="189" spans="2:65" s="1" customFormat="1" ht="19.5">
      <c r="B189" s="33"/>
      <c r="D189" s="140" t="s">
        <v>227</v>
      </c>
      <c r="F189" s="144" t="s">
        <v>5162</v>
      </c>
      <c r="I189" s="142"/>
      <c r="L189" s="33"/>
      <c r="M189" s="143"/>
      <c r="T189" s="54"/>
      <c r="AT189" s="18" t="s">
        <v>227</v>
      </c>
      <c r="AU189" s="18" t="s">
        <v>83</v>
      </c>
    </row>
    <row r="190" spans="2:65" s="11" customFormat="1" ht="11.25">
      <c r="B190" s="145"/>
      <c r="D190" s="140" t="s">
        <v>229</v>
      </c>
      <c r="E190" s="146" t="s">
        <v>19</v>
      </c>
      <c r="F190" s="147" t="s">
        <v>230</v>
      </c>
      <c r="H190" s="146" t="s">
        <v>19</v>
      </c>
      <c r="I190" s="148"/>
      <c r="L190" s="145"/>
      <c r="M190" s="149"/>
      <c r="T190" s="150"/>
      <c r="AT190" s="146" t="s">
        <v>229</v>
      </c>
      <c r="AU190" s="146" t="s">
        <v>83</v>
      </c>
      <c r="AV190" s="11" t="s">
        <v>83</v>
      </c>
      <c r="AW190" s="11" t="s">
        <v>37</v>
      </c>
      <c r="AX190" s="11" t="s">
        <v>76</v>
      </c>
      <c r="AY190" s="146" t="s">
        <v>218</v>
      </c>
    </row>
    <row r="191" spans="2:65" s="12" customFormat="1" ht="11.25">
      <c r="B191" s="151"/>
      <c r="D191" s="140" t="s">
        <v>229</v>
      </c>
      <c r="E191" s="152" t="s">
        <v>19</v>
      </c>
      <c r="F191" s="153" t="s">
        <v>83</v>
      </c>
      <c r="H191" s="154">
        <v>1</v>
      </c>
      <c r="I191" s="155"/>
      <c r="L191" s="151"/>
      <c r="M191" s="156"/>
      <c r="T191" s="157"/>
      <c r="AT191" s="152" t="s">
        <v>229</v>
      </c>
      <c r="AU191" s="152" t="s">
        <v>83</v>
      </c>
      <c r="AV191" s="12" t="s">
        <v>85</v>
      </c>
      <c r="AW191" s="12" t="s">
        <v>37</v>
      </c>
      <c r="AX191" s="12" t="s">
        <v>83</v>
      </c>
      <c r="AY191" s="152" t="s">
        <v>218</v>
      </c>
    </row>
    <row r="192" spans="2:65" s="1" customFormat="1" ht="24.2" customHeight="1">
      <c r="B192" s="33"/>
      <c r="C192" s="127" t="s">
        <v>380</v>
      </c>
      <c r="D192" s="127" t="s">
        <v>219</v>
      </c>
      <c r="E192" s="128" t="s">
        <v>5163</v>
      </c>
      <c r="F192" s="129" t="s">
        <v>5164</v>
      </c>
      <c r="G192" s="130" t="s">
        <v>237</v>
      </c>
      <c r="H192" s="131">
        <v>1</v>
      </c>
      <c r="I192" s="132"/>
      <c r="J192" s="133">
        <f>ROUND(I192*H192,2)</f>
        <v>0</v>
      </c>
      <c r="K192" s="129" t="s">
        <v>19</v>
      </c>
      <c r="L192" s="33"/>
      <c r="M192" s="134" t="s">
        <v>19</v>
      </c>
      <c r="N192" s="135" t="s">
        <v>47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223</v>
      </c>
      <c r="AT192" s="138" t="s">
        <v>219</v>
      </c>
      <c r="AU192" s="138" t="s">
        <v>83</v>
      </c>
      <c r="AY192" s="18" t="s">
        <v>218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8" t="s">
        <v>83</v>
      </c>
      <c r="BK192" s="139">
        <f>ROUND(I192*H192,2)</f>
        <v>0</v>
      </c>
      <c r="BL192" s="18" t="s">
        <v>223</v>
      </c>
      <c r="BM192" s="138" t="s">
        <v>5165</v>
      </c>
    </row>
    <row r="193" spans="2:65" s="1" customFormat="1" ht="11.25">
      <c r="B193" s="33"/>
      <c r="D193" s="140" t="s">
        <v>225</v>
      </c>
      <c r="F193" s="141" t="s">
        <v>5166</v>
      </c>
      <c r="I193" s="142"/>
      <c r="L193" s="33"/>
      <c r="M193" s="143"/>
      <c r="T193" s="54"/>
      <c r="AT193" s="18" t="s">
        <v>225</v>
      </c>
      <c r="AU193" s="18" t="s">
        <v>83</v>
      </c>
    </row>
    <row r="194" spans="2:65" s="1" customFormat="1" ht="19.5">
      <c r="B194" s="33"/>
      <c r="D194" s="140" t="s">
        <v>227</v>
      </c>
      <c r="F194" s="144" t="s">
        <v>5162</v>
      </c>
      <c r="I194" s="142"/>
      <c r="L194" s="33"/>
      <c r="M194" s="143"/>
      <c r="T194" s="54"/>
      <c r="AT194" s="18" t="s">
        <v>227</v>
      </c>
      <c r="AU194" s="18" t="s">
        <v>83</v>
      </c>
    </row>
    <row r="195" spans="2:65" s="11" customFormat="1" ht="11.25">
      <c r="B195" s="145"/>
      <c r="D195" s="140" t="s">
        <v>229</v>
      </c>
      <c r="E195" s="146" t="s">
        <v>19</v>
      </c>
      <c r="F195" s="147" t="s">
        <v>230</v>
      </c>
      <c r="H195" s="146" t="s">
        <v>19</v>
      </c>
      <c r="I195" s="148"/>
      <c r="L195" s="145"/>
      <c r="M195" s="149"/>
      <c r="T195" s="150"/>
      <c r="AT195" s="146" t="s">
        <v>229</v>
      </c>
      <c r="AU195" s="146" t="s">
        <v>83</v>
      </c>
      <c r="AV195" s="11" t="s">
        <v>83</v>
      </c>
      <c r="AW195" s="11" t="s">
        <v>37</v>
      </c>
      <c r="AX195" s="11" t="s">
        <v>76</v>
      </c>
      <c r="AY195" s="146" t="s">
        <v>218</v>
      </c>
    </row>
    <row r="196" spans="2:65" s="12" customFormat="1" ht="11.25">
      <c r="B196" s="151"/>
      <c r="D196" s="140" t="s">
        <v>229</v>
      </c>
      <c r="E196" s="152" t="s">
        <v>19</v>
      </c>
      <c r="F196" s="153" t="s">
        <v>83</v>
      </c>
      <c r="H196" s="154">
        <v>1</v>
      </c>
      <c r="I196" s="155"/>
      <c r="L196" s="151"/>
      <c r="M196" s="156"/>
      <c r="T196" s="157"/>
      <c r="AT196" s="152" t="s">
        <v>229</v>
      </c>
      <c r="AU196" s="152" t="s">
        <v>83</v>
      </c>
      <c r="AV196" s="12" t="s">
        <v>85</v>
      </c>
      <c r="AW196" s="12" t="s">
        <v>37</v>
      </c>
      <c r="AX196" s="12" t="s">
        <v>83</v>
      </c>
      <c r="AY196" s="152" t="s">
        <v>218</v>
      </c>
    </row>
    <row r="197" spans="2:65" s="10" customFormat="1" ht="25.9" customHeight="1">
      <c r="B197" s="117"/>
      <c r="D197" s="118" t="s">
        <v>75</v>
      </c>
      <c r="E197" s="119" t="s">
        <v>5167</v>
      </c>
      <c r="F197" s="119" t="s">
        <v>4751</v>
      </c>
      <c r="I197" s="120"/>
      <c r="J197" s="121">
        <f>BK197</f>
        <v>0</v>
      </c>
      <c r="L197" s="117"/>
      <c r="M197" s="122"/>
      <c r="P197" s="123">
        <f>SUM(P198:P227)</f>
        <v>0</v>
      </c>
      <c r="R197" s="123">
        <f>SUM(R198:R227)</f>
        <v>0</v>
      </c>
      <c r="T197" s="124">
        <f>SUM(T198:T227)</f>
        <v>0</v>
      </c>
      <c r="AR197" s="118" t="s">
        <v>83</v>
      </c>
      <c r="AT197" s="125" t="s">
        <v>75</v>
      </c>
      <c r="AU197" s="125" t="s">
        <v>76</v>
      </c>
      <c r="AY197" s="118" t="s">
        <v>218</v>
      </c>
      <c r="BK197" s="126">
        <f>SUM(BK198:BK227)</f>
        <v>0</v>
      </c>
    </row>
    <row r="198" spans="2:65" s="1" customFormat="1" ht="24.2" customHeight="1">
      <c r="B198" s="33"/>
      <c r="C198" s="127" t="s">
        <v>387</v>
      </c>
      <c r="D198" s="127" t="s">
        <v>219</v>
      </c>
      <c r="E198" s="128" t="s">
        <v>5168</v>
      </c>
      <c r="F198" s="129" t="s">
        <v>5169</v>
      </c>
      <c r="G198" s="130" t="s">
        <v>222</v>
      </c>
      <c r="H198" s="131">
        <v>4.3</v>
      </c>
      <c r="I198" s="132"/>
      <c r="J198" s="133">
        <f>ROUND(I198*H198,2)</f>
        <v>0</v>
      </c>
      <c r="K198" s="129" t="s">
        <v>19</v>
      </c>
      <c r="L198" s="33"/>
      <c r="M198" s="134" t="s">
        <v>19</v>
      </c>
      <c r="N198" s="135" t="s">
        <v>47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223</v>
      </c>
      <c r="AT198" s="138" t="s">
        <v>219</v>
      </c>
      <c r="AU198" s="138" t="s">
        <v>83</v>
      </c>
      <c r="AY198" s="18" t="s">
        <v>218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8" t="s">
        <v>83</v>
      </c>
      <c r="BK198" s="139">
        <f>ROUND(I198*H198,2)</f>
        <v>0</v>
      </c>
      <c r="BL198" s="18" t="s">
        <v>223</v>
      </c>
      <c r="BM198" s="138" t="s">
        <v>5170</v>
      </c>
    </row>
    <row r="199" spans="2:65" s="1" customFormat="1" ht="39">
      <c r="B199" s="33"/>
      <c r="D199" s="140" t="s">
        <v>225</v>
      </c>
      <c r="F199" s="141" t="s">
        <v>5171</v>
      </c>
      <c r="I199" s="142"/>
      <c r="L199" s="33"/>
      <c r="M199" s="143"/>
      <c r="T199" s="54"/>
      <c r="AT199" s="18" t="s">
        <v>225</v>
      </c>
      <c r="AU199" s="18" t="s">
        <v>83</v>
      </c>
    </row>
    <row r="200" spans="2:65" s="1" customFormat="1" ht="19.5">
      <c r="B200" s="33"/>
      <c r="D200" s="140" t="s">
        <v>227</v>
      </c>
      <c r="F200" s="144" t="s">
        <v>5172</v>
      </c>
      <c r="I200" s="142"/>
      <c r="L200" s="33"/>
      <c r="M200" s="143"/>
      <c r="T200" s="54"/>
      <c r="AT200" s="18" t="s">
        <v>227</v>
      </c>
      <c r="AU200" s="18" t="s">
        <v>83</v>
      </c>
    </row>
    <row r="201" spans="2:65" s="11" customFormat="1" ht="11.25">
      <c r="B201" s="145"/>
      <c r="D201" s="140" t="s">
        <v>229</v>
      </c>
      <c r="E201" s="146" t="s">
        <v>19</v>
      </c>
      <c r="F201" s="147" t="s">
        <v>230</v>
      </c>
      <c r="H201" s="146" t="s">
        <v>19</v>
      </c>
      <c r="I201" s="148"/>
      <c r="L201" s="145"/>
      <c r="M201" s="149"/>
      <c r="T201" s="150"/>
      <c r="AT201" s="146" t="s">
        <v>229</v>
      </c>
      <c r="AU201" s="146" t="s">
        <v>83</v>
      </c>
      <c r="AV201" s="11" t="s">
        <v>83</v>
      </c>
      <c r="AW201" s="11" t="s">
        <v>37</v>
      </c>
      <c r="AX201" s="11" t="s">
        <v>76</v>
      </c>
      <c r="AY201" s="146" t="s">
        <v>218</v>
      </c>
    </row>
    <row r="202" spans="2:65" s="12" customFormat="1" ht="11.25">
      <c r="B202" s="151"/>
      <c r="D202" s="140" t="s">
        <v>229</v>
      </c>
      <c r="E202" s="152" t="s">
        <v>19</v>
      </c>
      <c r="F202" s="153" t="s">
        <v>5173</v>
      </c>
      <c r="H202" s="154">
        <v>4.3</v>
      </c>
      <c r="I202" s="155"/>
      <c r="L202" s="151"/>
      <c r="M202" s="156"/>
      <c r="T202" s="157"/>
      <c r="AT202" s="152" t="s">
        <v>229</v>
      </c>
      <c r="AU202" s="152" t="s">
        <v>83</v>
      </c>
      <c r="AV202" s="12" t="s">
        <v>85</v>
      </c>
      <c r="AW202" s="12" t="s">
        <v>37</v>
      </c>
      <c r="AX202" s="12" t="s">
        <v>83</v>
      </c>
      <c r="AY202" s="152" t="s">
        <v>218</v>
      </c>
    </row>
    <row r="203" spans="2:65" s="1" customFormat="1" ht="24.2" customHeight="1">
      <c r="B203" s="33"/>
      <c r="C203" s="127" t="s">
        <v>7</v>
      </c>
      <c r="D203" s="127" t="s">
        <v>219</v>
      </c>
      <c r="E203" s="128" t="s">
        <v>5174</v>
      </c>
      <c r="F203" s="129" t="s">
        <v>5175</v>
      </c>
      <c r="G203" s="130" t="s">
        <v>222</v>
      </c>
      <c r="H203" s="131">
        <v>10.4</v>
      </c>
      <c r="I203" s="132"/>
      <c r="J203" s="133">
        <f>ROUND(I203*H203,2)</f>
        <v>0</v>
      </c>
      <c r="K203" s="129" t="s">
        <v>19</v>
      </c>
      <c r="L203" s="33"/>
      <c r="M203" s="134" t="s">
        <v>19</v>
      </c>
      <c r="N203" s="135" t="s">
        <v>47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223</v>
      </c>
      <c r="AT203" s="138" t="s">
        <v>219</v>
      </c>
      <c r="AU203" s="138" t="s">
        <v>83</v>
      </c>
      <c r="AY203" s="18" t="s">
        <v>218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8" t="s">
        <v>83</v>
      </c>
      <c r="BK203" s="139">
        <f>ROUND(I203*H203,2)</f>
        <v>0</v>
      </c>
      <c r="BL203" s="18" t="s">
        <v>223</v>
      </c>
      <c r="BM203" s="138" t="s">
        <v>5176</v>
      </c>
    </row>
    <row r="204" spans="2:65" s="1" customFormat="1" ht="39">
      <c r="B204" s="33"/>
      <c r="D204" s="140" t="s">
        <v>225</v>
      </c>
      <c r="F204" s="141" t="s">
        <v>5177</v>
      </c>
      <c r="I204" s="142"/>
      <c r="L204" s="33"/>
      <c r="M204" s="143"/>
      <c r="T204" s="54"/>
      <c r="AT204" s="18" t="s">
        <v>225</v>
      </c>
      <c r="AU204" s="18" t="s">
        <v>83</v>
      </c>
    </row>
    <row r="205" spans="2:65" s="1" customFormat="1" ht="19.5">
      <c r="B205" s="33"/>
      <c r="D205" s="140" t="s">
        <v>227</v>
      </c>
      <c r="F205" s="144" t="s">
        <v>5172</v>
      </c>
      <c r="I205" s="142"/>
      <c r="L205" s="33"/>
      <c r="M205" s="143"/>
      <c r="T205" s="54"/>
      <c r="AT205" s="18" t="s">
        <v>227</v>
      </c>
      <c r="AU205" s="18" t="s">
        <v>83</v>
      </c>
    </row>
    <row r="206" spans="2:65" s="11" customFormat="1" ht="11.25">
      <c r="B206" s="145"/>
      <c r="D206" s="140" t="s">
        <v>229</v>
      </c>
      <c r="E206" s="146" t="s">
        <v>19</v>
      </c>
      <c r="F206" s="147" t="s">
        <v>230</v>
      </c>
      <c r="H206" s="146" t="s">
        <v>19</v>
      </c>
      <c r="I206" s="148"/>
      <c r="L206" s="145"/>
      <c r="M206" s="149"/>
      <c r="T206" s="150"/>
      <c r="AT206" s="146" t="s">
        <v>229</v>
      </c>
      <c r="AU206" s="146" t="s">
        <v>83</v>
      </c>
      <c r="AV206" s="11" t="s">
        <v>83</v>
      </c>
      <c r="AW206" s="11" t="s">
        <v>37</v>
      </c>
      <c r="AX206" s="11" t="s">
        <v>76</v>
      </c>
      <c r="AY206" s="146" t="s">
        <v>218</v>
      </c>
    </row>
    <row r="207" spans="2:65" s="12" customFormat="1" ht="11.25">
      <c r="B207" s="151"/>
      <c r="D207" s="140" t="s">
        <v>229</v>
      </c>
      <c r="E207" s="152" t="s">
        <v>19</v>
      </c>
      <c r="F207" s="153" t="s">
        <v>5178</v>
      </c>
      <c r="H207" s="154">
        <v>10.4</v>
      </c>
      <c r="I207" s="155"/>
      <c r="L207" s="151"/>
      <c r="M207" s="156"/>
      <c r="T207" s="157"/>
      <c r="AT207" s="152" t="s">
        <v>229</v>
      </c>
      <c r="AU207" s="152" t="s">
        <v>83</v>
      </c>
      <c r="AV207" s="12" t="s">
        <v>85</v>
      </c>
      <c r="AW207" s="12" t="s">
        <v>37</v>
      </c>
      <c r="AX207" s="12" t="s">
        <v>83</v>
      </c>
      <c r="AY207" s="152" t="s">
        <v>218</v>
      </c>
    </row>
    <row r="208" spans="2:65" s="1" customFormat="1" ht="16.5" customHeight="1">
      <c r="B208" s="33"/>
      <c r="C208" s="127" t="s">
        <v>401</v>
      </c>
      <c r="D208" s="127" t="s">
        <v>219</v>
      </c>
      <c r="E208" s="128" t="s">
        <v>5179</v>
      </c>
      <c r="F208" s="129" t="s">
        <v>5180</v>
      </c>
      <c r="G208" s="130" t="s">
        <v>237</v>
      </c>
      <c r="H208" s="131">
        <v>1</v>
      </c>
      <c r="I208" s="132"/>
      <c r="J208" s="133">
        <f>ROUND(I208*H208,2)</f>
        <v>0</v>
      </c>
      <c r="K208" s="129" t="s">
        <v>19</v>
      </c>
      <c r="L208" s="33"/>
      <c r="M208" s="134" t="s">
        <v>19</v>
      </c>
      <c r="N208" s="135" t="s">
        <v>47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223</v>
      </c>
      <c r="AT208" s="138" t="s">
        <v>219</v>
      </c>
      <c r="AU208" s="138" t="s">
        <v>83</v>
      </c>
      <c r="AY208" s="18" t="s">
        <v>218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8" t="s">
        <v>83</v>
      </c>
      <c r="BK208" s="139">
        <f>ROUND(I208*H208,2)</f>
        <v>0</v>
      </c>
      <c r="BL208" s="18" t="s">
        <v>223</v>
      </c>
      <c r="BM208" s="138" t="s">
        <v>5181</v>
      </c>
    </row>
    <row r="209" spans="2:65" s="1" customFormat="1" ht="39">
      <c r="B209" s="33"/>
      <c r="D209" s="140" t="s">
        <v>225</v>
      </c>
      <c r="F209" s="141" t="s">
        <v>5182</v>
      </c>
      <c r="I209" s="142"/>
      <c r="L209" s="33"/>
      <c r="M209" s="143"/>
      <c r="T209" s="54"/>
      <c r="AT209" s="18" t="s">
        <v>225</v>
      </c>
      <c r="AU209" s="18" t="s">
        <v>83</v>
      </c>
    </row>
    <row r="210" spans="2:65" s="1" customFormat="1" ht="19.5">
      <c r="B210" s="33"/>
      <c r="D210" s="140" t="s">
        <v>227</v>
      </c>
      <c r="F210" s="144" t="s">
        <v>5183</v>
      </c>
      <c r="I210" s="142"/>
      <c r="L210" s="33"/>
      <c r="M210" s="143"/>
      <c r="T210" s="54"/>
      <c r="AT210" s="18" t="s">
        <v>227</v>
      </c>
      <c r="AU210" s="18" t="s">
        <v>83</v>
      </c>
    </row>
    <row r="211" spans="2:65" s="11" customFormat="1" ht="11.25">
      <c r="B211" s="145"/>
      <c r="D211" s="140" t="s">
        <v>229</v>
      </c>
      <c r="E211" s="146" t="s">
        <v>19</v>
      </c>
      <c r="F211" s="147" t="s">
        <v>230</v>
      </c>
      <c r="H211" s="146" t="s">
        <v>19</v>
      </c>
      <c r="I211" s="148"/>
      <c r="L211" s="145"/>
      <c r="M211" s="149"/>
      <c r="T211" s="150"/>
      <c r="AT211" s="146" t="s">
        <v>229</v>
      </c>
      <c r="AU211" s="146" t="s">
        <v>83</v>
      </c>
      <c r="AV211" s="11" t="s">
        <v>83</v>
      </c>
      <c r="AW211" s="11" t="s">
        <v>37</v>
      </c>
      <c r="AX211" s="11" t="s">
        <v>76</v>
      </c>
      <c r="AY211" s="146" t="s">
        <v>218</v>
      </c>
    </row>
    <row r="212" spans="2:65" s="12" customFormat="1" ht="11.25">
      <c r="B212" s="151"/>
      <c r="D212" s="140" t="s">
        <v>229</v>
      </c>
      <c r="E212" s="152" t="s">
        <v>19</v>
      </c>
      <c r="F212" s="153" t="s">
        <v>83</v>
      </c>
      <c r="H212" s="154">
        <v>1</v>
      </c>
      <c r="I212" s="155"/>
      <c r="L212" s="151"/>
      <c r="M212" s="156"/>
      <c r="T212" s="157"/>
      <c r="AT212" s="152" t="s">
        <v>229</v>
      </c>
      <c r="AU212" s="152" t="s">
        <v>83</v>
      </c>
      <c r="AV212" s="12" t="s">
        <v>85</v>
      </c>
      <c r="AW212" s="12" t="s">
        <v>37</v>
      </c>
      <c r="AX212" s="12" t="s">
        <v>83</v>
      </c>
      <c r="AY212" s="152" t="s">
        <v>218</v>
      </c>
    </row>
    <row r="213" spans="2:65" s="1" customFormat="1" ht="16.5" customHeight="1">
      <c r="B213" s="33"/>
      <c r="C213" s="127" t="s">
        <v>406</v>
      </c>
      <c r="D213" s="127" t="s">
        <v>219</v>
      </c>
      <c r="E213" s="128" t="s">
        <v>5184</v>
      </c>
      <c r="F213" s="129" t="s">
        <v>5185</v>
      </c>
      <c r="G213" s="130" t="s">
        <v>222</v>
      </c>
      <c r="H213" s="131">
        <v>6.8</v>
      </c>
      <c r="I213" s="132"/>
      <c r="J213" s="133">
        <f>ROUND(I213*H213,2)</f>
        <v>0</v>
      </c>
      <c r="K213" s="129" t="s">
        <v>19</v>
      </c>
      <c r="L213" s="33"/>
      <c r="M213" s="134" t="s">
        <v>19</v>
      </c>
      <c r="N213" s="135" t="s">
        <v>47</v>
      </c>
      <c r="P213" s="136">
        <f>O213*H213</f>
        <v>0</v>
      </c>
      <c r="Q213" s="136">
        <v>0</v>
      </c>
      <c r="R213" s="136">
        <f>Q213*H213</f>
        <v>0</v>
      </c>
      <c r="S213" s="136">
        <v>0</v>
      </c>
      <c r="T213" s="137">
        <f>S213*H213</f>
        <v>0</v>
      </c>
      <c r="AR213" s="138" t="s">
        <v>223</v>
      </c>
      <c r="AT213" s="138" t="s">
        <v>219</v>
      </c>
      <c r="AU213" s="138" t="s">
        <v>83</v>
      </c>
      <c r="AY213" s="18" t="s">
        <v>218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8" t="s">
        <v>83</v>
      </c>
      <c r="BK213" s="139">
        <f>ROUND(I213*H213,2)</f>
        <v>0</v>
      </c>
      <c r="BL213" s="18" t="s">
        <v>223</v>
      </c>
      <c r="BM213" s="138" t="s">
        <v>5186</v>
      </c>
    </row>
    <row r="214" spans="2:65" s="1" customFormat="1" ht="11.25">
      <c r="B214" s="33"/>
      <c r="D214" s="140" t="s">
        <v>225</v>
      </c>
      <c r="F214" s="141" t="s">
        <v>5187</v>
      </c>
      <c r="I214" s="142"/>
      <c r="L214" s="33"/>
      <c r="M214" s="143"/>
      <c r="T214" s="54"/>
      <c r="AT214" s="18" t="s">
        <v>225</v>
      </c>
      <c r="AU214" s="18" t="s">
        <v>83</v>
      </c>
    </row>
    <row r="215" spans="2:65" s="1" customFormat="1" ht="19.5">
      <c r="B215" s="33"/>
      <c r="D215" s="140" t="s">
        <v>227</v>
      </c>
      <c r="F215" s="144" t="s">
        <v>5188</v>
      </c>
      <c r="I215" s="142"/>
      <c r="L215" s="33"/>
      <c r="M215" s="143"/>
      <c r="T215" s="54"/>
      <c r="AT215" s="18" t="s">
        <v>227</v>
      </c>
      <c r="AU215" s="18" t="s">
        <v>83</v>
      </c>
    </row>
    <row r="216" spans="2:65" s="11" customFormat="1" ht="11.25">
      <c r="B216" s="145"/>
      <c r="D216" s="140" t="s">
        <v>229</v>
      </c>
      <c r="E216" s="146" t="s">
        <v>19</v>
      </c>
      <c r="F216" s="147" t="s">
        <v>230</v>
      </c>
      <c r="H216" s="146" t="s">
        <v>19</v>
      </c>
      <c r="I216" s="148"/>
      <c r="L216" s="145"/>
      <c r="M216" s="149"/>
      <c r="T216" s="150"/>
      <c r="AT216" s="146" t="s">
        <v>229</v>
      </c>
      <c r="AU216" s="146" t="s">
        <v>83</v>
      </c>
      <c r="AV216" s="11" t="s">
        <v>83</v>
      </c>
      <c r="AW216" s="11" t="s">
        <v>37</v>
      </c>
      <c r="AX216" s="11" t="s">
        <v>76</v>
      </c>
      <c r="AY216" s="146" t="s">
        <v>218</v>
      </c>
    </row>
    <row r="217" spans="2:65" s="12" customFormat="1" ht="11.25">
      <c r="B217" s="151"/>
      <c r="D217" s="140" t="s">
        <v>229</v>
      </c>
      <c r="E217" s="152" t="s">
        <v>19</v>
      </c>
      <c r="F217" s="153" t="s">
        <v>5189</v>
      </c>
      <c r="H217" s="154">
        <v>6.8</v>
      </c>
      <c r="I217" s="155"/>
      <c r="L217" s="151"/>
      <c r="M217" s="156"/>
      <c r="T217" s="157"/>
      <c r="AT217" s="152" t="s">
        <v>229</v>
      </c>
      <c r="AU217" s="152" t="s">
        <v>83</v>
      </c>
      <c r="AV217" s="12" t="s">
        <v>85</v>
      </c>
      <c r="AW217" s="12" t="s">
        <v>37</v>
      </c>
      <c r="AX217" s="12" t="s">
        <v>83</v>
      </c>
      <c r="AY217" s="152" t="s">
        <v>218</v>
      </c>
    </row>
    <row r="218" spans="2:65" s="1" customFormat="1" ht="16.5" customHeight="1">
      <c r="B218" s="33"/>
      <c r="C218" s="127" t="s">
        <v>412</v>
      </c>
      <c r="D218" s="127" t="s">
        <v>219</v>
      </c>
      <c r="E218" s="128" t="s">
        <v>5190</v>
      </c>
      <c r="F218" s="129" t="s">
        <v>5191</v>
      </c>
      <c r="G218" s="130" t="s">
        <v>237</v>
      </c>
      <c r="H218" s="131">
        <v>1</v>
      </c>
      <c r="I218" s="132"/>
      <c r="J218" s="133">
        <f>ROUND(I218*H218,2)</f>
        <v>0</v>
      </c>
      <c r="K218" s="129" t="s">
        <v>19</v>
      </c>
      <c r="L218" s="33"/>
      <c r="M218" s="134" t="s">
        <v>19</v>
      </c>
      <c r="N218" s="135" t="s">
        <v>47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223</v>
      </c>
      <c r="AT218" s="138" t="s">
        <v>219</v>
      </c>
      <c r="AU218" s="138" t="s">
        <v>83</v>
      </c>
      <c r="AY218" s="18" t="s">
        <v>218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8" t="s">
        <v>83</v>
      </c>
      <c r="BK218" s="139">
        <f>ROUND(I218*H218,2)</f>
        <v>0</v>
      </c>
      <c r="BL218" s="18" t="s">
        <v>223</v>
      </c>
      <c r="BM218" s="138" t="s">
        <v>5192</v>
      </c>
    </row>
    <row r="219" spans="2:65" s="1" customFormat="1" ht="11.25">
      <c r="B219" s="33"/>
      <c r="D219" s="140" t="s">
        <v>225</v>
      </c>
      <c r="F219" s="141" t="s">
        <v>5191</v>
      </c>
      <c r="I219" s="142"/>
      <c r="L219" s="33"/>
      <c r="M219" s="143"/>
      <c r="T219" s="54"/>
      <c r="AT219" s="18" t="s">
        <v>225</v>
      </c>
      <c r="AU219" s="18" t="s">
        <v>83</v>
      </c>
    </row>
    <row r="220" spans="2:65" s="1" customFormat="1" ht="19.5">
      <c r="B220" s="33"/>
      <c r="D220" s="140" t="s">
        <v>227</v>
      </c>
      <c r="F220" s="144" t="s">
        <v>5193</v>
      </c>
      <c r="I220" s="142"/>
      <c r="L220" s="33"/>
      <c r="M220" s="143"/>
      <c r="T220" s="54"/>
      <c r="AT220" s="18" t="s">
        <v>227</v>
      </c>
      <c r="AU220" s="18" t="s">
        <v>83</v>
      </c>
    </row>
    <row r="221" spans="2:65" s="11" customFormat="1" ht="11.25">
      <c r="B221" s="145"/>
      <c r="D221" s="140" t="s">
        <v>229</v>
      </c>
      <c r="E221" s="146" t="s">
        <v>19</v>
      </c>
      <c r="F221" s="147" t="s">
        <v>230</v>
      </c>
      <c r="H221" s="146" t="s">
        <v>19</v>
      </c>
      <c r="I221" s="148"/>
      <c r="L221" s="145"/>
      <c r="M221" s="149"/>
      <c r="T221" s="150"/>
      <c r="AT221" s="146" t="s">
        <v>229</v>
      </c>
      <c r="AU221" s="146" t="s">
        <v>83</v>
      </c>
      <c r="AV221" s="11" t="s">
        <v>83</v>
      </c>
      <c r="AW221" s="11" t="s">
        <v>37</v>
      </c>
      <c r="AX221" s="11" t="s">
        <v>76</v>
      </c>
      <c r="AY221" s="146" t="s">
        <v>218</v>
      </c>
    </row>
    <row r="222" spans="2:65" s="12" customFormat="1" ht="11.25">
      <c r="B222" s="151"/>
      <c r="D222" s="140" t="s">
        <v>229</v>
      </c>
      <c r="E222" s="152" t="s">
        <v>19</v>
      </c>
      <c r="F222" s="153" t="s">
        <v>83</v>
      </c>
      <c r="H222" s="154">
        <v>1</v>
      </c>
      <c r="I222" s="155"/>
      <c r="L222" s="151"/>
      <c r="M222" s="156"/>
      <c r="T222" s="157"/>
      <c r="AT222" s="152" t="s">
        <v>229</v>
      </c>
      <c r="AU222" s="152" t="s">
        <v>83</v>
      </c>
      <c r="AV222" s="12" t="s">
        <v>85</v>
      </c>
      <c r="AW222" s="12" t="s">
        <v>37</v>
      </c>
      <c r="AX222" s="12" t="s">
        <v>83</v>
      </c>
      <c r="AY222" s="152" t="s">
        <v>218</v>
      </c>
    </row>
    <row r="223" spans="2:65" s="1" customFormat="1" ht="16.5" customHeight="1">
      <c r="B223" s="33"/>
      <c r="C223" s="127" t="s">
        <v>420</v>
      </c>
      <c r="D223" s="127" t="s">
        <v>219</v>
      </c>
      <c r="E223" s="128" t="s">
        <v>5194</v>
      </c>
      <c r="F223" s="129" t="s">
        <v>5195</v>
      </c>
      <c r="G223" s="130" t="s">
        <v>222</v>
      </c>
      <c r="H223" s="131">
        <v>6.8</v>
      </c>
      <c r="I223" s="132"/>
      <c r="J223" s="133">
        <f>ROUND(I223*H223,2)</f>
        <v>0</v>
      </c>
      <c r="K223" s="129" t="s">
        <v>19</v>
      </c>
      <c r="L223" s="33"/>
      <c r="M223" s="134" t="s">
        <v>19</v>
      </c>
      <c r="N223" s="135" t="s">
        <v>47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223</v>
      </c>
      <c r="AT223" s="138" t="s">
        <v>219</v>
      </c>
      <c r="AU223" s="138" t="s">
        <v>83</v>
      </c>
      <c r="AY223" s="18" t="s">
        <v>218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8" t="s">
        <v>83</v>
      </c>
      <c r="BK223" s="139">
        <f>ROUND(I223*H223,2)</f>
        <v>0</v>
      </c>
      <c r="BL223" s="18" t="s">
        <v>223</v>
      </c>
      <c r="BM223" s="138" t="s">
        <v>5196</v>
      </c>
    </row>
    <row r="224" spans="2:65" s="1" customFormat="1" ht="11.25">
      <c r="B224" s="33"/>
      <c r="D224" s="140" t="s">
        <v>225</v>
      </c>
      <c r="F224" s="141" t="s">
        <v>5195</v>
      </c>
      <c r="I224" s="142"/>
      <c r="L224" s="33"/>
      <c r="M224" s="143"/>
      <c r="T224" s="54"/>
      <c r="AT224" s="18" t="s">
        <v>225</v>
      </c>
      <c r="AU224" s="18" t="s">
        <v>83</v>
      </c>
    </row>
    <row r="225" spans="2:51" s="1" customFormat="1" ht="19.5">
      <c r="B225" s="33"/>
      <c r="D225" s="140" t="s">
        <v>227</v>
      </c>
      <c r="F225" s="144" t="s">
        <v>5197</v>
      </c>
      <c r="I225" s="142"/>
      <c r="L225" s="33"/>
      <c r="M225" s="143"/>
      <c r="T225" s="54"/>
      <c r="AT225" s="18" t="s">
        <v>227</v>
      </c>
      <c r="AU225" s="18" t="s">
        <v>83</v>
      </c>
    </row>
    <row r="226" spans="2:51" s="11" customFormat="1" ht="11.25">
      <c r="B226" s="145"/>
      <c r="D226" s="140" t="s">
        <v>229</v>
      </c>
      <c r="E226" s="146" t="s">
        <v>19</v>
      </c>
      <c r="F226" s="147" t="s">
        <v>230</v>
      </c>
      <c r="H226" s="146" t="s">
        <v>19</v>
      </c>
      <c r="I226" s="148"/>
      <c r="L226" s="145"/>
      <c r="M226" s="149"/>
      <c r="T226" s="150"/>
      <c r="AT226" s="146" t="s">
        <v>229</v>
      </c>
      <c r="AU226" s="146" t="s">
        <v>83</v>
      </c>
      <c r="AV226" s="11" t="s">
        <v>83</v>
      </c>
      <c r="AW226" s="11" t="s">
        <v>37</v>
      </c>
      <c r="AX226" s="11" t="s">
        <v>76</v>
      </c>
      <c r="AY226" s="146" t="s">
        <v>218</v>
      </c>
    </row>
    <row r="227" spans="2:51" s="12" customFormat="1" ht="11.25">
      <c r="B227" s="151"/>
      <c r="D227" s="140" t="s">
        <v>229</v>
      </c>
      <c r="E227" s="152" t="s">
        <v>19</v>
      </c>
      <c r="F227" s="153" t="s">
        <v>5189</v>
      </c>
      <c r="H227" s="154">
        <v>6.8</v>
      </c>
      <c r="I227" s="155"/>
      <c r="L227" s="151"/>
      <c r="M227" s="169"/>
      <c r="N227" s="170"/>
      <c r="O227" s="170"/>
      <c r="P227" s="170"/>
      <c r="Q227" s="170"/>
      <c r="R227" s="170"/>
      <c r="S227" s="170"/>
      <c r="T227" s="171"/>
      <c r="AT227" s="152" t="s">
        <v>229</v>
      </c>
      <c r="AU227" s="152" t="s">
        <v>83</v>
      </c>
      <c r="AV227" s="12" t="s">
        <v>85</v>
      </c>
      <c r="AW227" s="12" t="s">
        <v>37</v>
      </c>
      <c r="AX227" s="12" t="s">
        <v>83</v>
      </c>
      <c r="AY227" s="152" t="s">
        <v>218</v>
      </c>
    </row>
    <row r="228" spans="2:51" s="1" customFormat="1" ht="6.95" customHeight="1">
      <c r="B228" s="42"/>
      <c r="C228" s="43"/>
      <c r="D228" s="43"/>
      <c r="E228" s="43"/>
      <c r="F228" s="43"/>
      <c r="G228" s="43"/>
      <c r="H228" s="43"/>
      <c r="I228" s="43"/>
      <c r="J228" s="43"/>
      <c r="K228" s="43"/>
      <c r="L228" s="33"/>
    </row>
  </sheetData>
  <sheetProtection algorithmName="SHA-512" hashValue="e9qZ0n9aJQYQjRZ3fTUPWPNJmpviYxwE9N7XF7/d0HN1lmzjsHFM4vcR/v2HwnvpGkzxnjdrVmAX02F7YD37eA==" saltValue="oK3zrLXWb12wHz/jP+yQON+akX8qlLWr4cEWGu8Ifanoq9GEu06EIDSeCJvERi59PlcHB40Fo5uYI6U+c43gcA==" spinCount="100000" sheet="1" objects="1" scenarios="1" formatColumns="0" formatRows="0" autoFilter="0"/>
  <autoFilter ref="C94:K227" xr:uid="{00000000-0009-0000-0000-00000E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141</v>
      </c>
      <c r="AZ2" s="91" t="s">
        <v>4575</v>
      </c>
      <c r="BA2" s="91" t="s">
        <v>4576</v>
      </c>
      <c r="BB2" s="91" t="s">
        <v>167</v>
      </c>
      <c r="BC2" s="91" t="s">
        <v>5198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4580</v>
      </c>
      <c r="BA3" s="91" t="s">
        <v>4581</v>
      </c>
      <c r="BB3" s="91" t="s">
        <v>167</v>
      </c>
      <c r="BC3" s="91" t="s">
        <v>5199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166</v>
      </c>
      <c r="BA4" s="91" t="s">
        <v>166</v>
      </c>
      <c r="BB4" s="91" t="s">
        <v>167</v>
      </c>
      <c r="BC4" s="91" t="s">
        <v>5200</v>
      </c>
      <c r="BD4" s="91" t="s">
        <v>85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.75">
      <c r="B8" s="21"/>
      <c r="D8" s="28" t="s">
        <v>185</v>
      </c>
      <c r="L8" s="21"/>
    </row>
    <row r="9" spans="2:56" ht="16.5" customHeight="1">
      <c r="B9" s="21"/>
      <c r="E9" s="328" t="s">
        <v>4586</v>
      </c>
      <c r="F9" s="313"/>
      <c r="G9" s="313"/>
      <c r="H9" s="313"/>
      <c r="L9" s="21"/>
    </row>
    <row r="10" spans="2:56" ht="12" customHeight="1">
      <c r="B10" s="21"/>
      <c r="D10" s="28" t="s">
        <v>192</v>
      </c>
      <c r="L10" s="21"/>
    </row>
    <row r="11" spans="2:5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56" s="1" customFormat="1" ht="12" customHeight="1">
      <c r="B12" s="33"/>
      <c r="D12" s="28" t="s">
        <v>1427</v>
      </c>
      <c r="L12" s="33"/>
    </row>
    <row r="13" spans="2:56" s="1" customFormat="1" ht="16.5" customHeight="1">
      <c r="B13" s="33"/>
      <c r="E13" s="294" t="s">
        <v>5201</v>
      </c>
      <c r="F13" s="330"/>
      <c r="G13" s="330"/>
      <c r="H13" s="330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5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ROUND((SUM(BE94:BE175)),  2)</f>
        <v>0</v>
      </c>
      <c r="I37" s="95">
        <v>0.21</v>
      </c>
      <c r="J37" s="84">
        <f>ROUND(((SUM(BE94:BE175))*I37),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ROUND((SUM(BF94:BF175)),  2)</f>
        <v>0</v>
      </c>
      <c r="I38" s="95">
        <v>0.15</v>
      </c>
      <c r="J38" s="84">
        <f>ROUND(((SUM(BF94:BF175))*I38),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ROUND((SUM(BG94:BG175)),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ROUND((SUM(BH94:BH175)),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ROUND((SUM(BI94:BI175)),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06.6 - Přeložka vodovodní přípojky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J94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5085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8" customFormat="1" ht="24.95" customHeight="1">
      <c r="B69" s="105"/>
      <c r="D69" s="106" t="s">
        <v>5202</v>
      </c>
      <c r="E69" s="107"/>
      <c r="F69" s="107"/>
      <c r="G69" s="107"/>
      <c r="H69" s="107"/>
      <c r="I69" s="107"/>
      <c r="J69" s="108">
        <f>J134</f>
        <v>0</v>
      </c>
      <c r="L69" s="105"/>
    </row>
    <row r="70" spans="2:47" s="8" customFormat="1" ht="24.95" customHeight="1">
      <c r="B70" s="105"/>
      <c r="D70" s="106" t="s">
        <v>5203</v>
      </c>
      <c r="E70" s="107"/>
      <c r="F70" s="107"/>
      <c r="G70" s="107"/>
      <c r="H70" s="107"/>
      <c r="I70" s="107"/>
      <c r="J70" s="108">
        <f>J150</f>
        <v>0</v>
      </c>
      <c r="L70" s="105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203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28" t="str">
        <f>E7</f>
        <v>MVE Klecany II</v>
      </c>
      <c r="F80" s="329"/>
      <c r="G80" s="329"/>
      <c r="H80" s="329"/>
      <c r="L80" s="33"/>
    </row>
    <row r="81" spans="2:65" ht="12" customHeight="1">
      <c r="B81" s="21"/>
      <c r="C81" s="28" t="s">
        <v>185</v>
      </c>
      <c r="L81" s="21"/>
    </row>
    <row r="82" spans="2:65" ht="16.5" customHeight="1">
      <c r="B82" s="21"/>
      <c r="E82" s="328" t="s">
        <v>4586</v>
      </c>
      <c r="F82" s="313"/>
      <c r="G82" s="313"/>
      <c r="H82" s="313"/>
      <c r="L82" s="21"/>
    </row>
    <row r="83" spans="2:65" ht="12" customHeight="1">
      <c r="B83" s="21"/>
      <c r="C83" s="28" t="s">
        <v>192</v>
      </c>
      <c r="L83" s="21"/>
    </row>
    <row r="84" spans="2:65" s="1" customFormat="1" ht="16.5" customHeight="1">
      <c r="B84" s="33"/>
      <c r="E84" s="305" t="s">
        <v>4587</v>
      </c>
      <c r="F84" s="330"/>
      <c r="G84" s="330"/>
      <c r="H84" s="330"/>
      <c r="L84" s="33"/>
    </row>
    <row r="85" spans="2:65" s="1" customFormat="1" ht="12" customHeight="1">
      <c r="B85" s="33"/>
      <c r="C85" s="28" t="s">
        <v>1427</v>
      </c>
      <c r="L85" s="33"/>
    </row>
    <row r="86" spans="2:65" s="1" customFormat="1" ht="16.5" customHeight="1">
      <c r="B86" s="33"/>
      <c r="E86" s="294" t="str">
        <f>E13</f>
        <v>DSO 06.6 - Přeložka vodovodní přípojky</v>
      </c>
      <c r="F86" s="330"/>
      <c r="G86" s="330"/>
      <c r="H86" s="33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Klecany [666033]</v>
      </c>
      <c r="I88" s="28" t="s">
        <v>23</v>
      </c>
      <c r="J88" s="50" t="str">
        <f>IF(J16="","",J16)</f>
        <v>31. 5. 2023</v>
      </c>
      <c r="L88" s="33"/>
    </row>
    <row r="89" spans="2:65" s="1" customFormat="1" ht="6.95" customHeight="1">
      <c r="B89" s="33"/>
      <c r="L89" s="33"/>
    </row>
    <row r="90" spans="2:65" s="1" customFormat="1" ht="15.2" customHeight="1">
      <c r="B90" s="33"/>
      <c r="C90" s="28" t="s">
        <v>25</v>
      </c>
      <c r="F90" s="26" t="str">
        <f>E19</f>
        <v>Povodí Vltavy, státní podnik</v>
      </c>
      <c r="I90" s="28" t="s">
        <v>33</v>
      </c>
      <c r="J90" s="31" t="str">
        <f>E25</f>
        <v>AQUATIS a.s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Vyplň údaj</v>
      </c>
      <c r="I91" s="28" t="s">
        <v>38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9" customFormat="1" ht="29.25" customHeight="1">
      <c r="B93" s="109"/>
      <c r="C93" s="110" t="s">
        <v>204</v>
      </c>
      <c r="D93" s="111" t="s">
        <v>61</v>
      </c>
      <c r="E93" s="111" t="s">
        <v>57</v>
      </c>
      <c r="F93" s="111" t="s">
        <v>58</v>
      </c>
      <c r="G93" s="111" t="s">
        <v>205</v>
      </c>
      <c r="H93" s="111" t="s">
        <v>206</v>
      </c>
      <c r="I93" s="111" t="s">
        <v>207</v>
      </c>
      <c r="J93" s="111" t="s">
        <v>199</v>
      </c>
      <c r="K93" s="112" t="s">
        <v>208</v>
      </c>
      <c r="L93" s="109"/>
      <c r="M93" s="57" t="s">
        <v>19</v>
      </c>
      <c r="N93" s="58" t="s">
        <v>46</v>
      </c>
      <c r="O93" s="58" t="s">
        <v>209</v>
      </c>
      <c r="P93" s="58" t="s">
        <v>210</v>
      </c>
      <c r="Q93" s="58" t="s">
        <v>211</v>
      </c>
      <c r="R93" s="58" t="s">
        <v>212</v>
      </c>
      <c r="S93" s="58" t="s">
        <v>213</v>
      </c>
      <c r="T93" s="59" t="s">
        <v>214</v>
      </c>
    </row>
    <row r="94" spans="2:65" s="1" customFormat="1" ht="22.9" customHeight="1">
      <c r="B94" s="33"/>
      <c r="C94" s="62" t="s">
        <v>215</v>
      </c>
      <c r="J94" s="113">
        <f>BK94</f>
        <v>0</v>
      </c>
      <c r="L94" s="33"/>
      <c r="M94" s="60"/>
      <c r="N94" s="51"/>
      <c r="O94" s="51"/>
      <c r="P94" s="114">
        <f>P95+P134+P150</f>
        <v>0</v>
      </c>
      <c r="Q94" s="51"/>
      <c r="R94" s="114">
        <f>R95+R134+R150</f>
        <v>0</v>
      </c>
      <c r="S94" s="51"/>
      <c r="T94" s="115">
        <f>T95+T134+T150</f>
        <v>0</v>
      </c>
      <c r="AT94" s="18" t="s">
        <v>75</v>
      </c>
      <c r="AU94" s="18" t="s">
        <v>200</v>
      </c>
      <c r="BK94" s="116">
        <f>BK95+BK134+BK150</f>
        <v>0</v>
      </c>
    </row>
    <row r="95" spans="2:65" s="10" customFormat="1" ht="25.9" customHeight="1">
      <c r="B95" s="117"/>
      <c r="D95" s="118" t="s">
        <v>75</v>
      </c>
      <c r="E95" s="119" t="s">
        <v>5089</v>
      </c>
      <c r="F95" s="119" t="s">
        <v>458</v>
      </c>
      <c r="I95" s="120"/>
      <c r="J95" s="121">
        <f>BK95</f>
        <v>0</v>
      </c>
      <c r="L95" s="117"/>
      <c r="M95" s="122"/>
      <c r="P95" s="123">
        <f>SUM(P96:P133)</f>
        <v>0</v>
      </c>
      <c r="R95" s="123">
        <f>SUM(R96:R133)</f>
        <v>0</v>
      </c>
      <c r="T95" s="124">
        <f>SUM(T96:T133)</f>
        <v>0</v>
      </c>
      <c r="AR95" s="118" t="s">
        <v>83</v>
      </c>
      <c r="AT95" s="125" t="s">
        <v>75</v>
      </c>
      <c r="AU95" s="125" t="s">
        <v>76</v>
      </c>
      <c r="AY95" s="118" t="s">
        <v>218</v>
      </c>
      <c r="BK95" s="126">
        <f>SUM(BK96:BK133)</f>
        <v>0</v>
      </c>
    </row>
    <row r="96" spans="2:65" s="1" customFormat="1" ht="16.5" customHeight="1">
      <c r="B96" s="33"/>
      <c r="C96" s="127" t="s">
        <v>83</v>
      </c>
      <c r="D96" s="127" t="s">
        <v>219</v>
      </c>
      <c r="E96" s="128" t="s">
        <v>5090</v>
      </c>
      <c r="F96" s="129" t="s">
        <v>4598</v>
      </c>
      <c r="G96" s="130" t="s">
        <v>167</v>
      </c>
      <c r="H96" s="131">
        <v>21.472000000000001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5204</v>
      </c>
    </row>
    <row r="97" spans="2:65" s="1" customFormat="1" ht="39">
      <c r="B97" s="33"/>
      <c r="D97" s="140" t="s">
        <v>225</v>
      </c>
      <c r="F97" s="141" t="s">
        <v>4600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65" s="1" customFormat="1" ht="19.5">
      <c r="B98" s="33"/>
      <c r="D98" s="140" t="s">
        <v>227</v>
      </c>
      <c r="F98" s="144" t="s">
        <v>470</v>
      </c>
      <c r="I98" s="142"/>
      <c r="L98" s="33"/>
      <c r="M98" s="143"/>
      <c r="T98" s="54"/>
      <c r="AT98" s="18" t="s">
        <v>227</v>
      </c>
      <c r="AU98" s="18" t="s">
        <v>83</v>
      </c>
    </row>
    <row r="99" spans="2:65" s="11" customFormat="1" ht="11.25">
      <c r="B99" s="145"/>
      <c r="D99" s="140" t="s">
        <v>229</v>
      </c>
      <c r="E99" s="146" t="s">
        <v>19</v>
      </c>
      <c r="F99" s="147" t="s">
        <v>230</v>
      </c>
      <c r="H99" s="146" t="s">
        <v>19</v>
      </c>
      <c r="I99" s="148"/>
      <c r="L99" s="145"/>
      <c r="M99" s="149"/>
      <c r="T99" s="150"/>
      <c r="AT99" s="146" t="s">
        <v>229</v>
      </c>
      <c r="AU99" s="146" t="s">
        <v>83</v>
      </c>
      <c r="AV99" s="11" t="s">
        <v>83</v>
      </c>
      <c r="AW99" s="11" t="s">
        <v>37</v>
      </c>
      <c r="AX99" s="11" t="s">
        <v>76</v>
      </c>
      <c r="AY99" s="146" t="s">
        <v>218</v>
      </c>
    </row>
    <row r="100" spans="2:65" s="12" customFormat="1" ht="11.25">
      <c r="B100" s="151"/>
      <c r="D100" s="140" t="s">
        <v>229</v>
      </c>
      <c r="E100" s="152" t="s">
        <v>19</v>
      </c>
      <c r="F100" s="153" t="s">
        <v>5205</v>
      </c>
      <c r="H100" s="154">
        <v>21.472000000000001</v>
      </c>
      <c r="I100" s="155"/>
      <c r="L100" s="151"/>
      <c r="M100" s="156"/>
      <c r="T100" s="157"/>
      <c r="AT100" s="152" t="s">
        <v>229</v>
      </c>
      <c r="AU100" s="152" t="s">
        <v>83</v>
      </c>
      <c r="AV100" s="12" t="s">
        <v>85</v>
      </c>
      <c r="AW100" s="12" t="s">
        <v>37</v>
      </c>
      <c r="AX100" s="12" t="s">
        <v>76</v>
      </c>
      <c r="AY100" s="152" t="s">
        <v>218</v>
      </c>
    </row>
    <row r="101" spans="2:65" s="13" customFormat="1" ht="11.25">
      <c r="B101" s="158"/>
      <c r="D101" s="140" t="s">
        <v>229</v>
      </c>
      <c r="E101" s="159" t="s">
        <v>4575</v>
      </c>
      <c r="F101" s="160" t="s">
        <v>234</v>
      </c>
      <c r="H101" s="161">
        <v>21.472000000000001</v>
      </c>
      <c r="I101" s="162"/>
      <c r="L101" s="158"/>
      <c r="M101" s="163"/>
      <c r="T101" s="164"/>
      <c r="AT101" s="159" t="s">
        <v>229</v>
      </c>
      <c r="AU101" s="159" t="s">
        <v>83</v>
      </c>
      <c r="AV101" s="13" t="s">
        <v>223</v>
      </c>
      <c r="AW101" s="13" t="s">
        <v>37</v>
      </c>
      <c r="AX101" s="13" t="s">
        <v>83</v>
      </c>
      <c r="AY101" s="159" t="s">
        <v>218</v>
      </c>
    </row>
    <row r="102" spans="2:65" s="1" customFormat="1" ht="24.2" customHeight="1">
      <c r="B102" s="33"/>
      <c r="C102" s="127" t="s">
        <v>85</v>
      </c>
      <c r="D102" s="127" t="s">
        <v>219</v>
      </c>
      <c r="E102" s="128" t="s">
        <v>5093</v>
      </c>
      <c r="F102" s="129" t="s">
        <v>4607</v>
      </c>
      <c r="G102" s="130" t="s">
        <v>180</v>
      </c>
      <c r="H102" s="131">
        <v>39.04</v>
      </c>
      <c r="I102" s="132"/>
      <c r="J102" s="133">
        <f>ROUND(I102*H102,2)</f>
        <v>0</v>
      </c>
      <c r="K102" s="129" t="s">
        <v>19</v>
      </c>
      <c r="L102" s="33"/>
      <c r="M102" s="134" t="s">
        <v>19</v>
      </c>
      <c r="N102" s="135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223</v>
      </c>
      <c r="AT102" s="138" t="s">
        <v>219</v>
      </c>
      <c r="AU102" s="138" t="s">
        <v>83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223</v>
      </c>
      <c r="BM102" s="138" t="s">
        <v>5206</v>
      </c>
    </row>
    <row r="103" spans="2:65" s="1" customFormat="1" ht="29.25">
      <c r="B103" s="33"/>
      <c r="D103" s="140" t="s">
        <v>225</v>
      </c>
      <c r="F103" s="141" t="s">
        <v>4609</v>
      </c>
      <c r="I103" s="142"/>
      <c r="L103" s="33"/>
      <c r="M103" s="143"/>
      <c r="T103" s="54"/>
      <c r="AT103" s="18" t="s">
        <v>225</v>
      </c>
      <c r="AU103" s="18" t="s">
        <v>83</v>
      </c>
    </row>
    <row r="104" spans="2:65" s="1" customFormat="1" ht="19.5">
      <c r="B104" s="33"/>
      <c r="D104" s="140" t="s">
        <v>227</v>
      </c>
      <c r="F104" s="144" t="s">
        <v>4610</v>
      </c>
      <c r="I104" s="142"/>
      <c r="L104" s="33"/>
      <c r="M104" s="143"/>
      <c r="T104" s="54"/>
      <c r="AT104" s="18" t="s">
        <v>227</v>
      </c>
      <c r="AU104" s="18" t="s">
        <v>83</v>
      </c>
    </row>
    <row r="105" spans="2:65" s="11" customFormat="1" ht="11.25">
      <c r="B105" s="145"/>
      <c r="D105" s="140" t="s">
        <v>229</v>
      </c>
      <c r="E105" s="146" t="s">
        <v>19</v>
      </c>
      <c r="F105" s="147" t="s">
        <v>230</v>
      </c>
      <c r="H105" s="146" t="s">
        <v>19</v>
      </c>
      <c r="I105" s="148"/>
      <c r="L105" s="145"/>
      <c r="M105" s="149"/>
      <c r="T105" s="150"/>
      <c r="AT105" s="146" t="s">
        <v>229</v>
      </c>
      <c r="AU105" s="146" t="s">
        <v>83</v>
      </c>
      <c r="AV105" s="11" t="s">
        <v>83</v>
      </c>
      <c r="AW105" s="11" t="s">
        <v>37</v>
      </c>
      <c r="AX105" s="11" t="s">
        <v>76</v>
      </c>
      <c r="AY105" s="146" t="s">
        <v>218</v>
      </c>
    </row>
    <row r="106" spans="2:65" s="12" customFormat="1" ht="11.25">
      <c r="B106" s="151"/>
      <c r="D106" s="140" t="s">
        <v>229</v>
      </c>
      <c r="E106" s="152" t="s">
        <v>19</v>
      </c>
      <c r="F106" s="153" t="s">
        <v>5207</v>
      </c>
      <c r="H106" s="154">
        <v>39.04</v>
      </c>
      <c r="I106" s="155"/>
      <c r="L106" s="151"/>
      <c r="M106" s="156"/>
      <c r="T106" s="157"/>
      <c r="AT106" s="152" t="s">
        <v>229</v>
      </c>
      <c r="AU106" s="152" t="s">
        <v>83</v>
      </c>
      <c r="AV106" s="12" t="s">
        <v>85</v>
      </c>
      <c r="AW106" s="12" t="s">
        <v>37</v>
      </c>
      <c r="AX106" s="12" t="s">
        <v>76</v>
      </c>
      <c r="AY106" s="152" t="s">
        <v>218</v>
      </c>
    </row>
    <row r="107" spans="2:65" s="13" customFormat="1" ht="11.25">
      <c r="B107" s="158"/>
      <c r="D107" s="140" t="s">
        <v>229</v>
      </c>
      <c r="E107" s="159" t="s">
        <v>4580</v>
      </c>
      <c r="F107" s="160" t="s">
        <v>234</v>
      </c>
      <c r="H107" s="161">
        <v>39.04</v>
      </c>
      <c r="I107" s="162"/>
      <c r="L107" s="158"/>
      <c r="M107" s="163"/>
      <c r="T107" s="164"/>
      <c r="AT107" s="159" t="s">
        <v>229</v>
      </c>
      <c r="AU107" s="159" t="s">
        <v>83</v>
      </c>
      <c r="AV107" s="13" t="s">
        <v>223</v>
      </c>
      <c r="AW107" s="13" t="s">
        <v>37</v>
      </c>
      <c r="AX107" s="13" t="s">
        <v>83</v>
      </c>
      <c r="AY107" s="159" t="s">
        <v>218</v>
      </c>
    </row>
    <row r="108" spans="2:65" s="1" customFormat="1" ht="24.2" customHeight="1">
      <c r="B108" s="33"/>
      <c r="C108" s="127" t="s">
        <v>99</v>
      </c>
      <c r="D108" s="127" t="s">
        <v>219</v>
      </c>
      <c r="E108" s="128" t="s">
        <v>5096</v>
      </c>
      <c r="F108" s="129" t="s">
        <v>4617</v>
      </c>
      <c r="G108" s="130" t="s">
        <v>180</v>
      </c>
      <c r="H108" s="131">
        <v>39.04</v>
      </c>
      <c r="I108" s="132"/>
      <c r="J108" s="133">
        <f>ROUND(I108*H108,2)</f>
        <v>0</v>
      </c>
      <c r="K108" s="129" t="s">
        <v>19</v>
      </c>
      <c r="L108" s="33"/>
      <c r="M108" s="134" t="s">
        <v>19</v>
      </c>
      <c r="N108" s="135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223</v>
      </c>
      <c r="AT108" s="138" t="s">
        <v>219</v>
      </c>
      <c r="AU108" s="138" t="s">
        <v>83</v>
      </c>
      <c r="AY108" s="18" t="s">
        <v>218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83</v>
      </c>
      <c r="BK108" s="139">
        <f>ROUND(I108*H108,2)</f>
        <v>0</v>
      </c>
      <c r="BL108" s="18" t="s">
        <v>223</v>
      </c>
      <c r="BM108" s="138" t="s">
        <v>5208</v>
      </c>
    </row>
    <row r="109" spans="2:65" s="1" customFormat="1" ht="29.25">
      <c r="B109" s="33"/>
      <c r="D109" s="140" t="s">
        <v>225</v>
      </c>
      <c r="F109" s="141" t="s">
        <v>4619</v>
      </c>
      <c r="I109" s="142"/>
      <c r="L109" s="33"/>
      <c r="M109" s="143"/>
      <c r="T109" s="54"/>
      <c r="AT109" s="18" t="s">
        <v>225</v>
      </c>
      <c r="AU109" s="18" t="s">
        <v>83</v>
      </c>
    </row>
    <row r="110" spans="2:65" s="1" customFormat="1" ht="19.5">
      <c r="B110" s="33"/>
      <c r="D110" s="140" t="s">
        <v>227</v>
      </c>
      <c r="F110" s="144" t="s">
        <v>4620</v>
      </c>
      <c r="I110" s="142"/>
      <c r="L110" s="33"/>
      <c r="M110" s="143"/>
      <c r="T110" s="54"/>
      <c r="AT110" s="18" t="s">
        <v>227</v>
      </c>
      <c r="AU110" s="18" t="s">
        <v>83</v>
      </c>
    </row>
    <row r="111" spans="2:65" s="12" customFormat="1" ht="11.25">
      <c r="B111" s="151"/>
      <c r="D111" s="140" t="s">
        <v>229</v>
      </c>
      <c r="E111" s="152" t="s">
        <v>19</v>
      </c>
      <c r="F111" s="153" t="s">
        <v>4580</v>
      </c>
      <c r="H111" s="154">
        <v>39.04</v>
      </c>
      <c r="I111" s="155"/>
      <c r="L111" s="151"/>
      <c r="M111" s="156"/>
      <c r="T111" s="157"/>
      <c r="AT111" s="152" t="s">
        <v>229</v>
      </c>
      <c r="AU111" s="152" t="s">
        <v>83</v>
      </c>
      <c r="AV111" s="12" t="s">
        <v>85</v>
      </c>
      <c r="AW111" s="12" t="s">
        <v>37</v>
      </c>
      <c r="AX111" s="12" t="s">
        <v>83</v>
      </c>
      <c r="AY111" s="152" t="s">
        <v>218</v>
      </c>
    </row>
    <row r="112" spans="2:65" s="1" customFormat="1" ht="16.5" customHeight="1">
      <c r="B112" s="33"/>
      <c r="C112" s="127" t="s">
        <v>223</v>
      </c>
      <c r="D112" s="127" t="s">
        <v>219</v>
      </c>
      <c r="E112" s="128" t="s">
        <v>5098</v>
      </c>
      <c r="F112" s="129" t="s">
        <v>486</v>
      </c>
      <c r="G112" s="130" t="s">
        <v>167</v>
      </c>
      <c r="H112" s="131">
        <v>16.103999999999999</v>
      </c>
      <c r="I112" s="132"/>
      <c r="J112" s="133">
        <f>ROUND(I112*H112,2)</f>
        <v>0</v>
      </c>
      <c r="K112" s="129" t="s">
        <v>19</v>
      </c>
      <c r="L112" s="33"/>
      <c r="M112" s="134" t="s">
        <v>19</v>
      </c>
      <c r="N112" s="135" t="s">
        <v>47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223</v>
      </c>
      <c r="AT112" s="138" t="s">
        <v>219</v>
      </c>
      <c r="AU112" s="138" t="s">
        <v>83</v>
      </c>
      <c r="AY112" s="18" t="s">
        <v>218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83</v>
      </c>
      <c r="BK112" s="139">
        <f>ROUND(I112*H112,2)</f>
        <v>0</v>
      </c>
      <c r="BL112" s="18" t="s">
        <v>223</v>
      </c>
      <c r="BM112" s="138" t="s">
        <v>5209</v>
      </c>
    </row>
    <row r="113" spans="2:65" s="1" customFormat="1" ht="29.25">
      <c r="B113" s="33"/>
      <c r="D113" s="140" t="s">
        <v>225</v>
      </c>
      <c r="F113" s="141" t="s">
        <v>488</v>
      </c>
      <c r="I113" s="142"/>
      <c r="L113" s="33"/>
      <c r="M113" s="143"/>
      <c r="T113" s="54"/>
      <c r="AT113" s="18" t="s">
        <v>225</v>
      </c>
      <c r="AU113" s="18" t="s">
        <v>83</v>
      </c>
    </row>
    <row r="114" spans="2:65" s="1" customFormat="1" ht="19.5">
      <c r="B114" s="33"/>
      <c r="D114" s="140" t="s">
        <v>227</v>
      </c>
      <c r="F114" s="144" t="s">
        <v>470</v>
      </c>
      <c r="I114" s="142"/>
      <c r="L114" s="33"/>
      <c r="M114" s="143"/>
      <c r="T114" s="54"/>
      <c r="AT114" s="18" t="s">
        <v>227</v>
      </c>
      <c r="AU114" s="18" t="s">
        <v>83</v>
      </c>
    </row>
    <row r="115" spans="2:65" s="12" customFormat="1" ht="11.25">
      <c r="B115" s="151"/>
      <c r="D115" s="140" t="s">
        <v>229</v>
      </c>
      <c r="E115" s="152" t="s">
        <v>19</v>
      </c>
      <c r="F115" s="153" t="s">
        <v>166</v>
      </c>
      <c r="H115" s="154">
        <v>16.103999999999999</v>
      </c>
      <c r="I115" s="155"/>
      <c r="L115" s="151"/>
      <c r="M115" s="156"/>
      <c r="T115" s="157"/>
      <c r="AT115" s="152" t="s">
        <v>229</v>
      </c>
      <c r="AU115" s="152" t="s">
        <v>83</v>
      </c>
      <c r="AV115" s="12" t="s">
        <v>85</v>
      </c>
      <c r="AW115" s="12" t="s">
        <v>37</v>
      </c>
      <c r="AX115" s="12" t="s">
        <v>83</v>
      </c>
      <c r="AY115" s="152" t="s">
        <v>218</v>
      </c>
    </row>
    <row r="116" spans="2:65" s="1" customFormat="1" ht="16.5" customHeight="1">
      <c r="B116" s="33"/>
      <c r="C116" s="127" t="s">
        <v>257</v>
      </c>
      <c r="D116" s="127" t="s">
        <v>219</v>
      </c>
      <c r="E116" s="128" t="s">
        <v>5100</v>
      </c>
      <c r="F116" s="129" t="s">
        <v>491</v>
      </c>
      <c r="G116" s="130" t="s">
        <v>167</v>
      </c>
      <c r="H116" s="131">
        <v>5.3680000000000003</v>
      </c>
      <c r="I116" s="132"/>
      <c r="J116" s="133">
        <f>ROUND(I116*H116,2)</f>
        <v>0</v>
      </c>
      <c r="K116" s="129" t="s">
        <v>19</v>
      </c>
      <c r="L116" s="33"/>
      <c r="M116" s="134" t="s">
        <v>19</v>
      </c>
      <c r="N116" s="135" t="s">
        <v>47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223</v>
      </c>
      <c r="AT116" s="138" t="s">
        <v>219</v>
      </c>
      <c r="AU116" s="138" t="s">
        <v>83</v>
      </c>
      <c r="AY116" s="18" t="s">
        <v>218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83</v>
      </c>
      <c r="BK116" s="139">
        <f>ROUND(I116*H116,2)</f>
        <v>0</v>
      </c>
      <c r="BL116" s="18" t="s">
        <v>223</v>
      </c>
      <c r="BM116" s="138" t="s">
        <v>5210</v>
      </c>
    </row>
    <row r="117" spans="2:65" s="1" customFormat="1" ht="58.5">
      <c r="B117" s="33"/>
      <c r="D117" s="140" t="s">
        <v>225</v>
      </c>
      <c r="F117" s="141" t="s">
        <v>493</v>
      </c>
      <c r="I117" s="142"/>
      <c r="L117" s="33"/>
      <c r="M117" s="143"/>
      <c r="T117" s="54"/>
      <c r="AT117" s="18" t="s">
        <v>225</v>
      </c>
      <c r="AU117" s="18" t="s">
        <v>83</v>
      </c>
    </row>
    <row r="118" spans="2:65" s="1" customFormat="1" ht="29.25">
      <c r="B118" s="33"/>
      <c r="D118" s="140" t="s">
        <v>227</v>
      </c>
      <c r="F118" s="144" t="s">
        <v>494</v>
      </c>
      <c r="I118" s="142"/>
      <c r="L118" s="33"/>
      <c r="M118" s="143"/>
      <c r="T118" s="54"/>
      <c r="AT118" s="18" t="s">
        <v>227</v>
      </c>
      <c r="AU118" s="18" t="s">
        <v>83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4575</v>
      </c>
      <c r="H119" s="154">
        <v>21.472000000000001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76</v>
      </c>
      <c r="AY119" s="152" t="s">
        <v>218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496</v>
      </c>
      <c r="H120" s="154">
        <v>-16.103999999999999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3" customFormat="1" ht="11.25">
      <c r="B121" s="158"/>
      <c r="D121" s="140" t="s">
        <v>229</v>
      </c>
      <c r="E121" s="159" t="s">
        <v>19</v>
      </c>
      <c r="F121" s="160" t="s">
        <v>234</v>
      </c>
      <c r="H121" s="161">
        <v>5.3680000000000003</v>
      </c>
      <c r="I121" s="162"/>
      <c r="L121" s="158"/>
      <c r="M121" s="163"/>
      <c r="T121" s="164"/>
      <c r="AT121" s="159" t="s">
        <v>229</v>
      </c>
      <c r="AU121" s="159" t="s">
        <v>83</v>
      </c>
      <c r="AV121" s="13" t="s">
        <v>223</v>
      </c>
      <c r="AW121" s="13" t="s">
        <v>37</v>
      </c>
      <c r="AX121" s="13" t="s">
        <v>83</v>
      </c>
      <c r="AY121" s="159" t="s">
        <v>218</v>
      </c>
    </row>
    <row r="122" spans="2:65" s="1" customFormat="1" ht="16.5" customHeight="1">
      <c r="B122" s="33"/>
      <c r="C122" s="127" t="s">
        <v>263</v>
      </c>
      <c r="D122" s="127" t="s">
        <v>219</v>
      </c>
      <c r="E122" s="128" t="s">
        <v>5102</v>
      </c>
      <c r="F122" s="129" t="s">
        <v>505</v>
      </c>
      <c r="G122" s="130" t="s">
        <v>167</v>
      </c>
      <c r="H122" s="131">
        <v>16.103999999999999</v>
      </c>
      <c r="I122" s="132"/>
      <c r="J122" s="133">
        <f>ROUND(I122*H122,2)</f>
        <v>0</v>
      </c>
      <c r="K122" s="129" t="s">
        <v>19</v>
      </c>
      <c r="L122" s="33"/>
      <c r="M122" s="134" t="s">
        <v>19</v>
      </c>
      <c r="N122" s="135" t="s">
        <v>47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223</v>
      </c>
      <c r="AT122" s="138" t="s">
        <v>219</v>
      </c>
      <c r="AU122" s="138" t="s">
        <v>83</v>
      </c>
      <c r="AY122" s="18" t="s">
        <v>218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83</v>
      </c>
      <c r="BK122" s="139">
        <f>ROUND(I122*H122,2)</f>
        <v>0</v>
      </c>
      <c r="BL122" s="18" t="s">
        <v>223</v>
      </c>
      <c r="BM122" s="138" t="s">
        <v>5211</v>
      </c>
    </row>
    <row r="123" spans="2:65" s="1" customFormat="1" ht="39">
      <c r="B123" s="33"/>
      <c r="D123" s="140" t="s">
        <v>225</v>
      </c>
      <c r="F123" s="141" t="s">
        <v>4628</v>
      </c>
      <c r="I123" s="142"/>
      <c r="L123" s="33"/>
      <c r="M123" s="143"/>
      <c r="T123" s="54"/>
      <c r="AT123" s="18" t="s">
        <v>225</v>
      </c>
      <c r="AU123" s="18" t="s">
        <v>83</v>
      </c>
    </row>
    <row r="124" spans="2:65" s="1" customFormat="1" ht="19.5">
      <c r="B124" s="33"/>
      <c r="D124" s="140" t="s">
        <v>227</v>
      </c>
      <c r="F124" s="144" t="s">
        <v>470</v>
      </c>
      <c r="I124" s="142"/>
      <c r="L124" s="33"/>
      <c r="M124" s="143"/>
      <c r="T124" s="54"/>
      <c r="AT124" s="18" t="s">
        <v>227</v>
      </c>
      <c r="AU124" s="18" t="s">
        <v>83</v>
      </c>
    </row>
    <row r="125" spans="2:65" s="11" customFormat="1" ht="11.25">
      <c r="B125" s="145"/>
      <c r="D125" s="140" t="s">
        <v>229</v>
      </c>
      <c r="E125" s="146" t="s">
        <v>19</v>
      </c>
      <c r="F125" s="147" t="s">
        <v>230</v>
      </c>
      <c r="H125" s="146" t="s">
        <v>19</v>
      </c>
      <c r="I125" s="148"/>
      <c r="L125" s="145"/>
      <c r="M125" s="149"/>
      <c r="T125" s="150"/>
      <c r="AT125" s="146" t="s">
        <v>229</v>
      </c>
      <c r="AU125" s="146" t="s">
        <v>83</v>
      </c>
      <c r="AV125" s="11" t="s">
        <v>83</v>
      </c>
      <c r="AW125" s="11" t="s">
        <v>37</v>
      </c>
      <c r="AX125" s="11" t="s">
        <v>76</v>
      </c>
      <c r="AY125" s="146" t="s">
        <v>218</v>
      </c>
    </row>
    <row r="126" spans="2:65" s="12" customFormat="1" ht="11.25">
      <c r="B126" s="151"/>
      <c r="D126" s="140" t="s">
        <v>229</v>
      </c>
      <c r="E126" s="152" t="s">
        <v>19</v>
      </c>
      <c r="F126" s="153" t="s">
        <v>5205</v>
      </c>
      <c r="H126" s="154">
        <v>21.472000000000001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65" s="12" customFormat="1" ht="11.25">
      <c r="B127" s="151"/>
      <c r="D127" s="140" t="s">
        <v>229</v>
      </c>
      <c r="E127" s="152" t="s">
        <v>19</v>
      </c>
      <c r="F127" s="153" t="s">
        <v>5212</v>
      </c>
      <c r="H127" s="154">
        <v>-5.3680000000000003</v>
      </c>
      <c r="I127" s="155"/>
      <c r="L127" s="151"/>
      <c r="M127" s="156"/>
      <c r="T127" s="157"/>
      <c r="AT127" s="152" t="s">
        <v>229</v>
      </c>
      <c r="AU127" s="152" t="s">
        <v>83</v>
      </c>
      <c r="AV127" s="12" t="s">
        <v>85</v>
      </c>
      <c r="AW127" s="12" t="s">
        <v>37</v>
      </c>
      <c r="AX127" s="12" t="s">
        <v>76</v>
      </c>
      <c r="AY127" s="152" t="s">
        <v>218</v>
      </c>
    </row>
    <row r="128" spans="2:65" s="13" customFormat="1" ht="11.25">
      <c r="B128" s="158"/>
      <c r="D128" s="140" t="s">
        <v>229</v>
      </c>
      <c r="E128" s="159" t="s">
        <v>166</v>
      </c>
      <c r="F128" s="160" t="s">
        <v>234</v>
      </c>
      <c r="H128" s="161">
        <v>16.103999999999999</v>
      </c>
      <c r="I128" s="162"/>
      <c r="L128" s="158"/>
      <c r="M128" s="163"/>
      <c r="T128" s="164"/>
      <c r="AT128" s="159" t="s">
        <v>229</v>
      </c>
      <c r="AU128" s="159" t="s">
        <v>83</v>
      </c>
      <c r="AV128" s="13" t="s">
        <v>223</v>
      </c>
      <c r="AW128" s="13" t="s">
        <v>37</v>
      </c>
      <c r="AX128" s="13" t="s">
        <v>83</v>
      </c>
      <c r="AY128" s="159" t="s">
        <v>218</v>
      </c>
    </row>
    <row r="129" spans="2:65" s="1" customFormat="1" ht="16.5" customHeight="1">
      <c r="B129" s="33"/>
      <c r="C129" s="127" t="s">
        <v>271</v>
      </c>
      <c r="D129" s="127" t="s">
        <v>219</v>
      </c>
      <c r="E129" s="128" t="s">
        <v>5105</v>
      </c>
      <c r="F129" s="129" t="s">
        <v>4632</v>
      </c>
      <c r="G129" s="130" t="s">
        <v>167</v>
      </c>
      <c r="H129" s="131">
        <v>5.3680000000000003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223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223</v>
      </c>
      <c r="BM129" s="138" t="s">
        <v>5213</v>
      </c>
    </row>
    <row r="130" spans="2:65" s="1" customFormat="1" ht="39">
      <c r="B130" s="33"/>
      <c r="D130" s="140" t="s">
        <v>225</v>
      </c>
      <c r="F130" s="141" t="s">
        <v>4634</v>
      </c>
      <c r="I130" s="142"/>
      <c r="L130" s="33"/>
      <c r="M130" s="143"/>
      <c r="T130" s="54"/>
      <c r="AT130" s="18" t="s">
        <v>225</v>
      </c>
      <c r="AU130" s="18" t="s">
        <v>83</v>
      </c>
    </row>
    <row r="131" spans="2:65" s="1" customFormat="1" ht="19.5">
      <c r="B131" s="33"/>
      <c r="D131" s="140" t="s">
        <v>227</v>
      </c>
      <c r="F131" s="144" t="s">
        <v>470</v>
      </c>
      <c r="I131" s="142"/>
      <c r="L131" s="33"/>
      <c r="M131" s="143"/>
      <c r="T131" s="54"/>
      <c r="AT131" s="18" t="s">
        <v>227</v>
      </c>
      <c r="AU131" s="18" t="s">
        <v>83</v>
      </c>
    </row>
    <row r="132" spans="2:65" s="11" customFormat="1" ht="11.25">
      <c r="B132" s="145"/>
      <c r="D132" s="140" t="s">
        <v>229</v>
      </c>
      <c r="E132" s="146" t="s">
        <v>19</v>
      </c>
      <c r="F132" s="147" t="s">
        <v>230</v>
      </c>
      <c r="H132" s="146" t="s">
        <v>19</v>
      </c>
      <c r="I132" s="148"/>
      <c r="L132" s="145"/>
      <c r="M132" s="149"/>
      <c r="T132" s="150"/>
      <c r="AT132" s="146" t="s">
        <v>229</v>
      </c>
      <c r="AU132" s="146" t="s">
        <v>83</v>
      </c>
      <c r="AV132" s="11" t="s">
        <v>83</v>
      </c>
      <c r="AW132" s="11" t="s">
        <v>37</v>
      </c>
      <c r="AX132" s="11" t="s">
        <v>76</v>
      </c>
      <c r="AY132" s="146" t="s">
        <v>218</v>
      </c>
    </row>
    <row r="133" spans="2:65" s="12" customFormat="1" ht="11.25">
      <c r="B133" s="151"/>
      <c r="D133" s="140" t="s">
        <v>229</v>
      </c>
      <c r="E133" s="152" t="s">
        <v>19</v>
      </c>
      <c r="F133" s="153" t="s">
        <v>5214</v>
      </c>
      <c r="H133" s="154">
        <v>5.3680000000000003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83</v>
      </c>
      <c r="AY133" s="152" t="s">
        <v>218</v>
      </c>
    </row>
    <row r="134" spans="2:65" s="10" customFormat="1" ht="25.9" customHeight="1">
      <c r="B134" s="117"/>
      <c r="D134" s="118" t="s">
        <v>75</v>
      </c>
      <c r="E134" s="119" t="s">
        <v>5215</v>
      </c>
      <c r="F134" s="119" t="s">
        <v>4698</v>
      </c>
      <c r="I134" s="120"/>
      <c r="J134" s="121">
        <f>BK134</f>
        <v>0</v>
      </c>
      <c r="L134" s="117"/>
      <c r="M134" s="122"/>
      <c r="P134" s="123">
        <f>SUM(P135:P149)</f>
        <v>0</v>
      </c>
      <c r="R134" s="123">
        <f>SUM(R135:R149)</f>
        <v>0</v>
      </c>
      <c r="T134" s="124">
        <f>SUM(T135:T149)</f>
        <v>0</v>
      </c>
      <c r="AR134" s="118" t="s">
        <v>83</v>
      </c>
      <c r="AT134" s="125" t="s">
        <v>75</v>
      </c>
      <c r="AU134" s="125" t="s">
        <v>76</v>
      </c>
      <c r="AY134" s="118" t="s">
        <v>218</v>
      </c>
      <c r="BK134" s="126">
        <f>SUM(BK135:BK149)</f>
        <v>0</v>
      </c>
    </row>
    <row r="135" spans="2:65" s="1" customFormat="1" ht="16.5" customHeight="1">
      <c r="B135" s="33"/>
      <c r="C135" s="127" t="s">
        <v>278</v>
      </c>
      <c r="D135" s="127" t="s">
        <v>219</v>
      </c>
      <c r="E135" s="128" t="s">
        <v>5216</v>
      </c>
      <c r="F135" s="129" t="s">
        <v>5217</v>
      </c>
      <c r="G135" s="130" t="s">
        <v>222</v>
      </c>
      <c r="H135" s="131">
        <v>36.22</v>
      </c>
      <c r="I135" s="132"/>
      <c r="J135" s="133">
        <f>ROUND(I135*H135,2)</f>
        <v>0</v>
      </c>
      <c r="K135" s="129" t="s">
        <v>19</v>
      </c>
      <c r="L135" s="33"/>
      <c r="M135" s="134" t="s">
        <v>19</v>
      </c>
      <c r="N135" s="135" t="s">
        <v>47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223</v>
      </c>
      <c r="AT135" s="138" t="s">
        <v>219</v>
      </c>
      <c r="AU135" s="138" t="s">
        <v>83</v>
      </c>
      <c r="AY135" s="18" t="s">
        <v>218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8" t="s">
        <v>83</v>
      </c>
      <c r="BK135" s="139">
        <f>ROUND(I135*H135,2)</f>
        <v>0</v>
      </c>
      <c r="BL135" s="18" t="s">
        <v>223</v>
      </c>
      <c r="BM135" s="138" t="s">
        <v>5218</v>
      </c>
    </row>
    <row r="136" spans="2:65" s="1" customFormat="1" ht="11.25">
      <c r="B136" s="33"/>
      <c r="D136" s="140" t="s">
        <v>225</v>
      </c>
      <c r="F136" s="141" t="s">
        <v>5219</v>
      </c>
      <c r="I136" s="142"/>
      <c r="L136" s="33"/>
      <c r="M136" s="143"/>
      <c r="T136" s="54"/>
      <c r="AT136" s="18" t="s">
        <v>225</v>
      </c>
      <c r="AU136" s="18" t="s">
        <v>83</v>
      </c>
    </row>
    <row r="137" spans="2:65" s="1" customFormat="1" ht="19.5">
      <c r="B137" s="33"/>
      <c r="D137" s="140" t="s">
        <v>227</v>
      </c>
      <c r="F137" s="144" t="s">
        <v>4703</v>
      </c>
      <c r="I137" s="142"/>
      <c r="L137" s="33"/>
      <c r="M137" s="143"/>
      <c r="T137" s="54"/>
      <c r="AT137" s="18" t="s">
        <v>227</v>
      </c>
      <c r="AU137" s="18" t="s">
        <v>83</v>
      </c>
    </row>
    <row r="138" spans="2:65" s="11" customFormat="1" ht="11.25">
      <c r="B138" s="145"/>
      <c r="D138" s="140" t="s">
        <v>229</v>
      </c>
      <c r="E138" s="146" t="s">
        <v>19</v>
      </c>
      <c r="F138" s="147" t="s">
        <v>230</v>
      </c>
      <c r="H138" s="146" t="s">
        <v>19</v>
      </c>
      <c r="I138" s="148"/>
      <c r="L138" s="145"/>
      <c r="M138" s="149"/>
      <c r="T138" s="150"/>
      <c r="AT138" s="146" t="s">
        <v>229</v>
      </c>
      <c r="AU138" s="146" t="s">
        <v>83</v>
      </c>
      <c r="AV138" s="11" t="s">
        <v>83</v>
      </c>
      <c r="AW138" s="11" t="s">
        <v>37</v>
      </c>
      <c r="AX138" s="11" t="s">
        <v>76</v>
      </c>
      <c r="AY138" s="146" t="s">
        <v>218</v>
      </c>
    </row>
    <row r="139" spans="2:65" s="12" customFormat="1" ht="11.25">
      <c r="B139" s="151"/>
      <c r="D139" s="140" t="s">
        <v>229</v>
      </c>
      <c r="E139" s="152" t="s">
        <v>19</v>
      </c>
      <c r="F139" s="153" t="s">
        <v>5220</v>
      </c>
      <c r="H139" s="154">
        <v>36.22</v>
      </c>
      <c r="I139" s="155"/>
      <c r="L139" s="151"/>
      <c r="M139" s="156"/>
      <c r="T139" s="157"/>
      <c r="AT139" s="152" t="s">
        <v>229</v>
      </c>
      <c r="AU139" s="152" t="s">
        <v>83</v>
      </c>
      <c r="AV139" s="12" t="s">
        <v>85</v>
      </c>
      <c r="AW139" s="12" t="s">
        <v>37</v>
      </c>
      <c r="AX139" s="12" t="s">
        <v>83</v>
      </c>
      <c r="AY139" s="152" t="s">
        <v>218</v>
      </c>
    </row>
    <row r="140" spans="2:65" s="1" customFormat="1" ht="16.5" customHeight="1">
      <c r="B140" s="33"/>
      <c r="C140" s="127" t="s">
        <v>286</v>
      </c>
      <c r="D140" s="127" t="s">
        <v>219</v>
      </c>
      <c r="E140" s="128" t="s">
        <v>5221</v>
      </c>
      <c r="F140" s="129" t="s">
        <v>5222</v>
      </c>
      <c r="G140" s="130" t="s">
        <v>237</v>
      </c>
      <c r="H140" s="131">
        <v>1</v>
      </c>
      <c r="I140" s="132"/>
      <c r="J140" s="133">
        <f>ROUND(I140*H140,2)</f>
        <v>0</v>
      </c>
      <c r="K140" s="129" t="s">
        <v>19</v>
      </c>
      <c r="L140" s="33"/>
      <c r="M140" s="134" t="s">
        <v>19</v>
      </c>
      <c r="N140" s="135" t="s">
        <v>47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223</v>
      </c>
      <c r="AT140" s="138" t="s">
        <v>219</v>
      </c>
      <c r="AU140" s="138" t="s">
        <v>83</v>
      </c>
      <c r="AY140" s="18" t="s">
        <v>218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83</v>
      </c>
      <c r="BK140" s="139">
        <f>ROUND(I140*H140,2)</f>
        <v>0</v>
      </c>
      <c r="BL140" s="18" t="s">
        <v>223</v>
      </c>
      <c r="BM140" s="138" t="s">
        <v>5223</v>
      </c>
    </row>
    <row r="141" spans="2:65" s="1" customFormat="1" ht="19.5">
      <c r="B141" s="33"/>
      <c r="D141" s="140" t="s">
        <v>225</v>
      </c>
      <c r="F141" s="141" t="s">
        <v>5224</v>
      </c>
      <c r="I141" s="142"/>
      <c r="L141" s="33"/>
      <c r="M141" s="143"/>
      <c r="T141" s="54"/>
      <c r="AT141" s="18" t="s">
        <v>225</v>
      </c>
      <c r="AU141" s="18" t="s">
        <v>83</v>
      </c>
    </row>
    <row r="142" spans="2:65" s="1" customFormat="1" ht="19.5">
      <c r="B142" s="33"/>
      <c r="D142" s="140" t="s">
        <v>227</v>
      </c>
      <c r="F142" s="144" t="s">
        <v>5152</v>
      </c>
      <c r="I142" s="142"/>
      <c r="L142" s="33"/>
      <c r="M142" s="143"/>
      <c r="T142" s="54"/>
      <c r="AT142" s="18" t="s">
        <v>227</v>
      </c>
      <c r="AU142" s="18" t="s">
        <v>83</v>
      </c>
    </row>
    <row r="143" spans="2:65" s="11" customFormat="1" ht="11.25">
      <c r="B143" s="145"/>
      <c r="D143" s="140" t="s">
        <v>229</v>
      </c>
      <c r="E143" s="146" t="s">
        <v>19</v>
      </c>
      <c r="F143" s="147" t="s">
        <v>230</v>
      </c>
      <c r="H143" s="146" t="s">
        <v>19</v>
      </c>
      <c r="I143" s="148"/>
      <c r="L143" s="145"/>
      <c r="M143" s="149"/>
      <c r="T143" s="150"/>
      <c r="AT143" s="146" t="s">
        <v>229</v>
      </c>
      <c r="AU143" s="146" t="s">
        <v>83</v>
      </c>
      <c r="AV143" s="11" t="s">
        <v>83</v>
      </c>
      <c r="AW143" s="11" t="s">
        <v>37</v>
      </c>
      <c r="AX143" s="11" t="s">
        <v>76</v>
      </c>
      <c r="AY143" s="146" t="s">
        <v>218</v>
      </c>
    </row>
    <row r="144" spans="2:65" s="12" customFormat="1" ht="11.25">
      <c r="B144" s="151"/>
      <c r="D144" s="140" t="s">
        <v>229</v>
      </c>
      <c r="E144" s="152" t="s">
        <v>19</v>
      </c>
      <c r="F144" s="153" t="s">
        <v>83</v>
      </c>
      <c r="H144" s="154">
        <v>1</v>
      </c>
      <c r="I144" s="155"/>
      <c r="L144" s="151"/>
      <c r="M144" s="156"/>
      <c r="T144" s="157"/>
      <c r="AT144" s="152" t="s">
        <v>229</v>
      </c>
      <c r="AU144" s="152" t="s">
        <v>83</v>
      </c>
      <c r="AV144" s="12" t="s">
        <v>85</v>
      </c>
      <c r="AW144" s="12" t="s">
        <v>37</v>
      </c>
      <c r="AX144" s="12" t="s">
        <v>83</v>
      </c>
      <c r="AY144" s="152" t="s">
        <v>218</v>
      </c>
    </row>
    <row r="145" spans="2:65" s="1" customFormat="1" ht="16.5" customHeight="1">
      <c r="B145" s="33"/>
      <c r="C145" s="127" t="s">
        <v>292</v>
      </c>
      <c r="D145" s="127" t="s">
        <v>219</v>
      </c>
      <c r="E145" s="128" t="s">
        <v>5225</v>
      </c>
      <c r="F145" s="129" t="s">
        <v>5154</v>
      </c>
      <c r="G145" s="130" t="s">
        <v>237</v>
      </c>
      <c r="H145" s="131">
        <v>13.4</v>
      </c>
      <c r="I145" s="132"/>
      <c r="J145" s="133">
        <f>ROUND(I145*H145,2)</f>
        <v>0</v>
      </c>
      <c r="K145" s="129" t="s">
        <v>19</v>
      </c>
      <c r="L145" s="33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223</v>
      </c>
      <c r="AT145" s="138" t="s">
        <v>219</v>
      </c>
      <c r="AU145" s="138" t="s">
        <v>83</v>
      </c>
      <c r="AY145" s="18" t="s">
        <v>218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83</v>
      </c>
      <c r="BK145" s="139">
        <f>ROUND(I145*H145,2)</f>
        <v>0</v>
      </c>
      <c r="BL145" s="18" t="s">
        <v>223</v>
      </c>
      <c r="BM145" s="138" t="s">
        <v>5226</v>
      </c>
    </row>
    <row r="146" spans="2:65" s="1" customFormat="1" ht="19.5">
      <c r="B146" s="33"/>
      <c r="D146" s="140" t="s">
        <v>225</v>
      </c>
      <c r="F146" s="141" t="s">
        <v>5156</v>
      </c>
      <c r="I146" s="142"/>
      <c r="L146" s="33"/>
      <c r="M146" s="143"/>
      <c r="T146" s="54"/>
      <c r="AT146" s="18" t="s">
        <v>225</v>
      </c>
      <c r="AU146" s="18" t="s">
        <v>83</v>
      </c>
    </row>
    <row r="147" spans="2:65" s="1" customFormat="1" ht="19.5">
      <c r="B147" s="33"/>
      <c r="D147" s="140" t="s">
        <v>227</v>
      </c>
      <c r="F147" s="144" t="s">
        <v>4703</v>
      </c>
      <c r="I147" s="142"/>
      <c r="L147" s="33"/>
      <c r="M147" s="143"/>
      <c r="T147" s="54"/>
      <c r="AT147" s="18" t="s">
        <v>227</v>
      </c>
      <c r="AU147" s="18" t="s">
        <v>83</v>
      </c>
    </row>
    <row r="148" spans="2:65" s="11" customFormat="1" ht="11.25">
      <c r="B148" s="145"/>
      <c r="D148" s="140" t="s">
        <v>229</v>
      </c>
      <c r="E148" s="146" t="s">
        <v>19</v>
      </c>
      <c r="F148" s="147" t="s">
        <v>5157</v>
      </c>
      <c r="H148" s="146" t="s">
        <v>19</v>
      </c>
      <c r="I148" s="148"/>
      <c r="L148" s="145"/>
      <c r="M148" s="149"/>
      <c r="T148" s="150"/>
      <c r="AT148" s="146" t="s">
        <v>229</v>
      </c>
      <c r="AU148" s="146" t="s">
        <v>83</v>
      </c>
      <c r="AV148" s="11" t="s">
        <v>83</v>
      </c>
      <c r="AW148" s="11" t="s">
        <v>37</v>
      </c>
      <c r="AX148" s="11" t="s">
        <v>76</v>
      </c>
      <c r="AY148" s="146" t="s">
        <v>218</v>
      </c>
    </row>
    <row r="149" spans="2:65" s="12" customFormat="1" ht="11.25">
      <c r="B149" s="151"/>
      <c r="D149" s="140" t="s">
        <v>229</v>
      </c>
      <c r="E149" s="152" t="s">
        <v>19</v>
      </c>
      <c r="F149" s="153" t="s">
        <v>5227</v>
      </c>
      <c r="H149" s="154">
        <v>13.4</v>
      </c>
      <c r="I149" s="155"/>
      <c r="L149" s="151"/>
      <c r="M149" s="156"/>
      <c r="T149" s="157"/>
      <c r="AT149" s="152" t="s">
        <v>229</v>
      </c>
      <c r="AU149" s="152" t="s">
        <v>83</v>
      </c>
      <c r="AV149" s="12" t="s">
        <v>85</v>
      </c>
      <c r="AW149" s="12" t="s">
        <v>37</v>
      </c>
      <c r="AX149" s="12" t="s">
        <v>83</v>
      </c>
      <c r="AY149" s="152" t="s">
        <v>218</v>
      </c>
    </row>
    <row r="150" spans="2:65" s="10" customFormat="1" ht="25.9" customHeight="1">
      <c r="B150" s="117"/>
      <c r="D150" s="118" t="s">
        <v>75</v>
      </c>
      <c r="E150" s="119" t="s">
        <v>5228</v>
      </c>
      <c r="F150" s="119" t="s">
        <v>4751</v>
      </c>
      <c r="I150" s="120"/>
      <c r="J150" s="121">
        <f>BK150</f>
        <v>0</v>
      </c>
      <c r="L150" s="117"/>
      <c r="M150" s="122"/>
      <c r="P150" s="123">
        <f>SUM(P151:P175)</f>
        <v>0</v>
      </c>
      <c r="R150" s="123">
        <f>SUM(R151:R175)</f>
        <v>0</v>
      </c>
      <c r="T150" s="124">
        <f>SUM(T151:T175)</f>
        <v>0</v>
      </c>
      <c r="AR150" s="118" t="s">
        <v>83</v>
      </c>
      <c r="AT150" s="125" t="s">
        <v>75</v>
      </c>
      <c r="AU150" s="125" t="s">
        <v>76</v>
      </c>
      <c r="AY150" s="118" t="s">
        <v>218</v>
      </c>
      <c r="BK150" s="126">
        <f>SUM(BK151:BK175)</f>
        <v>0</v>
      </c>
    </row>
    <row r="151" spans="2:65" s="1" customFormat="1" ht="16.5" customHeight="1">
      <c r="B151" s="33"/>
      <c r="C151" s="127" t="s">
        <v>299</v>
      </c>
      <c r="D151" s="127" t="s">
        <v>219</v>
      </c>
      <c r="E151" s="128" t="s">
        <v>5229</v>
      </c>
      <c r="F151" s="129" t="s">
        <v>5230</v>
      </c>
      <c r="G151" s="130" t="s">
        <v>222</v>
      </c>
      <c r="H151" s="131">
        <v>22.9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223</v>
      </c>
      <c r="AT151" s="138" t="s">
        <v>219</v>
      </c>
      <c r="AU151" s="138" t="s">
        <v>83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223</v>
      </c>
      <c r="BM151" s="138" t="s">
        <v>5231</v>
      </c>
    </row>
    <row r="152" spans="2:65" s="1" customFormat="1" ht="39">
      <c r="B152" s="33"/>
      <c r="D152" s="140" t="s">
        <v>225</v>
      </c>
      <c r="F152" s="141" t="s">
        <v>5232</v>
      </c>
      <c r="I152" s="142"/>
      <c r="L152" s="33"/>
      <c r="M152" s="143"/>
      <c r="T152" s="54"/>
      <c r="AT152" s="18" t="s">
        <v>225</v>
      </c>
      <c r="AU152" s="18" t="s">
        <v>83</v>
      </c>
    </row>
    <row r="153" spans="2:65" s="1" customFormat="1" ht="19.5">
      <c r="B153" s="33"/>
      <c r="D153" s="140" t="s">
        <v>227</v>
      </c>
      <c r="F153" s="144" t="s">
        <v>5172</v>
      </c>
      <c r="I153" s="142"/>
      <c r="L153" s="33"/>
      <c r="M153" s="143"/>
      <c r="T153" s="54"/>
      <c r="AT153" s="18" t="s">
        <v>227</v>
      </c>
      <c r="AU153" s="18" t="s">
        <v>83</v>
      </c>
    </row>
    <row r="154" spans="2:65" s="11" customFormat="1" ht="11.25">
      <c r="B154" s="145"/>
      <c r="D154" s="140" t="s">
        <v>229</v>
      </c>
      <c r="E154" s="146" t="s">
        <v>19</v>
      </c>
      <c r="F154" s="147" t="s">
        <v>230</v>
      </c>
      <c r="H154" s="146" t="s">
        <v>19</v>
      </c>
      <c r="I154" s="148"/>
      <c r="L154" s="145"/>
      <c r="M154" s="149"/>
      <c r="T154" s="150"/>
      <c r="AT154" s="146" t="s">
        <v>229</v>
      </c>
      <c r="AU154" s="146" t="s">
        <v>83</v>
      </c>
      <c r="AV154" s="11" t="s">
        <v>83</v>
      </c>
      <c r="AW154" s="11" t="s">
        <v>37</v>
      </c>
      <c r="AX154" s="11" t="s">
        <v>76</v>
      </c>
      <c r="AY154" s="146" t="s">
        <v>218</v>
      </c>
    </row>
    <row r="155" spans="2:65" s="12" customFormat="1" ht="11.25">
      <c r="B155" s="151"/>
      <c r="D155" s="140" t="s">
        <v>229</v>
      </c>
      <c r="E155" s="152" t="s">
        <v>19</v>
      </c>
      <c r="F155" s="153" t="s">
        <v>5233</v>
      </c>
      <c r="H155" s="154">
        <v>22.9</v>
      </c>
      <c r="I155" s="155"/>
      <c r="L155" s="151"/>
      <c r="M155" s="156"/>
      <c r="T155" s="157"/>
      <c r="AT155" s="152" t="s">
        <v>229</v>
      </c>
      <c r="AU155" s="152" t="s">
        <v>83</v>
      </c>
      <c r="AV155" s="12" t="s">
        <v>85</v>
      </c>
      <c r="AW155" s="12" t="s">
        <v>37</v>
      </c>
      <c r="AX155" s="12" t="s">
        <v>83</v>
      </c>
      <c r="AY155" s="152" t="s">
        <v>218</v>
      </c>
    </row>
    <row r="156" spans="2:65" s="1" customFormat="1" ht="16.5" customHeight="1">
      <c r="B156" s="33"/>
      <c r="C156" s="127" t="s">
        <v>306</v>
      </c>
      <c r="D156" s="127" t="s">
        <v>219</v>
      </c>
      <c r="E156" s="128" t="s">
        <v>5234</v>
      </c>
      <c r="F156" s="129" t="s">
        <v>5235</v>
      </c>
      <c r="G156" s="130" t="s">
        <v>237</v>
      </c>
      <c r="H156" s="131">
        <v>1</v>
      </c>
      <c r="I156" s="132"/>
      <c r="J156" s="133">
        <f>ROUND(I156*H156,2)</f>
        <v>0</v>
      </c>
      <c r="K156" s="129" t="s">
        <v>19</v>
      </c>
      <c r="L156" s="33"/>
      <c r="M156" s="134" t="s">
        <v>19</v>
      </c>
      <c r="N156" s="135" t="s">
        <v>47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223</v>
      </c>
      <c r="AT156" s="138" t="s">
        <v>219</v>
      </c>
      <c r="AU156" s="138" t="s">
        <v>83</v>
      </c>
      <c r="AY156" s="18" t="s">
        <v>218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8" t="s">
        <v>83</v>
      </c>
      <c r="BK156" s="139">
        <f>ROUND(I156*H156,2)</f>
        <v>0</v>
      </c>
      <c r="BL156" s="18" t="s">
        <v>223</v>
      </c>
      <c r="BM156" s="138" t="s">
        <v>5236</v>
      </c>
    </row>
    <row r="157" spans="2:65" s="1" customFormat="1" ht="39">
      <c r="B157" s="33"/>
      <c r="D157" s="140" t="s">
        <v>225</v>
      </c>
      <c r="F157" s="141" t="s">
        <v>5237</v>
      </c>
      <c r="I157" s="142"/>
      <c r="L157" s="33"/>
      <c r="M157" s="143"/>
      <c r="T157" s="54"/>
      <c r="AT157" s="18" t="s">
        <v>225</v>
      </c>
      <c r="AU157" s="18" t="s">
        <v>83</v>
      </c>
    </row>
    <row r="158" spans="2:65" s="1" customFormat="1" ht="19.5">
      <c r="B158" s="33"/>
      <c r="D158" s="140" t="s">
        <v>227</v>
      </c>
      <c r="F158" s="144" t="s">
        <v>5238</v>
      </c>
      <c r="I158" s="142"/>
      <c r="L158" s="33"/>
      <c r="M158" s="143"/>
      <c r="T158" s="54"/>
      <c r="AT158" s="18" t="s">
        <v>227</v>
      </c>
      <c r="AU158" s="18" t="s">
        <v>83</v>
      </c>
    </row>
    <row r="159" spans="2:65" s="11" customFormat="1" ht="11.25">
      <c r="B159" s="145"/>
      <c r="D159" s="140" t="s">
        <v>229</v>
      </c>
      <c r="E159" s="146" t="s">
        <v>19</v>
      </c>
      <c r="F159" s="147" t="s">
        <v>230</v>
      </c>
      <c r="H159" s="146" t="s">
        <v>19</v>
      </c>
      <c r="I159" s="148"/>
      <c r="L159" s="145"/>
      <c r="M159" s="149"/>
      <c r="T159" s="150"/>
      <c r="AT159" s="146" t="s">
        <v>229</v>
      </c>
      <c r="AU159" s="146" t="s">
        <v>83</v>
      </c>
      <c r="AV159" s="11" t="s">
        <v>83</v>
      </c>
      <c r="AW159" s="11" t="s">
        <v>37</v>
      </c>
      <c r="AX159" s="11" t="s">
        <v>76</v>
      </c>
      <c r="AY159" s="146" t="s">
        <v>218</v>
      </c>
    </row>
    <row r="160" spans="2:65" s="12" customFormat="1" ht="11.25">
      <c r="B160" s="151"/>
      <c r="D160" s="140" t="s">
        <v>229</v>
      </c>
      <c r="E160" s="152" t="s">
        <v>19</v>
      </c>
      <c r="F160" s="153" t="s">
        <v>83</v>
      </c>
      <c r="H160" s="154">
        <v>1</v>
      </c>
      <c r="I160" s="155"/>
      <c r="L160" s="151"/>
      <c r="M160" s="156"/>
      <c r="T160" s="157"/>
      <c r="AT160" s="152" t="s">
        <v>229</v>
      </c>
      <c r="AU160" s="152" t="s">
        <v>83</v>
      </c>
      <c r="AV160" s="12" t="s">
        <v>85</v>
      </c>
      <c r="AW160" s="12" t="s">
        <v>37</v>
      </c>
      <c r="AX160" s="12" t="s">
        <v>83</v>
      </c>
      <c r="AY160" s="152" t="s">
        <v>218</v>
      </c>
    </row>
    <row r="161" spans="2:65" s="1" customFormat="1" ht="16.5" customHeight="1">
      <c r="B161" s="33"/>
      <c r="C161" s="127" t="s">
        <v>313</v>
      </c>
      <c r="D161" s="127" t="s">
        <v>219</v>
      </c>
      <c r="E161" s="128" t="s">
        <v>5239</v>
      </c>
      <c r="F161" s="129" t="s">
        <v>5240</v>
      </c>
      <c r="G161" s="130" t="s">
        <v>222</v>
      </c>
      <c r="H161" s="131">
        <v>6.8</v>
      </c>
      <c r="I161" s="132"/>
      <c r="J161" s="133">
        <f>ROUND(I161*H161,2)</f>
        <v>0</v>
      </c>
      <c r="K161" s="129" t="s">
        <v>19</v>
      </c>
      <c r="L161" s="33"/>
      <c r="M161" s="134" t="s">
        <v>19</v>
      </c>
      <c r="N161" s="135" t="s">
        <v>47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223</v>
      </c>
      <c r="AT161" s="138" t="s">
        <v>219</v>
      </c>
      <c r="AU161" s="138" t="s">
        <v>83</v>
      </c>
      <c r="AY161" s="18" t="s">
        <v>218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8" t="s">
        <v>83</v>
      </c>
      <c r="BK161" s="139">
        <f>ROUND(I161*H161,2)</f>
        <v>0</v>
      </c>
      <c r="BL161" s="18" t="s">
        <v>223</v>
      </c>
      <c r="BM161" s="138" t="s">
        <v>5241</v>
      </c>
    </row>
    <row r="162" spans="2:65" s="1" customFormat="1" ht="11.25">
      <c r="B162" s="33"/>
      <c r="D162" s="140" t="s">
        <v>225</v>
      </c>
      <c r="F162" s="141" t="s">
        <v>5242</v>
      </c>
      <c r="I162" s="142"/>
      <c r="L162" s="33"/>
      <c r="M162" s="143"/>
      <c r="T162" s="54"/>
      <c r="AT162" s="18" t="s">
        <v>225</v>
      </c>
      <c r="AU162" s="18" t="s">
        <v>83</v>
      </c>
    </row>
    <row r="163" spans="2:65" s="1" customFormat="1" ht="19.5">
      <c r="B163" s="33"/>
      <c r="D163" s="140" t="s">
        <v>227</v>
      </c>
      <c r="F163" s="144" t="s">
        <v>5188</v>
      </c>
      <c r="I163" s="142"/>
      <c r="L163" s="33"/>
      <c r="M163" s="143"/>
      <c r="T163" s="54"/>
      <c r="AT163" s="18" t="s">
        <v>227</v>
      </c>
      <c r="AU163" s="18" t="s">
        <v>83</v>
      </c>
    </row>
    <row r="164" spans="2:65" s="11" customFormat="1" ht="11.25">
      <c r="B164" s="145"/>
      <c r="D164" s="140" t="s">
        <v>229</v>
      </c>
      <c r="E164" s="146" t="s">
        <v>19</v>
      </c>
      <c r="F164" s="147" t="s">
        <v>230</v>
      </c>
      <c r="H164" s="146" t="s">
        <v>19</v>
      </c>
      <c r="I164" s="148"/>
      <c r="L164" s="145"/>
      <c r="M164" s="149"/>
      <c r="T164" s="150"/>
      <c r="AT164" s="146" t="s">
        <v>229</v>
      </c>
      <c r="AU164" s="146" t="s">
        <v>83</v>
      </c>
      <c r="AV164" s="11" t="s">
        <v>83</v>
      </c>
      <c r="AW164" s="11" t="s">
        <v>37</v>
      </c>
      <c r="AX164" s="11" t="s">
        <v>76</v>
      </c>
      <c r="AY164" s="146" t="s">
        <v>218</v>
      </c>
    </row>
    <row r="165" spans="2:65" s="12" customFormat="1" ht="11.25">
      <c r="B165" s="151"/>
      <c r="D165" s="140" t="s">
        <v>229</v>
      </c>
      <c r="E165" s="152" t="s">
        <v>19</v>
      </c>
      <c r="F165" s="153" t="s">
        <v>5189</v>
      </c>
      <c r="H165" s="154">
        <v>6.8</v>
      </c>
      <c r="I165" s="155"/>
      <c r="L165" s="151"/>
      <c r="M165" s="156"/>
      <c r="T165" s="157"/>
      <c r="AT165" s="152" t="s">
        <v>229</v>
      </c>
      <c r="AU165" s="152" t="s">
        <v>83</v>
      </c>
      <c r="AV165" s="12" t="s">
        <v>85</v>
      </c>
      <c r="AW165" s="12" t="s">
        <v>37</v>
      </c>
      <c r="AX165" s="12" t="s">
        <v>83</v>
      </c>
      <c r="AY165" s="152" t="s">
        <v>218</v>
      </c>
    </row>
    <row r="166" spans="2:65" s="1" customFormat="1" ht="16.5" customHeight="1">
      <c r="B166" s="33"/>
      <c r="C166" s="127" t="s">
        <v>320</v>
      </c>
      <c r="D166" s="127" t="s">
        <v>219</v>
      </c>
      <c r="E166" s="128" t="s">
        <v>5243</v>
      </c>
      <c r="F166" s="129" t="s">
        <v>5244</v>
      </c>
      <c r="G166" s="130" t="s">
        <v>237</v>
      </c>
      <c r="H166" s="131">
        <v>1</v>
      </c>
      <c r="I166" s="132"/>
      <c r="J166" s="133">
        <f>ROUND(I166*H166,2)</f>
        <v>0</v>
      </c>
      <c r="K166" s="129" t="s">
        <v>19</v>
      </c>
      <c r="L166" s="33"/>
      <c r="M166" s="134" t="s">
        <v>19</v>
      </c>
      <c r="N166" s="135" t="s">
        <v>47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223</v>
      </c>
      <c r="AT166" s="138" t="s">
        <v>219</v>
      </c>
      <c r="AU166" s="138" t="s">
        <v>83</v>
      </c>
      <c r="AY166" s="18" t="s">
        <v>218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8" t="s">
        <v>83</v>
      </c>
      <c r="BK166" s="139">
        <f>ROUND(I166*H166,2)</f>
        <v>0</v>
      </c>
      <c r="BL166" s="18" t="s">
        <v>223</v>
      </c>
      <c r="BM166" s="138" t="s">
        <v>5245</v>
      </c>
    </row>
    <row r="167" spans="2:65" s="1" customFormat="1" ht="11.25">
      <c r="B167" s="33"/>
      <c r="D167" s="140" t="s">
        <v>225</v>
      </c>
      <c r="F167" s="141" t="s">
        <v>5244</v>
      </c>
      <c r="I167" s="142"/>
      <c r="L167" s="33"/>
      <c r="M167" s="143"/>
      <c r="T167" s="54"/>
      <c r="AT167" s="18" t="s">
        <v>225</v>
      </c>
      <c r="AU167" s="18" t="s">
        <v>83</v>
      </c>
    </row>
    <row r="168" spans="2:65" s="1" customFormat="1" ht="19.5">
      <c r="B168" s="33"/>
      <c r="D168" s="140" t="s">
        <v>227</v>
      </c>
      <c r="F168" s="144" t="s">
        <v>5193</v>
      </c>
      <c r="I168" s="142"/>
      <c r="L168" s="33"/>
      <c r="M168" s="143"/>
      <c r="T168" s="54"/>
      <c r="AT168" s="18" t="s">
        <v>227</v>
      </c>
      <c r="AU168" s="18" t="s">
        <v>83</v>
      </c>
    </row>
    <row r="169" spans="2:65" s="11" customFormat="1" ht="11.25">
      <c r="B169" s="145"/>
      <c r="D169" s="140" t="s">
        <v>229</v>
      </c>
      <c r="E169" s="146" t="s">
        <v>19</v>
      </c>
      <c r="F169" s="147" t="s">
        <v>230</v>
      </c>
      <c r="H169" s="146" t="s">
        <v>19</v>
      </c>
      <c r="I169" s="148"/>
      <c r="L169" s="145"/>
      <c r="M169" s="149"/>
      <c r="T169" s="150"/>
      <c r="AT169" s="146" t="s">
        <v>229</v>
      </c>
      <c r="AU169" s="146" t="s">
        <v>83</v>
      </c>
      <c r="AV169" s="11" t="s">
        <v>83</v>
      </c>
      <c r="AW169" s="11" t="s">
        <v>37</v>
      </c>
      <c r="AX169" s="11" t="s">
        <v>76</v>
      </c>
      <c r="AY169" s="146" t="s">
        <v>218</v>
      </c>
    </row>
    <row r="170" spans="2:65" s="12" customFormat="1" ht="11.25">
      <c r="B170" s="151"/>
      <c r="D170" s="140" t="s">
        <v>229</v>
      </c>
      <c r="E170" s="152" t="s">
        <v>19</v>
      </c>
      <c r="F170" s="153" t="s">
        <v>83</v>
      </c>
      <c r="H170" s="154">
        <v>1</v>
      </c>
      <c r="I170" s="155"/>
      <c r="L170" s="151"/>
      <c r="M170" s="156"/>
      <c r="T170" s="157"/>
      <c r="AT170" s="152" t="s">
        <v>229</v>
      </c>
      <c r="AU170" s="152" t="s">
        <v>83</v>
      </c>
      <c r="AV170" s="12" t="s">
        <v>85</v>
      </c>
      <c r="AW170" s="12" t="s">
        <v>37</v>
      </c>
      <c r="AX170" s="12" t="s">
        <v>83</v>
      </c>
      <c r="AY170" s="152" t="s">
        <v>218</v>
      </c>
    </row>
    <row r="171" spans="2:65" s="1" customFormat="1" ht="16.5" customHeight="1">
      <c r="B171" s="33"/>
      <c r="C171" s="127" t="s">
        <v>8</v>
      </c>
      <c r="D171" s="127" t="s">
        <v>219</v>
      </c>
      <c r="E171" s="128" t="s">
        <v>5246</v>
      </c>
      <c r="F171" s="129" t="s">
        <v>5195</v>
      </c>
      <c r="G171" s="130" t="s">
        <v>222</v>
      </c>
      <c r="H171" s="131">
        <v>6.8</v>
      </c>
      <c r="I171" s="132"/>
      <c r="J171" s="133">
        <f>ROUND(I171*H171,2)</f>
        <v>0</v>
      </c>
      <c r="K171" s="129" t="s">
        <v>19</v>
      </c>
      <c r="L171" s="33"/>
      <c r="M171" s="134" t="s">
        <v>19</v>
      </c>
      <c r="N171" s="135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223</v>
      </c>
      <c r="AT171" s="138" t="s">
        <v>219</v>
      </c>
      <c r="AU171" s="138" t="s">
        <v>83</v>
      </c>
      <c r="AY171" s="18" t="s">
        <v>218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83</v>
      </c>
      <c r="BK171" s="139">
        <f>ROUND(I171*H171,2)</f>
        <v>0</v>
      </c>
      <c r="BL171" s="18" t="s">
        <v>223</v>
      </c>
      <c r="BM171" s="138" t="s">
        <v>5247</v>
      </c>
    </row>
    <row r="172" spans="2:65" s="1" customFormat="1" ht="11.25">
      <c r="B172" s="33"/>
      <c r="D172" s="140" t="s">
        <v>225</v>
      </c>
      <c r="F172" s="141" t="s">
        <v>5195</v>
      </c>
      <c r="I172" s="142"/>
      <c r="L172" s="33"/>
      <c r="M172" s="143"/>
      <c r="T172" s="54"/>
      <c r="AT172" s="18" t="s">
        <v>225</v>
      </c>
      <c r="AU172" s="18" t="s">
        <v>83</v>
      </c>
    </row>
    <row r="173" spans="2:65" s="1" customFormat="1" ht="19.5">
      <c r="B173" s="33"/>
      <c r="D173" s="140" t="s">
        <v>227</v>
      </c>
      <c r="F173" s="144" t="s">
        <v>5197</v>
      </c>
      <c r="I173" s="142"/>
      <c r="L173" s="33"/>
      <c r="M173" s="143"/>
      <c r="T173" s="54"/>
      <c r="AT173" s="18" t="s">
        <v>227</v>
      </c>
      <c r="AU173" s="18" t="s">
        <v>83</v>
      </c>
    </row>
    <row r="174" spans="2:65" s="11" customFormat="1" ht="11.25">
      <c r="B174" s="145"/>
      <c r="D174" s="140" t="s">
        <v>229</v>
      </c>
      <c r="E174" s="146" t="s">
        <v>19</v>
      </c>
      <c r="F174" s="147" t="s">
        <v>230</v>
      </c>
      <c r="H174" s="146" t="s">
        <v>19</v>
      </c>
      <c r="I174" s="148"/>
      <c r="L174" s="145"/>
      <c r="M174" s="149"/>
      <c r="T174" s="150"/>
      <c r="AT174" s="146" t="s">
        <v>229</v>
      </c>
      <c r="AU174" s="146" t="s">
        <v>83</v>
      </c>
      <c r="AV174" s="11" t="s">
        <v>83</v>
      </c>
      <c r="AW174" s="11" t="s">
        <v>37</v>
      </c>
      <c r="AX174" s="11" t="s">
        <v>76</v>
      </c>
      <c r="AY174" s="146" t="s">
        <v>218</v>
      </c>
    </row>
    <row r="175" spans="2:65" s="12" customFormat="1" ht="11.25">
      <c r="B175" s="151"/>
      <c r="D175" s="140" t="s">
        <v>229</v>
      </c>
      <c r="E175" s="152" t="s">
        <v>19</v>
      </c>
      <c r="F175" s="153" t="s">
        <v>5189</v>
      </c>
      <c r="H175" s="154">
        <v>6.8</v>
      </c>
      <c r="I175" s="155"/>
      <c r="L175" s="151"/>
      <c r="M175" s="169"/>
      <c r="N175" s="170"/>
      <c r="O175" s="170"/>
      <c r="P175" s="170"/>
      <c r="Q175" s="170"/>
      <c r="R175" s="170"/>
      <c r="S175" s="170"/>
      <c r="T175" s="171"/>
      <c r="AT175" s="152" t="s">
        <v>229</v>
      </c>
      <c r="AU175" s="152" t="s">
        <v>83</v>
      </c>
      <c r="AV175" s="12" t="s">
        <v>85</v>
      </c>
      <c r="AW175" s="12" t="s">
        <v>37</v>
      </c>
      <c r="AX175" s="12" t="s">
        <v>83</v>
      </c>
      <c r="AY175" s="152" t="s">
        <v>218</v>
      </c>
    </row>
    <row r="176" spans="2:65" s="1" customFormat="1" ht="6.95" customHeight="1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33"/>
    </row>
  </sheetData>
  <sheetProtection algorithmName="SHA-512" hashValue="MTzH2DCm9r65jVlqKdQqvOT+RTG/WZFMIAGOMOHPpOvO+BEsqMI0YgRaqFkg3brVSVsngmphRJkxeiQ/1bhTLA==" saltValue="VWMY7wzXS/X8wpxvp2JzNRWij/D7UPTZbqBJugnCoEUPDusbD+93I1R/kVvVyGC/QrPUkPSQzxZt5uPlMpmBRg==" spinCount="100000" sheet="1" objects="1" scenarios="1" formatColumns="0" formatRows="0" autoFilter="0"/>
  <autoFilter ref="C93:K175" xr:uid="{00000000-0009-0000-0000-00000F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144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4586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5248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ROUND((SUM(BE94:BE192)),  2)</f>
        <v>0</v>
      </c>
      <c r="I37" s="95">
        <v>0.21</v>
      </c>
      <c r="J37" s="84">
        <f>ROUND(((SUM(BE94:BE192))*I37),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ROUND((SUM(BF94:BF192)),  2)</f>
        <v>0</v>
      </c>
      <c r="I38" s="95">
        <v>0.15</v>
      </c>
      <c r="J38" s="84">
        <f>ROUND(((SUM(BF94:BF192))*I38),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ROUND((SUM(BG94:BG192)),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ROUND((SUM(BH94:BH192)),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ROUND((SUM(BI94:BI192)),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06.7 - Přeložka kabelů nn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J94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5249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8" customFormat="1" ht="24.95" customHeight="1">
      <c r="B69" s="105"/>
      <c r="D69" s="106" t="s">
        <v>5250</v>
      </c>
      <c r="E69" s="107"/>
      <c r="F69" s="107"/>
      <c r="G69" s="107"/>
      <c r="H69" s="107"/>
      <c r="I69" s="107"/>
      <c r="J69" s="108">
        <f>J123</f>
        <v>0</v>
      </c>
      <c r="L69" s="105"/>
    </row>
    <row r="70" spans="2:47" s="8" customFormat="1" ht="24.95" customHeight="1">
      <c r="B70" s="105"/>
      <c r="D70" s="106" t="s">
        <v>5251</v>
      </c>
      <c r="E70" s="107"/>
      <c r="F70" s="107"/>
      <c r="G70" s="107"/>
      <c r="H70" s="107"/>
      <c r="I70" s="107"/>
      <c r="J70" s="108">
        <f>J161</f>
        <v>0</v>
      </c>
      <c r="L70" s="105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203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28" t="str">
        <f>E7</f>
        <v>MVE Klecany II</v>
      </c>
      <c r="F80" s="329"/>
      <c r="G80" s="329"/>
      <c r="H80" s="329"/>
      <c r="L80" s="33"/>
    </row>
    <row r="81" spans="2:65" ht="12" customHeight="1">
      <c r="B81" s="21"/>
      <c r="C81" s="28" t="s">
        <v>185</v>
      </c>
      <c r="L81" s="21"/>
    </row>
    <row r="82" spans="2:65" ht="16.5" customHeight="1">
      <c r="B82" s="21"/>
      <c r="E82" s="328" t="s">
        <v>4586</v>
      </c>
      <c r="F82" s="313"/>
      <c r="G82" s="313"/>
      <c r="H82" s="313"/>
      <c r="L82" s="21"/>
    </row>
    <row r="83" spans="2:65" ht="12" customHeight="1">
      <c r="B83" s="21"/>
      <c r="C83" s="28" t="s">
        <v>192</v>
      </c>
      <c r="L83" s="21"/>
    </row>
    <row r="84" spans="2:65" s="1" customFormat="1" ht="16.5" customHeight="1">
      <c r="B84" s="33"/>
      <c r="E84" s="305" t="s">
        <v>4587</v>
      </c>
      <c r="F84" s="330"/>
      <c r="G84" s="330"/>
      <c r="H84" s="330"/>
      <c r="L84" s="33"/>
    </row>
    <row r="85" spans="2:65" s="1" customFormat="1" ht="12" customHeight="1">
      <c r="B85" s="33"/>
      <c r="C85" s="28" t="s">
        <v>1427</v>
      </c>
      <c r="L85" s="33"/>
    </row>
    <row r="86" spans="2:65" s="1" customFormat="1" ht="16.5" customHeight="1">
      <c r="B86" s="33"/>
      <c r="E86" s="294" t="str">
        <f>E13</f>
        <v>DSO 06.7 - Přeložka kabelů nn</v>
      </c>
      <c r="F86" s="330"/>
      <c r="G86" s="330"/>
      <c r="H86" s="33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Klecany [666033]</v>
      </c>
      <c r="I88" s="28" t="s">
        <v>23</v>
      </c>
      <c r="J88" s="50" t="str">
        <f>IF(J16="","",J16)</f>
        <v>31. 5. 2023</v>
      </c>
      <c r="L88" s="33"/>
    </row>
    <row r="89" spans="2:65" s="1" customFormat="1" ht="6.95" customHeight="1">
      <c r="B89" s="33"/>
      <c r="L89" s="33"/>
    </row>
    <row r="90" spans="2:65" s="1" customFormat="1" ht="15.2" customHeight="1">
      <c r="B90" s="33"/>
      <c r="C90" s="28" t="s">
        <v>25</v>
      </c>
      <c r="F90" s="26" t="str">
        <f>E19</f>
        <v>Povodí Vltavy, státní podnik</v>
      </c>
      <c r="I90" s="28" t="s">
        <v>33</v>
      </c>
      <c r="J90" s="31" t="str">
        <f>E25</f>
        <v>AQUATIS a.s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Vyplň údaj</v>
      </c>
      <c r="I91" s="28" t="s">
        <v>38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9" customFormat="1" ht="29.25" customHeight="1">
      <c r="B93" s="109"/>
      <c r="C93" s="110" t="s">
        <v>204</v>
      </c>
      <c r="D93" s="111" t="s">
        <v>61</v>
      </c>
      <c r="E93" s="111" t="s">
        <v>57</v>
      </c>
      <c r="F93" s="111" t="s">
        <v>58</v>
      </c>
      <c r="G93" s="111" t="s">
        <v>205</v>
      </c>
      <c r="H93" s="111" t="s">
        <v>206</v>
      </c>
      <c r="I93" s="111" t="s">
        <v>207</v>
      </c>
      <c r="J93" s="111" t="s">
        <v>199</v>
      </c>
      <c r="K93" s="112" t="s">
        <v>208</v>
      </c>
      <c r="L93" s="109"/>
      <c r="M93" s="57" t="s">
        <v>19</v>
      </c>
      <c r="N93" s="58" t="s">
        <v>46</v>
      </c>
      <c r="O93" s="58" t="s">
        <v>209</v>
      </c>
      <c r="P93" s="58" t="s">
        <v>210</v>
      </c>
      <c r="Q93" s="58" t="s">
        <v>211</v>
      </c>
      <c r="R93" s="58" t="s">
        <v>212</v>
      </c>
      <c r="S93" s="58" t="s">
        <v>213</v>
      </c>
      <c r="T93" s="59" t="s">
        <v>214</v>
      </c>
    </row>
    <row r="94" spans="2:65" s="1" customFormat="1" ht="22.9" customHeight="1">
      <c r="B94" s="33"/>
      <c r="C94" s="62" t="s">
        <v>215</v>
      </c>
      <c r="J94" s="113">
        <f>BK94</f>
        <v>0</v>
      </c>
      <c r="L94" s="33"/>
      <c r="M94" s="60"/>
      <c r="N94" s="51"/>
      <c r="O94" s="51"/>
      <c r="P94" s="114">
        <f>P95+P123+P161</f>
        <v>0</v>
      </c>
      <c r="Q94" s="51"/>
      <c r="R94" s="114">
        <f>R95+R123+R161</f>
        <v>0</v>
      </c>
      <c r="S94" s="51"/>
      <c r="T94" s="115">
        <f>T95+T123+T161</f>
        <v>0</v>
      </c>
      <c r="AT94" s="18" t="s">
        <v>75</v>
      </c>
      <c r="AU94" s="18" t="s">
        <v>200</v>
      </c>
      <c r="BK94" s="116">
        <f>BK95+BK123+BK161</f>
        <v>0</v>
      </c>
    </row>
    <row r="95" spans="2:65" s="10" customFormat="1" ht="25.9" customHeight="1">
      <c r="B95" s="117"/>
      <c r="D95" s="118" t="s">
        <v>75</v>
      </c>
      <c r="E95" s="119" t="s">
        <v>5252</v>
      </c>
      <c r="F95" s="119" t="s">
        <v>458</v>
      </c>
      <c r="I95" s="120"/>
      <c r="J95" s="121">
        <f>BK95</f>
        <v>0</v>
      </c>
      <c r="L95" s="117"/>
      <c r="M95" s="122"/>
      <c r="P95" s="123">
        <f>SUM(P96:P122)</f>
        <v>0</v>
      </c>
      <c r="R95" s="123">
        <f>SUM(R96:R122)</f>
        <v>0</v>
      </c>
      <c r="T95" s="124">
        <f>SUM(T96:T122)</f>
        <v>0</v>
      </c>
      <c r="AR95" s="118" t="s">
        <v>83</v>
      </c>
      <c r="AT95" s="125" t="s">
        <v>75</v>
      </c>
      <c r="AU95" s="125" t="s">
        <v>76</v>
      </c>
      <c r="AY95" s="118" t="s">
        <v>218</v>
      </c>
      <c r="BK95" s="126">
        <f>SUM(BK96:BK122)</f>
        <v>0</v>
      </c>
    </row>
    <row r="96" spans="2:65" s="1" customFormat="1" ht="16.5" customHeight="1">
      <c r="B96" s="33"/>
      <c r="C96" s="127" t="s">
        <v>83</v>
      </c>
      <c r="D96" s="127" t="s">
        <v>219</v>
      </c>
      <c r="E96" s="128" t="s">
        <v>5253</v>
      </c>
      <c r="F96" s="129" t="s">
        <v>4920</v>
      </c>
      <c r="G96" s="130" t="s">
        <v>222</v>
      </c>
      <c r="H96" s="131">
        <v>70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5254</v>
      </c>
    </row>
    <row r="97" spans="2:65" s="1" customFormat="1" ht="48.75">
      <c r="B97" s="33"/>
      <c r="D97" s="140" t="s">
        <v>225</v>
      </c>
      <c r="F97" s="141" t="s">
        <v>5255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65" s="1" customFormat="1" ht="29.25">
      <c r="B98" s="33"/>
      <c r="D98" s="140" t="s">
        <v>227</v>
      </c>
      <c r="F98" s="144" t="s">
        <v>4923</v>
      </c>
      <c r="I98" s="142"/>
      <c r="L98" s="33"/>
      <c r="M98" s="143"/>
      <c r="T98" s="54"/>
      <c r="AT98" s="18" t="s">
        <v>227</v>
      </c>
      <c r="AU98" s="18" t="s">
        <v>83</v>
      </c>
    </row>
    <row r="99" spans="2:65" s="12" customFormat="1" ht="11.25">
      <c r="B99" s="151"/>
      <c r="D99" s="140" t="s">
        <v>229</v>
      </c>
      <c r="E99" s="152" t="s">
        <v>19</v>
      </c>
      <c r="F99" s="153" t="s">
        <v>5256</v>
      </c>
      <c r="H99" s="154">
        <v>70</v>
      </c>
      <c r="I99" s="155"/>
      <c r="L99" s="151"/>
      <c r="M99" s="156"/>
      <c r="T99" s="157"/>
      <c r="AT99" s="152" t="s">
        <v>229</v>
      </c>
      <c r="AU99" s="152" t="s">
        <v>83</v>
      </c>
      <c r="AV99" s="12" t="s">
        <v>85</v>
      </c>
      <c r="AW99" s="12" t="s">
        <v>37</v>
      </c>
      <c r="AX99" s="12" t="s">
        <v>83</v>
      </c>
      <c r="AY99" s="152" t="s">
        <v>218</v>
      </c>
    </row>
    <row r="100" spans="2:65" s="1" customFormat="1" ht="16.5" customHeight="1">
      <c r="B100" s="33"/>
      <c r="C100" s="127" t="s">
        <v>85</v>
      </c>
      <c r="D100" s="127" t="s">
        <v>219</v>
      </c>
      <c r="E100" s="128" t="s">
        <v>5257</v>
      </c>
      <c r="F100" s="129" t="s">
        <v>5258</v>
      </c>
      <c r="G100" s="130" t="s">
        <v>222</v>
      </c>
      <c r="H100" s="131">
        <v>120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5259</v>
      </c>
    </row>
    <row r="101" spans="2:65" s="1" customFormat="1" ht="48.75">
      <c r="B101" s="33"/>
      <c r="D101" s="140" t="s">
        <v>225</v>
      </c>
      <c r="F101" s="141" t="s">
        <v>5260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29.25">
      <c r="B102" s="33"/>
      <c r="D102" s="140" t="s">
        <v>227</v>
      </c>
      <c r="F102" s="144" t="s">
        <v>4923</v>
      </c>
      <c r="I102" s="142"/>
      <c r="L102" s="33"/>
      <c r="M102" s="143"/>
      <c r="T102" s="54"/>
      <c r="AT102" s="18" t="s">
        <v>227</v>
      </c>
      <c r="AU102" s="18" t="s">
        <v>83</v>
      </c>
    </row>
    <row r="103" spans="2:65" s="12" customFormat="1" ht="11.25">
      <c r="B103" s="151"/>
      <c r="D103" s="140" t="s">
        <v>229</v>
      </c>
      <c r="E103" s="152" t="s">
        <v>19</v>
      </c>
      <c r="F103" s="153" t="s">
        <v>5261</v>
      </c>
      <c r="H103" s="154">
        <v>120</v>
      </c>
      <c r="I103" s="155"/>
      <c r="L103" s="151"/>
      <c r="M103" s="156"/>
      <c r="T103" s="157"/>
      <c r="AT103" s="152" t="s">
        <v>229</v>
      </c>
      <c r="AU103" s="152" t="s">
        <v>83</v>
      </c>
      <c r="AV103" s="12" t="s">
        <v>85</v>
      </c>
      <c r="AW103" s="12" t="s">
        <v>37</v>
      </c>
      <c r="AX103" s="12" t="s">
        <v>83</v>
      </c>
      <c r="AY103" s="152" t="s">
        <v>218</v>
      </c>
    </row>
    <row r="104" spans="2:65" s="1" customFormat="1" ht="16.5" customHeight="1">
      <c r="B104" s="33"/>
      <c r="C104" s="127" t="s">
        <v>99</v>
      </c>
      <c r="D104" s="127" t="s">
        <v>219</v>
      </c>
      <c r="E104" s="128" t="s">
        <v>5262</v>
      </c>
      <c r="F104" s="129" t="s">
        <v>5029</v>
      </c>
      <c r="G104" s="130" t="s">
        <v>222</v>
      </c>
      <c r="H104" s="131">
        <v>50</v>
      </c>
      <c r="I104" s="132"/>
      <c r="J104" s="133">
        <f>ROUND(I104*H104,2)</f>
        <v>0</v>
      </c>
      <c r="K104" s="129" t="s">
        <v>19</v>
      </c>
      <c r="L104" s="33"/>
      <c r="M104" s="134" t="s">
        <v>19</v>
      </c>
      <c r="N104" s="135" t="s">
        <v>47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223</v>
      </c>
      <c r="AT104" s="138" t="s">
        <v>219</v>
      </c>
      <c r="AU104" s="138" t="s">
        <v>83</v>
      </c>
      <c r="AY104" s="18" t="s">
        <v>218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8" t="s">
        <v>83</v>
      </c>
      <c r="BK104" s="139">
        <f>ROUND(I104*H104,2)</f>
        <v>0</v>
      </c>
      <c r="BL104" s="18" t="s">
        <v>223</v>
      </c>
      <c r="BM104" s="138" t="s">
        <v>5263</v>
      </c>
    </row>
    <row r="105" spans="2:65" s="1" customFormat="1" ht="48.75">
      <c r="B105" s="33"/>
      <c r="D105" s="140" t="s">
        <v>225</v>
      </c>
      <c r="F105" s="141" t="s">
        <v>5264</v>
      </c>
      <c r="I105" s="142"/>
      <c r="L105" s="33"/>
      <c r="M105" s="143"/>
      <c r="T105" s="54"/>
      <c r="AT105" s="18" t="s">
        <v>225</v>
      </c>
      <c r="AU105" s="18" t="s">
        <v>83</v>
      </c>
    </row>
    <row r="106" spans="2:65" s="1" customFormat="1" ht="29.25">
      <c r="B106" s="33"/>
      <c r="D106" s="140" t="s">
        <v>227</v>
      </c>
      <c r="F106" s="144" t="s">
        <v>4923</v>
      </c>
      <c r="I106" s="142"/>
      <c r="L106" s="33"/>
      <c r="M106" s="143"/>
      <c r="T106" s="54"/>
      <c r="AT106" s="18" t="s">
        <v>227</v>
      </c>
      <c r="AU106" s="18" t="s">
        <v>83</v>
      </c>
    </row>
    <row r="107" spans="2:65" s="12" customFormat="1" ht="11.25">
      <c r="B107" s="151"/>
      <c r="D107" s="140" t="s">
        <v>229</v>
      </c>
      <c r="E107" s="152" t="s">
        <v>19</v>
      </c>
      <c r="F107" s="153" t="s">
        <v>5265</v>
      </c>
      <c r="H107" s="154">
        <v>50</v>
      </c>
      <c r="I107" s="155"/>
      <c r="L107" s="151"/>
      <c r="M107" s="156"/>
      <c r="T107" s="157"/>
      <c r="AT107" s="152" t="s">
        <v>229</v>
      </c>
      <c r="AU107" s="152" t="s">
        <v>83</v>
      </c>
      <c r="AV107" s="12" t="s">
        <v>85</v>
      </c>
      <c r="AW107" s="12" t="s">
        <v>37</v>
      </c>
      <c r="AX107" s="12" t="s">
        <v>83</v>
      </c>
      <c r="AY107" s="152" t="s">
        <v>218</v>
      </c>
    </row>
    <row r="108" spans="2:65" s="1" customFormat="1" ht="16.5" customHeight="1">
      <c r="B108" s="33"/>
      <c r="C108" s="127" t="s">
        <v>223</v>
      </c>
      <c r="D108" s="127" t="s">
        <v>219</v>
      </c>
      <c r="E108" s="128" t="s">
        <v>5266</v>
      </c>
      <c r="F108" s="129" t="s">
        <v>4932</v>
      </c>
      <c r="G108" s="130" t="s">
        <v>222</v>
      </c>
      <c r="H108" s="131">
        <v>70</v>
      </c>
      <c r="I108" s="132"/>
      <c r="J108" s="133">
        <f>ROUND(I108*H108,2)</f>
        <v>0</v>
      </c>
      <c r="K108" s="129" t="s">
        <v>19</v>
      </c>
      <c r="L108" s="33"/>
      <c r="M108" s="134" t="s">
        <v>19</v>
      </c>
      <c r="N108" s="135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223</v>
      </c>
      <c r="AT108" s="138" t="s">
        <v>219</v>
      </c>
      <c r="AU108" s="138" t="s">
        <v>83</v>
      </c>
      <c r="AY108" s="18" t="s">
        <v>218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83</v>
      </c>
      <c r="BK108" s="139">
        <f>ROUND(I108*H108,2)</f>
        <v>0</v>
      </c>
      <c r="BL108" s="18" t="s">
        <v>223</v>
      </c>
      <c r="BM108" s="138" t="s">
        <v>5267</v>
      </c>
    </row>
    <row r="109" spans="2:65" s="1" customFormat="1" ht="58.5">
      <c r="B109" s="33"/>
      <c r="D109" s="140" t="s">
        <v>225</v>
      </c>
      <c r="F109" s="141" t="s">
        <v>5268</v>
      </c>
      <c r="I109" s="142"/>
      <c r="L109" s="33"/>
      <c r="M109" s="143"/>
      <c r="T109" s="54"/>
      <c r="AT109" s="18" t="s">
        <v>225</v>
      </c>
      <c r="AU109" s="18" t="s">
        <v>83</v>
      </c>
    </row>
    <row r="110" spans="2:65" s="1" customFormat="1" ht="19.5">
      <c r="B110" s="33"/>
      <c r="D110" s="140" t="s">
        <v>227</v>
      </c>
      <c r="F110" s="144" t="s">
        <v>4935</v>
      </c>
      <c r="I110" s="142"/>
      <c r="L110" s="33"/>
      <c r="M110" s="143"/>
      <c r="T110" s="54"/>
      <c r="AT110" s="18" t="s">
        <v>227</v>
      </c>
      <c r="AU110" s="18" t="s">
        <v>83</v>
      </c>
    </row>
    <row r="111" spans="2:65" s="12" customFormat="1" ht="11.25">
      <c r="B111" s="151"/>
      <c r="D111" s="140" t="s">
        <v>229</v>
      </c>
      <c r="E111" s="152" t="s">
        <v>19</v>
      </c>
      <c r="F111" s="153" t="s">
        <v>5256</v>
      </c>
      <c r="H111" s="154">
        <v>70</v>
      </c>
      <c r="I111" s="155"/>
      <c r="L111" s="151"/>
      <c r="M111" s="156"/>
      <c r="T111" s="157"/>
      <c r="AT111" s="152" t="s">
        <v>229</v>
      </c>
      <c r="AU111" s="152" t="s">
        <v>83</v>
      </c>
      <c r="AV111" s="12" t="s">
        <v>85</v>
      </c>
      <c r="AW111" s="12" t="s">
        <v>37</v>
      </c>
      <c r="AX111" s="12" t="s">
        <v>83</v>
      </c>
      <c r="AY111" s="152" t="s">
        <v>218</v>
      </c>
    </row>
    <row r="112" spans="2:65" s="1" customFormat="1" ht="16.5" customHeight="1">
      <c r="B112" s="33"/>
      <c r="C112" s="127" t="s">
        <v>257</v>
      </c>
      <c r="D112" s="127" t="s">
        <v>219</v>
      </c>
      <c r="E112" s="128" t="s">
        <v>5269</v>
      </c>
      <c r="F112" s="129" t="s">
        <v>5270</v>
      </c>
      <c r="G112" s="130" t="s">
        <v>222</v>
      </c>
      <c r="H112" s="131">
        <v>120</v>
      </c>
      <c r="I112" s="132"/>
      <c r="J112" s="133">
        <f>ROUND(I112*H112,2)</f>
        <v>0</v>
      </c>
      <c r="K112" s="129" t="s">
        <v>19</v>
      </c>
      <c r="L112" s="33"/>
      <c r="M112" s="134" t="s">
        <v>19</v>
      </c>
      <c r="N112" s="135" t="s">
        <v>47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223</v>
      </c>
      <c r="AT112" s="138" t="s">
        <v>219</v>
      </c>
      <c r="AU112" s="138" t="s">
        <v>83</v>
      </c>
      <c r="AY112" s="18" t="s">
        <v>218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83</v>
      </c>
      <c r="BK112" s="139">
        <f>ROUND(I112*H112,2)</f>
        <v>0</v>
      </c>
      <c r="BL112" s="18" t="s">
        <v>223</v>
      </c>
      <c r="BM112" s="138" t="s">
        <v>5271</v>
      </c>
    </row>
    <row r="113" spans="2:65" s="1" customFormat="1" ht="68.25">
      <c r="B113" s="33"/>
      <c r="D113" s="140" t="s">
        <v>225</v>
      </c>
      <c r="F113" s="141" t="s">
        <v>5272</v>
      </c>
      <c r="I113" s="142"/>
      <c r="L113" s="33"/>
      <c r="M113" s="143"/>
      <c r="T113" s="54"/>
      <c r="AT113" s="18" t="s">
        <v>225</v>
      </c>
      <c r="AU113" s="18" t="s">
        <v>83</v>
      </c>
    </row>
    <row r="114" spans="2:65" s="1" customFormat="1" ht="19.5">
      <c r="B114" s="33"/>
      <c r="D114" s="140" t="s">
        <v>227</v>
      </c>
      <c r="F114" s="144" t="s">
        <v>4935</v>
      </c>
      <c r="I114" s="142"/>
      <c r="L114" s="33"/>
      <c r="M114" s="143"/>
      <c r="T114" s="54"/>
      <c r="AT114" s="18" t="s">
        <v>227</v>
      </c>
      <c r="AU114" s="18" t="s">
        <v>83</v>
      </c>
    </row>
    <row r="115" spans="2:65" s="12" customFormat="1" ht="11.25">
      <c r="B115" s="151"/>
      <c r="D115" s="140" t="s">
        <v>229</v>
      </c>
      <c r="E115" s="152" t="s">
        <v>19</v>
      </c>
      <c r="F115" s="153" t="s">
        <v>5261</v>
      </c>
      <c r="H115" s="154">
        <v>120</v>
      </c>
      <c r="I115" s="155"/>
      <c r="L115" s="151"/>
      <c r="M115" s="156"/>
      <c r="T115" s="157"/>
      <c r="AT115" s="152" t="s">
        <v>229</v>
      </c>
      <c r="AU115" s="152" t="s">
        <v>83</v>
      </c>
      <c r="AV115" s="12" t="s">
        <v>85</v>
      </c>
      <c r="AW115" s="12" t="s">
        <v>37</v>
      </c>
      <c r="AX115" s="12" t="s">
        <v>83</v>
      </c>
      <c r="AY115" s="152" t="s">
        <v>218</v>
      </c>
    </row>
    <row r="116" spans="2:65" s="1" customFormat="1" ht="16.5" customHeight="1">
      <c r="B116" s="33"/>
      <c r="C116" s="127" t="s">
        <v>263</v>
      </c>
      <c r="D116" s="127" t="s">
        <v>219</v>
      </c>
      <c r="E116" s="128" t="s">
        <v>5273</v>
      </c>
      <c r="F116" s="129" t="s">
        <v>5036</v>
      </c>
      <c r="G116" s="130" t="s">
        <v>222</v>
      </c>
      <c r="H116" s="131">
        <v>50</v>
      </c>
      <c r="I116" s="132"/>
      <c r="J116" s="133">
        <f>ROUND(I116*H116,2)</f>
        <v>0</v>
      </c>
      <c r="K116" s="129" t="s">
        <v>19</v>
      </c>
      <c r="L116" s="33"/>
      <c r="M116" s="134" t="s">
        <v>19</v>
      </c>
      <c r="N116" s="135" t="s">
        <v>47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223</v>
      </c>
      <c r="AT116" s="138" t="s">
        <v>219</v>
      </c>
      <c r="AU116" s="138" t="s">
        <v>83</v>
      </c>
      <c r="AY116" s="18" t="s">
        <v>218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83</v>
      </c>
      <c r="BK116" s="139">
        <f>ROUND(I116*H116,2)</f>
        <v>0</v>
      </c>
      <c r="BL116" s="18" t="s">
        <v>223</v>
      </c>
      <c r="BM116" s="138" t="s">
        <v>5274</v>
      </c>
    </row>
    <row r="117" spans="2:65" s="1" customFormat="1" ht="58.5">
      <c r="B117" s="33"/>
      <c r="D117" s="140" t="s">
        <v>225</v>
      </c>
      <c r="F117" s="141" t="s">
        <v>5275</v>
      </c>
      <c r="I117" s="142"/>
      <c r="L117" s="33"/>
      <c r="M117" s="143"/>
      <c r="T117" s="54"/>
      <c r="AT117" s="18" t="s">
        <v>225</v>
      </c>
      <c r="AU117" s="18" t="s">
        <v>83</v>
      </c>
    </row>
    <row r="118" spans="2:65" s="1" customFormat="1" ht="19.5">
      <c r="B118" s="33"/>
      <c r="D118" s="140" t="s">
        <v>227</v>
      </c>
      <c r="F118" s="144" t="s">
        <v>4935</v>
      </c>
      <c r="I118" s="142"/>
      <c r="L118" s="33"/>
      <c r="M118" s="143"/>
      <c r="T118" s="54"/>
      <c r="AT118" s="18" t="s">
        <v>227</v>
      </c>
      <c r="AU118" s="18" t="s">
        <v>83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5276</v>
      </c>
      <c r="H119" s="154">
        <v>50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83</v>
      </c>
      <c r="AY119" s="152" t="s">
        <v>218</v>
      </c>
    </row>
    <row r="120" spans="2:65" s="1" customFormat="1" ht="16.5" customHeight="1">
      <c r="B120" s="33"/>
      <c r="C120" s="127" t="s">
        <v>271</v>
      </c>
      <c r="D120" s="127" t="s">
        <v>219</v>
      </c>
      <c r="E120" s="128" t="s">
        <v>5277</v>
      </c>
      <c r="F120" s="129" t="s">
        <v>5278</v>
      </c>
      <c r="G120" s="130" t="s">
        <v>376</v>
      </c>
      <c r="H120" s="131">
        <v>5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5279</v>
      </c>
    </row>
    <row r="121" spans="2:65" s="1" customFormat="1" ht="19.5">
      <c r="B121" s="33"/>
      <c r="D121" s="140" t="s">
        <v>225</v>
      </c>
      <c r="F121" s="141" t="s">
        <v>5280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19.5">
      <c r="B122" s="33"/>
      <c r="D122" s="140" t="s">
        <v>227</v>
      </c>
      <c r="F122" s="144" t="s">
        <v>5281</v>
      </c>
      <c r="I122" s="142"/>
      <c r="L122" s="33"/>
      <c r="M122" s="143"/>
      <c r="T122" s="54"/>
      <c r="AT122" s="18" t="s">
        <v>227</v>
      </c>
      <c r="AU122" s="18" t="s">
        <v>83</v>
      </c>
    </row>
    <row r="123" spans="2:65" s="10" customFormat="1" ht="25.9" customHeight="1">
      <c r="B123" s="117"/>
      <c r="D123" s="118" t="s">
        <v>75</v>
      </c>
      <c r="E123" s="119" t="s">
        <v>5282</v>
      </c>
      <c r="F123" s="119" t="s">
        <v>5283</v>
      </c>
      <c r="I123" s="120"/>
      <c r="J123" s="121">
        <f>BK123</f>
        <v>0</v>
      </c>
      <c r="L123" s="117"/>
      <c r="M123" s="122"/>
      <c r="P123" s="123">
        <f>SUM(P124:P160)</f>
        <v>0</v>
      </c>
      <c r="R123" s="123">
        <f>SUM(R124:R160)</f>
        <v>0</v>
      </c>
      <c r="T123" s="124">
        <f>SUM(T124:T160)</f>
        <v>0</v>
      </c>
      <c r="AR123" s="118" t="s">
        <v>83</v>
      </c>
      <c r="AT123" s="125" t="s">
        <v>75</v>
      </c>
      <c r="AU123" s="125" t="s">
        <v>76</v>
      </c>
      <c r="AY123" s="118" t="s">
        <v>218</v>
      </c>
      <c r="BK123" s="126">
        <f>SUM(BK124:BK160)</f>
        <v>0</v>
      </c>
    </row>
    <row r="124" spans="2:65" s="1" customFormat="1" ht="16.5" customHeight="1">
      <c r="B124" s="33"/>
      <c r="C124" s="127" t="s">
        <v>278</v>
      </c>
      <c r="D124" s="127" t="s">
        <v>219</v>
      </c>
      <c r="E124" s="128" t="s">
        <v>5284</v>
      </c>
      <c r="F124" s="129" t="s">
        <v>5285</v>
      </c>
      <c r="G124" s="130" t="s">
        <v>222</v>
      </c>
      <c r="H124" s="131">
        <v>240</v>
      </c>
      <c r="I124" s="132"/>
      <c r="J124" s="133">
        <f>ROUND(I124*H124,2)</f>
        <v>0</v>
      </c>
      <c r="K124" s="129" t="s">
        <v>19</v>
      </c>
      <c r="L124" s="33"/>
      <c r="M124" s="134" t="s">
        <v>19</v>
      </c>
      <c r="N124" s="135" t="s">
        <v>47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223</v>
      </c>
      <c r="AT124" s="138" t="s">
        <v>219</v>
      </c>
      <c r="AU124" s="138" t="s">
        <v>83</v>
      </c>
      <c r="AY124" s="18" t="s">
        <v>218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8" t="s">
        <v>83</v>
      </c>
      <c r="BK124" s="139">
        <f>ROUND(I124*H124,2)</f>
        <v>0</v>
      </c>
      <c r="BL124" s="18" t="s">
        <v>223</v>
      </c>
      <c r="BM124" s="138" t="s">
        <v>5286</v>
      </c>
    </row>
    <row r="125" spans="2:65" s="1" customFormat="1" ht="29.25">
      <c r="B125" s="33"/>
      <c r="D125" s="140" t="s">
        <v>225</v>
      </c>
      <c r="F125" s="141" t="s">
        <v>5287</v>
      </c>
      <c r="I125" s="142"/>
      <c r="L125" s="33"/>
      <c r="M125" s="143"/>
      <c r="T125" s="54"/>
      <c r="AT125" s="18" t="s">
        <v>225</v>
      </c>
      <c r="AU125" s="18" t="s">
        <v>83</v>
      </c>
    </row>
    <row r="126" spans="2:65" s="1" customFormat="1" ht="19.5">
      <c r="B126" s="33"/>
      <c r="D126" s="140" t="s">
        <v>227</v>
      </c>
      <c r="F126" s="144" t="s">
        <v>5049</v>
      </c>
      <c r="I126" s="142"/>
      <c r="L126" s="33"/>
      <c r="M126" s="143"/>
      <c r="T126" s="54"/>
      <c r="AT126" s="18" t="s">
        <v>227</v>
      </c>
      <c r="AU126" s="18" t="s">
        <v>83</v>
      </c>
    </row>
    <row r="127" spans="2:65" s="1" customFormat="1" ht="16.5" customHeight="1">
      <c r="B127" s="33"/>
      <c r="C127" s="127" t="s">
        <v>286</v>
      </c>
      <c r="D127" s="127" t="s">
        <v>219</v>
      </c>
      <c r="E127" s="128" t="s">
        <v>5288</v>
      </c>
      <c r="F127" s="129" t="s">
        <v>5289</v>
      </c>
      <c r="G127" s="130" t="s">
        <v>222</v>
      </c>
      <c r="H127" s="131">
        <v>50</v>
      </c>
      <c r="I127" s="132"/>
      <c r="J127" s="133">
        <f>ROUND(I127*H127,2)</f>
        <v>0</v>
      </c>
      <c r="K127" s="129" t="s">
        <v>19</v>
      </c>
      <c r="L127" s="33"/>
      <c r="M127" s="134" t="s">
        <v>19</v>
      </c>
      <c r="N127" s="135" t="s">
        <v>47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223</v>
      </c>
      <c r="AT127" s="138" t="s">
        <v>219</v>
      </c>
      <c r="AU127" s="138" t="s">
        <v>83</v>
      </c>
      <c r="AY127" s="18" t="s">
        <v>218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8" t="s">
        <v>83</v>
      </c>
      <c r="BK127" s="139">
        <f>ROUND(I127*H127,2)</f>
        <v>0</v>
      </c>
      <c r="BL127" s="18" t="s">
        <v>223</v>
      </c>
      <c r="BM127" s="138" t="s">
        <v>5290</v>
      </c>
    </row>
    <row r="128" spans="2:65" s="1" customFormat="1" ht="29.25">
      <c r="B128" s="33"/>
      <c r="D128" s="140" t="s">
        <v>225</v>
      </c>
      <c r="F128" s="141" t="s">
        <v>5291</v>
      </c>
      <c r="I128" s="142"/>
      <c r="L128" s="33"/>
      <c r="M128" s="143"/>
      <c r="T128" s="54"/>
      <c r="AT128" s="18" t="s">
        <v>225</v>
      </c>
      <c r="AU128" s="18" t="s">
        <v>83</v>
      </c>
    </row>
    <row r="129" spans="2:65" s="1" customFormat="1" ht="19.5">
      <c r="B129" s="33"/>
      <c r="D129" s="140" t="s">
        <v>227</v>
      </c>
      <c r="F129" s="144" t="s">
        <v>5049</v>
      </c>
      <c r="I129" s="142"/>
      <c r="L129" s="33"/>
      <c r="M129" s="143"/>
      <c r="T129" s="54"/>
      <c r="AT129" s="18" t="s">
        <v>227</v>
      </c>
      <c r="AU129" s="18" t="s">
        <v>83</v>
      </c>
    </row>
    <row r="130" spans="2:65" s="1" customFormat="1" ht="16.5" customHeight="1">
      <c r="B130" s="33"/>
      <c r="C130" s="127" t="s">
        <v>292</v>
      </c>
      <c r="D130" s="127" t="s">
        <v>219</v>
      </c>
      <c r="E130" s="128" t="s">
        <v>5292</v>
      </c>
      <c r="F130" s="129" t="s">
        <v>5293</v>
      </c>
      <c r="G130" s="130" t="s">
        <v>222</v>
      </c>
      <c r="H130" s="131">
        <v>60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223</v>
      </c>
      <c r="AT130" s="138" t="s">
        <v>219</v>
      </c>
      <c r="AU130" s="138" t="s">
        <v>83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223</v>
      </c>
      <c r="BM130" s="138" t="s">
        <v>5294</v>
      </c>
    </row>
    <row r="131" spans="2:65" s="1" customFormat="1" ht="29.25">
      <c r="B131" s="33"/>
      <c r="D131" s="140" t="s">
        <v>225</v>
      </c>
      <c r="F131" s="141" t="s">
        <v>5295</v>
      </c>
      <c r="I131" s="142"/>
      <c r="L131" s="33"/>
      <c r="M131" s="143"/>
      <c r="T131" s="54"/>
      <c r="AT131" s="18" t="s">
        <v>225</v>
      </c>
      <c r="AU131" s="18" t="s">
        <v>83</v>
      </c>
    </row>
    <row r="132" spans="2:65" s="1" customFormat="1" ht="19.5">
      <c r="B132" s="33"/>
      <c r="D132" s="140" t="s">
        <v>227</v>
      </c>
      <c r="F132" s="144" t="s">
        <v>5049</v>
      </c>
      <c r="I132" s="142"/>
      <c r="L132" s="33"/>
      <c r="M132" s="143"/>
      <c r="T132" s="54"/>
      <c r="AT132" s="18" t="s">
        <v>227</v>
      </c>
      <c r="AU132" s="18" t="s">
        <v>83</v>
      </c>
    </row>
    <row r="133" spans="2:65" s="1" customFormat="1" ht="16.5" customHeight="1">
      <c r="B133" s="33"/>
      <c r="C133" s="127" t="s">
        <v>299</v>
      </c>
      <c r="D133" s="127" t="s">
        <v>219</v>
      </c>
      <c r="E133" s="128" t="s">
        <v>5296</v>
      </c>
      <c r="F133" s="129" t="s">
        <v>5297</v>
      </c>
      <c r="G133" s="130" t="s">
        <v>222</v>
      </c>
      <c r="H133" s="131">
        <v>70</v>
      </c>
      <c r="I133" s="132"/>
      <c r="J133" s="133">
        <f>ROUND(I133*H133,2)</f>
        <v>0</v>
      </c>
      <c r="K133" s="129" t="s">
        <v>19</v>
      </c>
      <c r="L133" s="33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223</v>
      </c>
      <c r="AT133" s="138" t="s">
        <v>219</v>
      </c>
      <c r="AU133" s="138" t="s">
        <v>83</v>
      </c>
      <c r="AY133" s="18" t="s">
        <v>218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83</v>
      </c>
      <c r="BK133" s="139">
        <f>ROUND(I133*H133,2)</f>
        <v>0</v>
      </c>
      <c r="BL133" s="18" t="s">
        <v>223</v>
      </c>
      <c r="BM133" s="138" t="s">
        <v>5298</v>
      </c>
    </row>
    <row r="134" spans="2:65" s="1" customFormat="1" ht="29.25">
      <c r="B134" s="33"/>
      <c r="D134" s="140" t="s">
        <v>225</v>
      </c>
      <c r="F134" s="141" t="s">
        <v>5299</v>
      </c>
      <c r="I134" s="142"/>
      <c r="L134" s="33"/>
      <c r="M134" s="143"/>
      <c r="T134" s="54"/>
      <c r="AT134" s="18" t="s">
        <v>225</v>
      </c>
      <c r="AU134" s="18" t="s">
        <v>83</v>
      </c>
    </row>
    <row r="135" spans="2:65" s="1" customFormat="1" ht="19.5">
      <c r="B135" s="33"/>
      <c r="D135" s="140" t="s">
        <v>227</v>
      </c>
      <c r="F135" s="144" t="s">
        <v>5049</v>
      </c>
      <c r="I135" s="142"/>
      <c r="L135" s="33"/>
      <c r="M135" s="143"/>
      <c r="T135" s="54"/>
      <c r="AT135" s="18" t="s">
        <v>227</v>
      </c>
      <c r="AU135" s="18" t="s">
        <v>83</v>
      </c>
    </row>
    <row r="136" spans="2:65" s="1" customFormat="1" ht="16.5" customHeight="1">
      <c r="B136" s="33"/>
      <c r="C136" s="127" t="s">
        <v>306</v>
      </c>
      <c r="D136" s="127" t="s">
        <v>219</v>
      </c>
      <c r="E136" s="128" t="s">
        <v>5300</v>
      </c>
      <c r="F136" s="129" t="s">
        <v>5301</v>
      </c>
      <c r="G136" s="130" t="s">
        <v>222</v>
      </c>
      <c r="H136" s="131">
        <v>70</v>
      </c>
      <c r="I136" s="132"/>
      <c r="J136" s="133">
        <f>ROUND(I136*H136,2)</f>
        <v>0</v>
      </c>
      <c r="K136" s="129" t="s">
        <v>19</v>
      </c>
      <c r="L136" s="33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223</v>
      </c>
      <c r="AT136" s="138" t="s">
        <v>219</v>
      </c>
      <c r="AU136" s="138" t="s">
        <v>83</v>
      </c>
      <c r="AY136" s="18" t="s">
        <v>218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83</v>
      </c>
      <c r="BK136" s="139">
        <f>ROUND(I136*H136,2)</f>
        <v>0</v>
      </c>
      <c r="BL136" s="18" t="s">
        <v>223</v>
      </c>
      <c r="BM136" s="138" t="s">
        <v>5302</v>
      </c>
    </row>
    <row r="137" spans="2:65" s="1" customFormat="1" ht="29.25">
      <c r="B137" s="33"/>
      <c r="D137" s="140" t="s">
        <v>225</v>
      </c>
      <c r="F137" s="141" t="s">
        <v>5303</v>
      </c>
      <c r="I137" s="142"/>
      <c r="L137" s="33"/>
      <c r="M137" s="143"/>
      <c r="T137" s="54"/>
      <c r="AT137" s="18" t="s">
        <v>225</v>
      </c>
      <c r="AU137" s="18" t="s">
        <v>83</v>
      </c>
    </row>
    <row r="138" spans="2:65" s="1" customFormat="1" ht="19.5">
      <c r="B138" s="33"/>
      <c r="D138" s="140" t="s">
        <v>227</v>
      </c>
      <c r="F138" s="144" t="s">
        <v>5049</v>
      </c>
      <c r="I138" s="142"/>
      <c r="L138" s="33"/>
      <c r="M138" s="143"/>
      <c r="T138" s="54"/>
      <c r="AT138" s="18" t="s">
        <v>227</v>
      </c>
      <c r="AU138" s="18" t="s">
        <v>83</v>
      </c>
    </row>
    <row r="139" spans="2:65" s="1" customFormat="1" ht="16.5" customHeight="1">
      <c r="B139" s="33"/>
      <c r="C139" s="127" t="s">
        <v>313</v>
      </c>
      <c r="D139" s="127" t="s">
        <v>219</v>
      </c>
      <c r="E139" s="128" t="s">
        <v>5304</v>
      </c>
      <c r="F139" s="129" t="s">
        <v>5305</v>
      </c>
      <c r="G139" s="130" t="s">
        <v>222</v>
      </c>
      <c r="H139" s="131">
        <v>160</v>
      </c>
      <c r="I139" s="132"/>
      <c r="J139" s="133">
        <f>ROUND(I139*H139,2)</f>
        <v>0</v>
      </c>
      <c r="K139" s="129" t="s">
        <v>19</v>
      </c>
      <c r="L139" s="33"/>
      <c r="M139" s="134" t="s">
        <v>19</v>
      </c>
      <c r="N139" s="135" t="s">
        <v>47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223</v>
      </c>
      <c r="AT139" s="138" t="s">
        <v>219</v>
      </c>
      <c r="AU139" s="138" t="s">
        <v>83</v>
      </c>
      <c r="AY139" s="18" t="s">
        <v>218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8" t="s">
        <v>83</v>
      </c>
      <c r="BK139" s="139">
        <f>ROUND(I139*H139,2)</f>
        <v>0</v>
      </c>
      <c r="BL139" s="18" t="s">
        <v>223</v>
      </c>
      <c r="BM139" s="138" t="s">
        <v>5306</v>
      </c>
    </row>
    <row r="140" spans="2:65" s="1" customFormat="1" ht="29.25">
      <c r="B140" s="33"/>
      <c r="D140" s="140" t="s">
        <v>225</v>
      </c>
      <c r="F140" s="141" t="s">
        <v>5307</v>
      </c>
      <c r="I140" s="142"/>
      <c r="L140" s="33"/>
      <c r="M140" s="143"/>
      <c r="T140" s="54"/>
      <c r="AT140" s="18" t="s">
        <v>225</v>
      </c>
      <c r="AU140" s="18" t="s">
        <v>83</v>
      </c>
    </row>
    <row r="141" spans="2:65" s="1" customFormat="1" ht="19.5">
      <c r="B141" s="33"/>
      <c r="D141" s="140" t="s">
        <v>227</v>
      </c>
      <c r="F141" s="144" t="s">
        <v>5049</v>
      </c>
      <c r="I141" s="142"/>
      <c r="L141" s="33"/>
      <c r="M141" s="143"/>
      <c r="T141" s="54"/>
      <c r="AT141" s="18" t="s">
        <v>227</v>
      </c>
      <c r="AU141" s="18" t="s">
        <v>83</v>
      </c>
    </row>
    <row r="142" spans="2:65" s="1" customFormat="1" ht="16.5" customHeight="1">
      <c r="B142" s="33"/>
      <c r="C142" s="127" t="s">
        <v>320</v>
      </c>
      <c r="D142" s="127" t="s">
        <v>219</v>
      </c>
      <c r="E142" s="128" t="s">
        <v>5308</v>
      </c>
      <c r="F142" s="129" t="s">
        <v>5309</v>
      </c>
      <c r="G142" s="130" t="s">
        <v>237</v>
      </c>
      <c r="H142" s="131">
        <v>4</v>
      </c>
      <c r="I142" s="132"/>
      <c r="J142" s="133">
        <f>ROUND(I142*H142,2)</f>
        <v>0</v>
      </c>
      <c r="K142" s="129" t="s">
        <v>19</v>
      </c>
      <c r="L142" s="33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223</v>
      </c>
      <c r="AT142" s="138" t="s">
        <v>219</v>
      </c>
      <c r="AU142" s="138" t="s">
        <v>83</v>
      </c>
      <c r="AY142" s="18" t="s">
        <v>218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83</v>
      </c>
      <c r="BK142" s="139">
        <f>ROUND(I142*H142,2)</f>
        <v>0</v>
      </c>
      <c r="BL142" s="18" t="s">
        <v>223</v>
      </c>
      <c r="BM142" s="138" t="s">
        <v>5310</v>
      </c>
    </row>
    <row r="143" spans="2:65" s="1" customFormat="1" ht="11.25">
      <c r="B143" s="33"/>
      <c r="D143" s="140" t="s">
        <v>225</v>
      </c>
      <c r="F143" s="141" t="s">
        <v>5309</v>
      </c>
      <c r="I143" s="142"/>
      <c r="L143" s="33"/>
      <c r="M143" s="143"/>
      <c r="T143" s="54"/>
      <c r="AT143" s="18" t="s">
        <v>225</v>
      </c>
      <c r="AU143" s="18" t="s">
        <v>83</v>
      </c>
    </row>
    <row r="144" spans="2:65" s="1" customFormat="1" ht="19.5">
      <c r="B144" s="33"/>
      <c r="D144" s="140" t="s">
        <v>227</v>
      </c>
      <c r="F144" s="144" t="s">
        <v>5311</v>
      </c>
      <c r="I144" s="142"/>
      <c r="L144" s="33"/>
      <c r="M144" s="143"/>
      <c r="T144" s="54"/>
      <c r="AT144" s="18" t="s">
        <v>227</v>
      </c>
      <c r="AU144" s="18" t="s">
        <v>83</v>
      </c>
    </row>
    <row r="145" spans="2:65" s="1" customFormat="1" ht="16.5" customHeight="1">
      <c r="B145" s="33"/>
      <c r="C145" s="127" t="s">
        <v>8</v>
      </c>
      <c r="D145" s="127" t="s">
        <v>219</v>
      </c>
      <c r="E145" s="128" t="s">
        <v>5312</v>
      </c>
      <c r="F145" s="129" t="s">
        <v>5313</v>
      </c>
      <c r="G145" s="130" t="s">
        <v>237</v>
      </c>
      <c r="H145" s="131">
        <v>2</v>
      </c>
      <c r="I145" s="132"/>
      <c r="J145" s="133">
        <f>ROUND(I145*H145,2)</f>
        <v>0</v>
      </c>
      <c r="K145" s="129" t="s">
        <v>19</v>
      </c>
      <c r="L145" s="33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223</v>
      </c>
      <c r="AT145" s="138" t="s">
        <v>219</v>
      </c>
      <c r="AU145" s="138" t="s">
        <v>83</v>
      </c>
      <c r="AY145" s="18" t="s">
        <v>218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83</v>
      </c>
      <c r="BK145" s="139">
        <f>ROUND(I145*H145,2)</f>
        <v>0</v>
      </c>
      <c r="BL145" s="18" t="s">
        <v>223</v>
      </c>
      <c r="BM145" s="138" t="s">
        <v>5314</v>
      </c>
    </row>
    <row r="146" spans="2:65" s="1" customFormat="1" ht="11.25">
      <c r="B146" s="33"/>
      <c r="D146" s="140" t="s">
        <v>225</v>
      </c>
      <c r="F146" s="141" t="s">
        <v>5313</v>
      </c>
      <c r="I146" s="142"/>
      <c r="L146" s="33"/>
      <c r="M146" s="143"/>
      <c r="T146" s="54"/>
      <c r="AT146" s="18" t="s">
        <v>225</v>
      </c>
      <c r="AU146" s="18" t="s">
        <v>83</v>
      </c>
    </row>
    <row r="147" spans="2:65" s="1" customFormat="1" ht="19.5">
      <c r="B147" s="33"/>
      <c r="D147" s="140" t="s">
        <v>227</v>
      </c>
      <c r="F147" s="144" t="s">
        <v>5311</v>
      </c>
      <c r="I147" s="142"/>
      <c r="L147" s="33"/>
      <c r="M147" s="143"/>
      <c r="T147" s="54"/>
      <c r="AT147" s="18" t="s">
        <v>227</v>
      </c>
      <c r="AU147" s="18" t="s">
        <v>83</v>
      </c>
    </row>
    <row r="148" spans="2:65" s="1" customFormat="1" ht="16.5" customHeight="1">
      <c r="B148" s="33"/>
      <c r="C148" s="127" t="s">
        <v>336</v>
      </c>
      <c r="D148" s="127" t="s">
        <v>219</v>
      </c>
      <c r="E148" s="128" t="s">
        <v>5315</v>
      </c>
      <c r="F148" s="129" t="s">
        <v>5316</v>
      </c>
      <c r="G148" s="130" t="s">
        <v>237</v>
      </c>
      <c r="H148" s="131">
        <v>6</v>
      </c>
      <c r="I148" s="132"/>
      <c r="J148" s="133">
        <f>ROUND(I148*H148,2)</f>
        <v>0</v>
      </c>
      <c r="K148" s="129" t="s">
        <v>19</v>
      </c>
      <c r="L148" s="33"/>
      <c r="M148" s="134" t="s">
        <v>19</v>
      </c>
      <c r="N148" s="135" t="s">
        <v>47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223</v>
      </c>
      <c r="AT148" s="138" t="s">
        <v>219</v>
      </c>
      <c r="AU148" s="138" t="s">
        <v>83</v>
      </c>
      <c r="AY148" s="18" t="s">
        <v>218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83</v>
      </c>
      <c r="BK148" s="139">
        <f>ROUND(I148*H148,2)</f>
        <v>0</v>
      </c>
      <c r="BL148" s="18" t="s">
        <v>223</v>
      </c>
      <c r="BM148" s="138" t="s">
        <v>5317</v>
      </c>
    </row>
    <row r="149" spans="2:65" s="1" customFormat="1" ht="11.25">
      <c r="B149" s="33"/>
      <c r="D149" s="140" t="s">
        <v>225</v>
      </c>
      <c r="F149" s="141" t="s">
        <v>5316</v>
      </c>
      <c r="I149" s="142"/>
      <c r="L149" s="33"/>
      <c r="M149" s="143"/>
      <c r="T149" s="54"/>
      <c r="AT149" s="18" t="s">
        <v>225</v>
      </c>
      <c r="AU149" s="18" t="s">
        <v>83</v>
      </c>
    </row>
    <row r="150" spans="2:65" s="1" customFormat="1" ht="19.5">
      <c r="B150" s="33"/>
      <c r="D150" s="140" t="s">
        <v>227</v>
      </c>
      <c r="F150" s="144" t="s">
        <v>5311</v>
      </c>
      <c r="I150" s="142"/>
      <c r="L150" s="33"/>
      <c r="M150" s="143"/>
      <c r="T150" s="54"/>
      <c r="AT150" s="18" t="s">
        <v>227</v>
      </c>
      <c r="AU150" s="18" t="s">
        <v>83</v>
      </c>
    </row>
    <row r="151" spans="2:65" s="1" customFormat="1" ht="16.5" customHeight="1">
      <c r="B151" s="33"/>
      <c r="C151" s="127" t="s">
        <v>351</v>
      </c>
      <c r="D151" s="127" t="s">
        <v>219</v>
      </c>
      <c r="E151" s="128" t="s">
        <v>5318</v>
      </c>
      <c r="F151" s="129" t="s">
        <v>5008</v>
      </c>
      <c r="G151" s="130" t="s">
        <v>222</v>
      </c>
      <c r="H151" s="131">
        <v>100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223</v>
      </c>
      <c r="AT151" s="138" t="s">
        <v>219</v>
      </c>
      <c r="AU151" s="138" t="s">
        <v>83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223</v>
      </c>
      <c r="BM151" s="138" t="s">
        <v>5319</v>
      </c>
    </row>
    <row r="152" spans="2:65" s="1" customFormat="1" ht="11.25">
      <c r="B152" s="33"/>
      <c r="D152" s="140" t="s">
        <v>225</v>
      </c>
      <c r="F152" s="141" t="s">
        <v>5008</v>
      </c>
      <c r="I152" s="142"/>
      <c r="L152" s="33"/>
      <c r="M152" s="143"/>
      <c r="T152" s="54"/>
      <c r="AT152" s="18" t="s">
        <v>225</v>
      </c>
      <c r="AU152" s="18" t="s">
        <v>83</v>
      </c>
    </row>
    <row r="153" spans="2:65" s="1" customFormat="1" ht="19.5">
      <c r="B153" s="33"/>
      <c r="D153" s="140" t="s">
        <v>227</v>
      </c>
      <c r="F153" s="144" t="s">
        <v>5054</v>
      </c>
      <c r="I153" s="142"/>
      <c r="L153" s="33"/>
      <c r="M153" s="143"/>
      <c r="T153" s="54"/>
      <c r="AT153" s="18" t="s">
        <v>227</v>
      </c>
      <c r="AU153" s="18" t="s">
        <v>83</v>
      </c>
    </row>
    <row r="154" spans="2:65" s="1" customFormat="1" ht="16.5" customHeight="1">
      <c r="B154" s="33"/>
      <c r="C154" s="127" t="s">
        <v>373</v>
      </c>
      <c r="D154" s="127" t="s">
        <v>219</v>
      </c>
      <c r="E154" s="128" t="s">
        <v>5320</v>
      </c>
      <c r="F154" s="129" t="s">
        <v>5321</v>
      </c>
      <c r="G154" s="130" t="s">
        <v>237</v>
      </c>
      <c r="H154" s="131">
        <v>5</v>
      </c>
      <c r="I154" s="132"/>
      <c r="J154" s="133">
        <f>ROUND(I154*H154,2)</f>
        <v>0</v>
      </c>
      <c r="K154" s="129" t="s">
        <v>19</v>
      </c>
      <c r="L154" s="33"/>
      <c r="M154" s="134" t="s">
        <v>19</v>
      </c>
      <c r="N154" s="135" t="s">
        <v>47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223</v>
      </c>
      <c r="AT154" s="138" t="s">
        <v>219</v>
      </c>
      <c r="AU154" s="138" t="s">
        <v>83</v>
      </c>
      <c r="AY154" s="18" t="s">
        <v>218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8" t="s">
        <v>83</v>
      </c>
      <c r="BK154" s="139">
        <f>ROUND(I154*H154,2)</f>
        <v>0</v>
      </c>
      <c r="BL154" s="18" t="s">
        <v>223</v>
      </c>
      <c r="BM154" s="138" t="s">
        <v>5322</v>
      </c>
    </row>
    <row r="155" spans="2:65" s="1" customFormat="1" ht="11.25">
      <c r="B155" s="33"/>
      <c r="D155" s="140" t="s">
        <v>225</v>
      </c>
      <c r="F155" s="141" t="s">
        <v>5321</v>
      </c>
      <c r="I155" s="142"/>
      <c r="L155" s="33"/>
      <c r="M155" s="143"/>
      <c r="T155" s="54"/>
      <c r="AT155" s="18" t="s">
        <v>225</v>
      </c>
      <c r="AU155" s="18" t="s">
        <v>83</v>
      </c>
    </row>
    <row r="156" spans="2:65" s="1" customFormat="1" ht="19.5">
      <c r="B156" s="33"/>
      <c r="D156" s="140" t="s">
        <v>227</v>
      </c>
      <c r="F156" s="144" t="s">
        <v>5323</v>
      </c>
      <c r="I156" s="142"/>
      <c r="L156" s="33"/>
      <c r="M156" s="143"/>
      <c r="T156" s="54"/>
      <c r="AT156" s="18" t="s">
        <v>227</v>
      </c>
      <c r="AU156" s="18" t="s">
        <v>83</v>
      </c>
    </row>
    <row r="157" spans="2:65" s="1" customFormat="1" ht="16.5" customHeight="1">
      <c r="B157" s="33"/>
      <c r="C157" s="127" t="s">
        <v>380</v>
      </c>
      <c r="D157" s="127" t="s">
        <v>219</v>
      </c>
      <c r="E157" s="128" t="s">
        <v>5324</v>
      </c>
      <c r="F157" s="129" t="s">
        <v>5325</v>
      </c>
      <c r="G157" s="130" t="s">
        <v>5326</v>
      </c>
      <c r="H157" s="131">
        <v>160</v>
      </c>
      <c r="I157" s="132"/>
      <c r="J157" s="133">
        <f>ROUND(I157*H157,2)</f>
        <v>0</v>
      </c>
      <c r="K157" s="129" t="s">
        <v>19</v>
      </c>
      <c r="L157" s="33"/>
      <c r="M157" s="134" t="s">
        <v>19</v>
      </c>
      <c r="N157" s="135" t="s">
        <v>47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223</v>
      </c>
      <c r="AT157" s="138" t="s">
        <v>219</v>
      </c>
      <c r="AU157" s="138" t="s">
        <v>83</v>
      </c>
      <c r="AY157" s="18" t="s">
        <v>218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83</v>
      </c>
      <c r="BK157" s="139">
        <f>ROUND(I157*H157,2)</f>
        <v>0</v>
      </c>
      <c r="BL157" s="18" t="s">
        <v>223</v>
      </c>
      <c r="BM157" s="138" t="s">
        <v>5327</v>
      </c>
    </row>
    <row r="158" spans="2:65" s="1" customFormat="1" ht="39">
      <c r="B158" s="33"/>
      <c r="D158" s="140" t="s">
        <v>225</v>
      </c>
      <c r="F158" s="141" t="s">
        <v>5328</v>
      </c>
      <c r="I158" s="142"/>
      <c r="L158" s="33"/>
      <c r="M158" s="143"/>
      <c r="T158" s="54"/>
      <c r="AT158" s="18" t="s">
        <v>225</v>
      </c>
      <c r="AU158" s="18" t="s">
        <v>83</v>
      </c>
    </row>
    <row r="159" spans="2:65" s="1" customFormat="1" ht="16.5" customHeight="1">
      <c r="B159" s="33"/>
      <c r="C159" s="127" t="s">
        <v>387</v>
      </c>
      <c r="D159" s="127" t="s">
        <v>219</v>
      </c>
      <c r="E159" s="128" t="s">
        <v>5329</v>
      </c>
      <c r="F159" s="129" t="s">
        <v>5060</v>
      </c>
      <c r="G159" s="130" t="s">
        <v>1555</v>
      </c>
      <c r="H159" s="131">
        <v>1</v>
      </c>
      <c r="I159" s="132"/>
      <c r="J159" s="133">
        <f>ROUND(I159*H159,2)</f>
        <v>0</v>
      </c>
      <c r="K159" s="129" t="s">
        <v>19</v>
      </c>
      <c r="L159" s="33"/>
      <c r="M159" s="134" t="s">
        <v>19</v>
      </c>
      <c r="N159" s="135" t="s">
        <v>47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223</v>
      </c>
      <c r="AT159" s="138" t="s">
        <v>219</v>
      </c>
      <c r="AU159" s="138" t="s">
        <v>83</v>
      </c>
      <c r="AY159" s="18" t="s">
        <v>218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83</v>
      </c>
      <c r="BK159" s="139">
        <f>ROUND(I159*H159,2)</f>
        <v>0</v>
      </c>
      <c r="BL159" s="18" t="s">
        <v>223</v>
      </c>
      <c r="BM159" s="138" t="s">
        <v>5330</v>
      </c>
    </row>
    <row r="160" spans="2:65" s="1" customFormat="1" ht="11.25">
      <c r="B160" s="33"/>
      <c r="D160" s="140" t="s">
        <v>225</v>
      </c>
      <c r="F160" s="141" t="s">
        <v>5060</v>
      </c>
      <c r="I160" s="142"/>
      <c r="L160" s="33"/>
      <c r="M160" s="143"/>
      <c r="T160" s="54"/>
      <c r="AT160" s="18" t="s">
        <v>225</v>
      </c>
      <c r="AU160" s="18" t="s">
        <v>83</v>
      </c>
    </row>
    <row r="161" spans="2:65" s="10" customFormat="1" ht="25.9" customHeight="1">
      <c r="B161" s="117"/>
      <c r="D161" s="118" t="s">
        <v>75</v>
      </c>
      <c r="E161" s="119" t="s">
        <v>5331</v>
      </c>
      <c r="F161" s="119" t="s">
        <v>5332</v>
      </c>
      <c r="I161" s="120"/>
      <c r="J161" s="121">
        <f>BK161</f>
        <v>0</v>
      </c>
      <c r="L161" s="117"/>
      <c r="M161" s="122"/>
      <c r="P161" s="123">
        <f>SUM(P162:P192)</f>
        <v>0</v>
      </c>
      <c r="R161" s="123">
        <f>SUM(R162:R192)</f>
        <v>0</v>
      </c>
      <c r="T161" s="124">
        <f>SUM(T162:T192)</f>
        <v>0</v>
      </c>
      <c r="AR161" s="118" t="s">
        <v>83</v>
      </c>
      <c r="AT161" s="125" t="s">
        <v>75</v>
      </c>
      <c r="AU161" s="125" t="s">
        <v>76</v>
      </c>
      <c r="AY161" s="118" t="s">
        <v>218</v>
      </c>
      <c r="BK161" s="126">
        <f>SUM(BK162:BK192)</f>
        <v>0</v>
      </c>
    </row>
    <row r="162" spans="2:65" s="1" customFormat="1" ht="16.5" customHeight="1">
      <c r="B162" s="33"/>
      <c r="C162" s="127" t="s">
        <v>7</v>
      </c>
      <c r="D162" s="127" t="s">
        <v>219</v>
      </c>
      <c r="E162" s="128" t="s">
        <v>5333</v>
      </c>
      <c r="F162" s="129" t="s">
        <v>5285</v>
      </c>
      <c r="G162" s="130" t="s">
        <v>222</v>
      </c>
      <c r="H162" s="131">
        <v>350</v>
      </c>
      <c r="I162" s="132"/>
      <c r="J162" s="133">
        <f>ROUND(I162*H162,2)</f>
        <v>0</v>
      </c>
      <c r="K162" s="129" t="s">
        <v>19</v>
      </c>
      <c r="L162" s="33"/>
      <c r="M162" s="134" t="s">
        <v>19</v>
      </c>
      <c r="N162" s="135" t="s">
        <v>47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223</v>
      </c>
      <c r="AT162" s="138" t="s">
        <v>219</v>
      </c>
      <c r="AU162" s="138" t="s">
        <v>83</v>
      </c>
      <c r="AY162" s="18" t="s">
        <v>218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8" t="s">
        <v>83</v>
      </c>
      <c r="BK162" s="139">
        <f>ROUND(I162*H162,2)</f>
        <v>0</v>
      </c>
      <c r="BL162" s="18" t="s">
        <v>223</v>
      </c>
      <c r="BM162" s="138" t="s">
        <v>5334</v>
      </c>
    </row>
    <row r="163" spans="2:65" s="1" customFormat="1" ht="29.25">
      <c r="B163" s="33"/>
      <c r="D163" s="140" t="s">
        <v>225</v>
      </c>
      <c r="F163" s="141" t="s">
        <v>5335</v>
      </c>
      <c r="I163" s="142"/>
      <c r="L163" s="33"/>
      <c r="M163" s="143"/>
      <c r="T163" s="54"/>
      <c r="AT163" s="18" t="s">
        <v>225</v>
      </c>
      <c r="AU163" s="18" t="s">
        <v>83</v>
      </c>
    </row>
    <row r="164" spans="2:65" s="1" customFormat="1" ht="19.5">
      <c r="B164" s="33"/>
      <c r="D164" s="140" t="s">
        <v>227</v>
      </c>
      <c r="F164" s="144" t="s">
        <v>5049</v>
      </c>
      <c r="I164" s="142"/>
      <c r="L164" s="33"/>
      <c r="M164" s="143"/>
      <c r="T164" s="54"/>
      <c r="AT164" s="18" t="s">
        <v>227</v>
      </c>
      <c r="AU164" s="18" t="s">
        <v>83</v>
      </c>
    </row>
    <row r="165" spans="2:65" s="1" customFormat="1" ht="16.5" customHeight="1">
      <c r="B165" s="33"/>
      <c r="C165" s="127" t="s">
        <v>401</v>
      </c>
      <c r="D165" s="127" t="s">
        <v>219</v>
      </c>
      <c r="E165" s="128" t="s">
        <v>5336</v>
      </c>
      <c r="F165" s="129" t="s">
        <v>5289</v>
      </c>
      <c r="G165" s="130" t="s">
        <v>222</v>
      </c>
      <c r="H165" s="131">
        <v>75</v>
      </c>
      <c r="I165" s="132"/>
      <c r="J165" s="133">
        <f>ROUND(I165*H165,2)</f>
        <v>0</v>
      </c>
      <c r="K165" s="129" t="s">
        <v>19</v>
      </c>
      <c r="L165" s="33"/>
      <c r="M165" s="134" t="s">
        <v>19</v>
      </c>
      <c r="N165" s="135" t="s">
        <v>47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223</v>
      </c>
      <c r="AT165" s="138" t="s">
        <v>219</v>
      </c>
      <c r="AU165" s="138" t="s">
        <v>83</v>
      </c>
      <c r="AY165" s="18" t="s">
        <v>218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8" t="s">
        <v>83</v>
      </c>
      <c r="BK165" s="139">
        <f>ROUND(I165*H165,2)</f>
        <v>0</v>
      </c>
      <c r="BL165" s="18" t="s">
        <v>223</v>
      </c>
      <c r="BM165" s="138" t="s">
        <v>5337</v>
      </c>
    </row>
    <row r="166" spans="2:65" s="1" customFormat="1" ht="29.25">
      <c r="B166" s="33"/>
      <c r="D166" s="140" t="s">
        <v>225</v>
      </c>
      <c r="F166" s="141" t="s">
        <v>5338</v>
      </c>
      <c r="I166" s="142"/>
      <c r="L166" s="33"/>
      <c r="M166" s="143"/>
      <c r="T166" s="54"/>
      <c r="AT166" s="18" t="s">
        <v>225</v>
      </c>
      <c r="AU166" s="18" t="s">
        <v>83</v>
      </c>
    </row>
    <row r="167" spans="2:65" s="1" customFormat="1" ht="19.5">
      <c r="B167" s="33"/>
      <c r="D167" s="140" t="s">
        <v>227</v>
      </c>
      <c r="F167" s="144" t="s">
        <v>5049</v>
      </c>
      <c r="I167" s="142"/>
      <c r="L167" s="33"/>
      <c r="M167" s="143"/>
      <c r="T167" s="54"/>
      <c r="AT167" s="18" t="s">
        <v>227</v>
      </c>
      <c r="AU167" s="18" t="s">
        <v>83</v>
      </c>
    </row>
    <row r="168" spans="2:65" s="1" customFormat="1" ht="16.5" customHeight="1">
      <c r="B168" s="33"/>
      <c r="C168" s="127" t="s">
        <v>406</v>
      </c>
      <c r="D168" s="127" t="s">
        <v>219</v>
      </c>
      <c r="E168" s="128" t="s">
        <v>5339</v>
      </c>
      <c r="F168" s="129" t="s">
        <v>5293</v>
      </c>
      <c r="G168" s="130" t="s">
        <v>222</v>
      </c>
      <c r="H168" s="131">
        <v>115</v>
      </c>
      <c r="I168" s="132"/>
      <c r="J168" s="133">
        <f>ROUND(I168*H168,2)</f>
        <v>0</v>
      </c>
      <c r="K168" s="129" t="s">
        <v>19</v>
      </c>
      <c r="L168" s="33"/>
      <c r="M168" s="134" t="s">
        <v>19</v>
      </c>
      <c r="N168" s="135" t="s">
        <v>47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223</v>
      </c>
      <c r="AT168" s="138" t="s">
        <v>219</v>
      </c>
      <c r="AU168" s="138" t="s">
        <v>83</v>
      </c>
      <c r="AY168" s="18" t="s">
        <v>218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8" t="s">
        <v>83</v>
      </c>
      <c r="BK168" s="139">
        <f>ROUND(I168*H168,2)</f>
        <v>0</v>
      </c>
      <c r="BL168" s="18" t="s">
        <v>223</v>
      </c>
      <c r="BM168" s="138" t="s">
        <v>5340</v>
      </c>
    </row>
    <row r="169" spans="2:65" s="1" customFormat="1" ht="29.25">
      <c r="B169" s="33"/>
      <c r="D169" s="140" t="s">
        <v>225</v>
      </c>
      <c r="F169" s="141" t="s">
        <v>5341</v>
      </c>
      <c r="I169" s="142"/>
      <c r="L169" s="33"/>
      <c r="M169" s="143"/>
      <c r="T169" s="54"/>
      <c r="AT169" s="18" t="s">
        <v>225</v>
      </c>
      <c r="AU169" s="18" t="s">
        <v>83</v>
      </c>
    </row>
    <row r="170" spans="2:65" s="1" customFormat="1" ht="19.5">
      <c r="B170" s="33"/>
      <c r="D170" s="140" t="s">
        <v>227</v>
      </c>
      <c r="F170" s="144" t="s">
        <v>5049</v>
      </c>
      <c r="I170" s="142"/>
      <c r="L170" s="33"/>
      <c r="M170" s="143"/>
      <c r="T170" s="54"/>
      <c r="AT170" s="18" t="s">
        <v>227</v>
      </c>
      <c r="AU170" s="18" t="s">
        <v>83</v>
      </c>
    </row>
    <row r="171" spans="2:65" s="1" customFormat="1" ht="16.5" customHeight="1">
      <c r="B171" s="33"/>
      <c r="C171" s="127" t="s">
        <v>412</v>
      </c>
      <c r="D171" s="127" t="s">
        <v>219</v>
      </c>
      <c r="E171" s="128" t="s">
        <v>5342</v>
      </c>
      <c r="F171" s="129" t="s">
        <v>5297</v>
      </c>
      <c r="G171" s="130" t="s">
        <v>222</v>
      </c>
      <c r="H171" s="131">
        <v>120</v>
      </c>
      <c r="I171" s="132"/>
      <c r="J171" s="133">
        <f>ROUND(I171*H171,2)</f>
        <v>0</v>
      </c>
      <c r="K171" s="129" t="s">
        <v>19</v>
      </c>
      <c r="L171" s="33"/>
      <c r="M171" s="134" t="s">
        <v>19</v>
      </c>
      <c r="N171" s="135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223</v>
      </c>
      <c r="AT171" s="138" t="s">
        <v>219</v>
      </c>
      <c r="AU171" s="138" t="s">
        <v>83</v>
      </c>
      <c r="AY171" s="18" t="s">
        <v>218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83</v>
      </c>
      <c r="BK171" s="139">
        <f>ROUND(I171*H171,2)</f>
        <v>0</v>
      </c>
      <c r="BL171" s="18" t="s">
        <v>223</v>
      </c>
      <c r="BM171" s="138" t="s">
        <v>5343</v>
      </c>
    </row>
    <row r="172" spans="2:65" s="1" customFormat="1" ht="29.25">
      <c r="B172" s="33"/>
      <c r="D172" s="140" t="s">
        <v>225</v>
      </c>
      <c r="F172" s="141" t="s">
        <v>5299</v>
      </c>
      <c r="I172" s="142"/>
      <c r="L172" s="33"/>
      <c r="M172" s="143"/>
      <c r="T172" s="54"/>
      <c r="AT172" s="18" t="s">
        <v>225</v>
      </c>
      <c r="AU172" s="18" t="s">
        <v>83</v>
      </c>
    </row>
    <row r="173" spans="2:65" s="1" customFormat="1" ht="19.5">
      <c r="B173" s="33"/>
      <c r="D173" s="140" t="s">
        <v>227</v>
      </c>
      <c r="F173" s="144" t="s">
        <v>5049</v>
      </c>
      <c r="I173" s="142"/>
      <c r="L173" s="33"/>
      <c r="M173" s="143"/>
      <c r="T173" s="54"/>
      <c r="AT173" s="18" t="s">
        <v>227</v>
      </c>
      <c r="AU173" s="18" t="s">
        <v>83</v>
      </c>
    </row>
    <row r="174" spans="2:65" s="1" customFormat="1" ht="16.5" customHeight="1">
      <c r="B174" s="33"/>
      <c r="C174" s="127" t="s">
        <v>420</v>
      </c>
      <c r="D174" s="127" t="s">
        <v>219</v>
      </c>
      <c r="E174" s="128" t="s">
        <v>5344</v>
      </c>
      <c r="F174" s="129" t="s">
        <v>5301</v>
      </c>
      <c r="G174" s="130" t="s">
        <v>222</v>
      </c>
      <c r="H174" s="131">
        <v>120</v>
      </c>
      <c r="I174" s="132"/>
      <c r="J174" s="133">
        <f>ROUND(I174*H174,2)</f>
        <v>0</v>
      </c>
      <c r="K174" s="129" t="s">
        <v>19</v>
      </c>
      <c r="L174" s="33"/>
      <c r="M174" s="134" t="s">
        <v>19</v>
      </c>
      <c r="N174" s="135" t="s">
        <v>47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223</v>
      </c>
      <c r="AT174" s="138" t="s">
        <v>219</v>
      </c>
      <c r="AU174" s="138" t="s">
        <v>83</v>
      </c>
      <c r="AY174" s="18" t="s">
        <v>218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8" t="s">
        <v>83</v>
      </c>
      <c r="BK174" s="139">
        <f>ROUND(I174*H174,2)</f>
        <v>0</v>
      </c>
      <c r="BL174" s="18" t="s">
        <v>223</v>
      </c>
      <c r="BM174" s="138" t="s">
        <v>5345</v>
      </c>
    </row>
    <row r="175" spans="2:65" s="1" customFormat="1" ht="29.25">
      <c r="B175" s="33"/>
      <c r="D175" s="140" t="s">
        <v>225</v>
      </c>
      <c r="F175" s="141" t="s">
        <v>5303</v>
      </c>
      <c r="I175" s="142"/>
      <c r="L175" s="33"/>
      <c r="M175" s="143"/>
      <c r="T175" s="54"/>
      <c r="AT175" s="18" t="s">
        <v>225</v>
      </c>
      <c r="AU175" s="18" t="s">
        <v>83</v>
      </c>
    </row>
    <row r="176" spans="2:65" s="1" customFormat="1" ht="19.5">
      <c r="B176" s="33"/>
      <c r="D176" s="140" t="s">
        <v>227</v>
      </c>
      <c r="F176" s="144" t="s">
        <v>5049</v>
      </c>
      <c r="I176" s="142"/>
      <c r="L176" s="33"/>
      <c r="M176" s="143"/>
      <c r="T176" s="54"/>
      <c r="AT176" s="18" t="s">
        <v>227</v>
      </c>
      <c r="AU176" s="18" t="s">
        <v>83</v>
      </c>
    </row>
    <row r="177" spans="2:65" s="1" customFormat="1" ht="16.5" customHeight="1">
      <c r="B177" s="33"/>
      <c r="C177" s="127" t="s">
        <v>428</v>
      </c>
      <c r="D177" s="127" t="s">
        <v>219</v>
      </c>
      <c r="E177" s="128" t="s">
        <v>5346</v>
      </c>
      <c r="F177" s="129" t="s">
        <v>5305</v>
      </c>
      <c r="G177" s="130" t="s">
        <v>222</v>
      </c>
      <c r="H177" s="131">
        <v>200</v>
      </c>
      <c r="I177" s="132"/>
      <c r="J177" s="133">
        <f>ROUND(I177*H177,2)</f>
        <v>0</v>
      </c>
      <c r="K177" s="129" t="s">
        <v>19</v>
      </c>
      <c r="L177" s="33"/>
      <c r="M177" s="134" t="s">
        <v>19</v>
      </c>
      <c r="N177" s="135" t="s">
        <v>47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223</v>
      </c>
      <c r="AT177" s="138" t="s">
        <v>219</v>
      </c>
      <c r="AU177" s="138" t="s">
        <v>83</v>
      </c>
      <c r="AY177" s="18" t="s">
        <v>218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8" t="s">
        <v>83</v>
      </c>
      <c r="BK177" s="139">
        <f>ROUND(I177*H177,2)</f>
        <v>0</v>
      </c>
      <c r="BL177" s="18" t="s">
        <v>223</v>
      </c>
      <c r="BM177" s="138" t="s">
        <v>5347</v>
      </c>
    </row>
    <row r="178" spans="2:65" s="1" customFormat="1" ht="29.25">
      <c r="B178" s="33"/>
      <c r="D178" s="140" t="s">
        <v>225</v>
      </c>
      <c r="F178" s="141" t="s">
        <v>5307</v>
      </c>
      <c r="I178" s="142"/>
      <c r="L178" s="33"/>
      <c r="M178" s="143"/>
      <c r="T178" s="54"/>
      <c r="AT178" s="18" t="s">
        <v>225</v>
      </c>
      <c r="AU178" s="18" t="s">
        <v>83</v>
      </c>
    </row>
    <row r="179" spans="2:65" s="1" customFormat="1" ht="19.5">
      <c r="B179" s="33"/>
      <c r="D179" s="140" t="s">
        <v>227</v>
      </c>
      <c r="F179" s="144" t="s">
        <v>5049</v>
      </c>
      <c r="I179" s="142"/>
      <c r="L179" s="33"/>
      <c r="M179" s="143"/>
      <c r="T179" s="54"/>
      <c r="AT179" s="18" t="s">
        <v>227</v>
      </c>
      <c r="AU179" s="18" t="s">
        <v>83</v>
      </c>
    </row>
    <row r="180" spans="2:65" s="1" customFormat="1" ht="16.5" customHeight="1">
      <c r="B180" s="33"/>
      <c r="C180" s="127" t="s">
        <v>437</v>
      </c>
      <c r="D180" s="127" t="s">
        <v>219</v>
      </c>
      <c r="E180" s="128" t="s">
        <v>5348</v>
      </c>
      <c r="F180" s="129" t="s">
        <v>5008</v>
      </c>
      <c r="G180" s="130" t="s">
        <v>222</v>
      </c>
      <c r="H180" s="131">
        <v>120</v>
      </c>
      <c r="I180" s="132"/>
      <c r="J180" s="133">
        <f>ROUND(I180*H180,2)</f>
        <v>0</v>
      </c>
      <c r="K180" s="129" t="s">
        <v>19</v>
      </c>
      <c r="L180" s="33"/>
      <c r="M180" s="134" t="s">
        <v>19</v>
      </c>
      <c r="N180" s="135" t="s">
        <v>47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223</v>
      </c>
      <c r="AT180" s="138" t="s">
        <v>219</v>
      </c>
      <c r="AU180" s="138" t="s">
        <v>83</v>
      </c>
      <c r="AY180" s="18" t="s">
        <v>218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8" t="s">
        <v>83</v>
      </c>
      <c r="BK180" s="139">
        <f>ROUND(I180*H180,2)</f>
        <v>0</v>
      </c>
      <c r="BL180" s="18" t="s">
        <v>223</v>
      </c>
      <c r="BM180" s="138" t="s">
        <v>5349</v>
      </c>
    </row>
    <row r="181" spans="2:65" s="1" customFormat="1" ht="29.25">
      <c r="B181" s="33"/>
      <c r="D181" s="140" t="s">
        <v>225</v>
      </c>
      <c r="F181" s="141" t="s">
        <v>5350</v>
      </c>
      <c r="I181" s="142"/>
      <c r="L181" s="33"/>
      <c r="M181" s="143"/>
      <c r="T181" s="54"/>
      <c r="AT181" s="18" t="s">
        <v>225</v>
      </c>
      <c r="AU181" s="18" t="s">
        <v>83</v>
      </c>
    </row>
    <row r="182" spans="2:65" s="1" customFormat="1" ht="19.5">
      <c r="B182" s="33"/>
      <c r="D182" s="140" t="s">
        <v>227</v>
      </c>
      <c r="F182" s="144" t="s">
        <v>5054</v>
      </c>
      <c r="I182" s="142"/>
      <c r="L182" s="33"/>
      <c r="M182" s="143"/>
      <c r="T182" s="54"/>
      <c r="AT182" s="18" t="s">
        <v>227</v>
      </c>
      <c r="AU182" s="18" t="s">
        <v>83</v>
      </c>
    </row>
    <row r="183" spans="2:65" s="1" customFormat="1" ht="16.5" customHeight="1">
      <c r="B183" s="33"/>
      <c r="C183" s="127" t="s">
        <v>444</v>
      </c>
      <c r="D183" s="127" t="s">
        <v>219</v>
      </c>
      <c r="E183" s="128" t="s">
        <v>5351</v>
      </c>
      <c r="F183" s="129" t="s">
        <v>5352</v>
      </c>
      <c r="G183" s="130" t="s">
        <v>222</v>
      </c>
      <c r="H183" s="131">
        <v>50</v>
      </c>
      <c r="I183" s="132"/>
      <c r="J183" s="133">
        <f>ROUND(I183*H183,2)</f>
        <v>0</v>
      </c>
      <c r="K183" s="129" t="s">
        <v>19</v>
      </c>
      <c r="L183" s="33"/>
      <c r="M183" s="134" t="s">
        <v>19</v>
      </c>
      <c r="N183" s="135" t="s">
        <v>47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223</v>
      </c>
      <c r="AT183" s="138" t="s">
        <v>219</v>
      </c>
      <c r="AU183" s="138" t="s">
        <v>83</v>
      </c>
      <c r="AY183" s="18" t="s">
        <v>218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8" t="s">
        <v>83</v>
      </c>
      <c r="BK183" s="139">
        <f>ROUND(I183*H183,2)</f>
        <v>0</v>
      </c>
      <c r="BL183" s="18" t="s">
        <v>223</v>
      </c>
      <c r="BM183" s="138" t="s">
        <v>5353</v>
      </c>
    </row>
    <row r="184" spans="2:65" s="1" customFormat="1" ht="29.25">
      <c r="B184" s="33"/>
      <c r="D184" s="140" t="s">
        <v>225</v>
      </c>
      <c r="F184" s="141" t="s">
        <v>5354</v>
      </c>
      <c r="I184" s="142"/>
      <c r="L184" s="33"/>
      <c r="M184" s="143"/>
      <c r="T184" s="54"/>
      <c r="AT184" s="18" t="s">
        <v>225</v>
      </c>
      <c r="AU184" s="18" t="s">
        <v>83</v>
      </c>
    </row>
    <row r="185" spans="2:65" s="1" customFormat="1" ht="19.5">
      <c r="B185" s="33"/>
      <c r="D185" s="140" t="s">
        <v>227</v>
      </c>
      <c r="F185" s="144" t="s">
        <v>5054</v>
      </c>
      <c r="I185" s="142"/>
      <c r="L185" s="33"/>
      <c r="M185" s="143"/>
      <c r="T185" s="54"/>
      <c r="AT185" s="18" t="s">
        <v>227</v>
      </c>
      <c r="AU185" s="18" t="s">
        <v>83</v>
      </c>
    </row>
    <row r="186" spans="2:65" s="1" customFormat="1" ht="16.5" customHeight="1">
      <c r="B186" s="33"/>
      <c r="C186" s="127" t="s">
        <v>450</v>
      </c>
      <c r="D186" s="127" t="s">
        <v>219</v>
      </c>
      <c r="E186" s="128" t="s">
        <v>5355</v>
      </c>
      <c r="F186" s="129" t="s">
        <v>5356</v>
      </c>
      <c r="G186" s="130" t="s">
        <v>237</v>
      </c>
      <c r="H186" s="131">
        <v>5</v>
      </c>
      <c r="I186" s="132"/>
      <c r="J186" s="133">
        <f>ROUND(I186*H186,2)</f>
        <v>0</v>
      </c>
      <c r="K186" s="129" t="s">
        <v>19</v>
      </c>
      <c r="L186" s="33"/>
      <c r="M186" s="134" t="s">
        <v>19</v>
      </c>
      <c r="N186" s="135" t="s">
        <v>47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223</v>
      </c>
      <c r="AT186" s="138" t="s">
        <v>219</v>
      </c>
      <c r="AU186" s="138" t="s">
        <v>83</v>
      </c>
      <c r="AY186" s="18" t="s">
        <v>218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8" t="s">
        <v>83</v>
      </c>
      <c r="BK186" s="139">
        <f>ROUND(I186*H186,2)</f>
        <v>0</v>
      </c>
      <c r="BL186" s="18" t="s">
        <v>223</v>
      </c>
      <c r="BM186" s="138" t="s">
        <v>5357</v>
      </c>
    </row>
    <row r="187" spans="2:65" s="1" customFormat="1" ht="29.25">
      <c r="B187" s="33"/>
      <c r="D187" s="140" t="s">
        <v>225</v>
      </c>
      <c r="F187" s="141" t="s">
        <v>5358</v>
      </c>
      <c r="I187" s="142"/>
      <c r="L187" s="33"/>
      <c r="M187" s="143"/>
      <c r="T187" s="54"/>
      <c r="AT187" s="18" t="s">
        <v>225</v>
      </c>
      <c r="AU187" s="18" t="s">
        <v>83</v>
      </c>
    </row>
    <row r="188" spans="2:65" s="1" customFormat="1" ht="19.5">
      <c r="B188" s="33"/>
      <c r="D188" s="140" t="s">
        <v>227</v>
      </c>
      <c r="F188" s="144" t="s">
        <v>5359</v>
      </c>
      <c r="I188" s="142"/>
      <c r="L188" s="33"/>
      <c r="M188" s="143"/>
      <c r="T188" s="54"/>
      <c r="AT188" s="18" t="s">
        <v>227</v>
      </c>
      <c r="AU188" s="18" t="s">
        <v>83</v>
      </c>
    </row>
    <row r="189" spans="2:65" s="1" customFormat="1" ht="16.5" customHeight="1">
      <c r="B189" s="33"/>
      <c r="C189" s="127" t="s">
        <v>459</v>
      </c>
      <c r="D189" s="127" t="s">
        <v>219</v>
      </c>
      <c r="E189" s="128" t="s">
        <v>5360</v>
      </c>
      <c r="F189" s="129" t="s">
        <v>1637</v>
      </c>
      <c r="G189" s="130" t="s">
        <v>237</v>
      </c>
      <c r="H189" s="131">
        <v>1</v>
      </c>
      <c r="I189" s="132"/>
      <c r="J189" s="133">
        <f>ROUND(I189*H189,2)</f>
        <v>0</v>
      </c>
      <c r="K189" s="129" t="s">
        <v>19</v>
      </c>
      <c r="L189" s="33"/>
      <c r="M189" s="134" t="s">
        <v>19</v>
      </c>
      <c r="N189" s="135" t="s">
        <v>47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223</v>
      </c>
      <c r="AT189" s="138" t="s">
        <v>219</v>
      </c>
      <c r="AU189" s="138" t="s">
        <v>83</v>
      </c>
      <c r="AY189" s="18" t="s">
        <v>218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8" t="s">
        <v>83</v>
      </c>
      <c r="BK189" s="139">
        <f>ROUND(I189*H189,2)</f>
        <v>0</v>
      </c>
      <c r="BL189" s="18" t="s">
        <v>223</v>
      </c>
      <c r="BM189" s="138" t="s">
        <v>5361</v>
      </c>
    </row>
    <row r="190" spans="2:65" s="1" customFormat="1" ht="29.25">
      <c r="B190" s="33"/>
      <c r="D190" s="140" t="s">
        <v>225</v>
      </c>
      <c r="F190" s="141" t="s">
        <v>5362</v>
      </c>
      <c r="I190" s="142"/>
      <c r="L190" s="33"/>
      <c r="M190" s="143"/>
      <c r="T190" s="54"/>
      <c r="AT190" s="18" t="s">
        <v>225</v>
      </c>
      <c r="AU190" s="18" t="s">
        <v>83</v>
      </c>
    </row>
    <row r="191" spans="2:65" s="1" customFormat="1" ht="16.5" customHeight="1">
      <c r="B191" s="33"/>
      <c r="C191" s="127" t="s">
        <v>465</v>
      </c>
      <c r="D191" s="127" t="s">
        <v>219</v>
      </c>
      <c r="E191" s="128" t="s">
        <v>5363</v>
      </c>
      <c r="F191" s="129" t="s">
        <v>5364</v>
      </c>
      <c r="G191" s="130" t="s">
        <v>1555</v>
      </c>
      <c r="H191" s="131">
        <v>1</v>
      </c>
      <c r="I191" s="132"/>
      <c r="J191" s="133">
        <f>ROUND(I191*H191,2)</f>
        <v>0</v>
      </c>
      <c r="K191" s="129" t="s">
        <v>19</v>
      </c>
      <c r="L191" s="33"/>
      <c r="M191" s="134" t="s">
        <v>19</v>
      </c>
      <c r="N191" s="135" t="s">
        <v>47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223</v>
      </c>
      <c r="AT191" s="138" t="s">
        <v>219</v>
      </c>
      <c r="AU191" s="138" t="s">
        <v>83</v>
      </c>
      <c r="AY191" s="18" t="s">
        <v>218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8" t="s">
        <v>83</v>
      </c>
      <c r="BK191" s="139">
        <f>ROUND(I191*H191,2)</f>
        <v>0</v>
      </c>
      <c r="BL191" s="18" t="s">
        <v>223</v>
      </c>
      <c r="BM191" s="138" t="s">
        <v>5365</v>
      </c>
    </row>
    <row r="192" spans="2:65" s="1" customFormat="1" ht="29.25">
      <c r="B192" s="33"/>
      <c r="D192" s="140" t="s">
        <v>225</v>
      </c>
      <c r="F192" s="141" t="s">
        <v>5366</v>
      </c>
      <c r="I192" s="142"/>
      <c r="L192" s="33"/>
      <c r="M192" s="182"/>
      <c r="N192" s="183"/>
      <c r="O192" s="183"/>
      <c r="P192" s="183"/>
      <c r="Q192" s="183"/>
      <c r="R192" s="183"/>
      <c r="S192" s="183"/>
      <c r="T192" s="184"/>
      <c r="AT192" s="18" t="s">
        <v>225</v>
      </c>
      <c r="AU192" s="18" t="s">
        <v>83</v>
      </c>
    </row>
    <row r="193" spans="2:12" s="1" customFormat="1" ht="6.95" customHeight="1">
      <c r="B193" s="42"/>
      <c r="C193" s="43"/>
      <c r="D193" s="43"/>
      <c r="E193" s="43"/>
      <c r="F193" s="43"/>
      <c r="G193" s="43"/>
      <c r="H193" s="43"/>
      <c r="I193" s="43"/>
      <c r="J193" s="43"/>
      <c r="K193" s="43"/>
      <c r="L193" s="33"/>
    </row>
  </sheetData>
  <sheetProtection algorithmName="SHA-512" hashValue="pFHihihgh3guFya/GyELkMY76f6xEUEGpRzARDoryjG1hAAZgGtwZH3R0GGj0/N7hcx+YRz9fEH3s8oSF7ZQWA==" saltValue="G91GmkUkYllx9awSsKOSszsJoMWVRyAqkFuDwAhcaZnfXkspaELWsV9kxm0eNGPmK/OBEX/aS1mz4yICevt3dg==" spinCount="100000" sheet="1" objects="1" scenarios="1" formatColumns="0" formatRows="0" autoFilter="0"/>
  <autoFilter ref="C93:K192" xr:uid="{00000000-0009-0000-0000-000010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147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4586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4587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5367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ROUND(J94,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ROUND((SUM(BE94:BE153)),  2)</f>
        <v>0</v>
      </c>
      <c r="I37" s="95">
        <v>0.21</v>
      </c>
      <c r="J37" s="84">
        <f>ROUND(((SUM(BE94:BE153))*I37),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ROUND((SUM(BF94:BF153)),  2)</f>
        <v>0</v>
      </c>
      <c r="I38" s="95">
        <v>0.15</v>
      </c>
      <c r="J38" s="84">
        <f>ROUND(((SUM(BF94:BF153))*I38),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ROUND((SUM(BG94:BG153)),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ROUND((SUM(BH94:BH153)),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ROUND((SUM(BI94:BI153)),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4586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4587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DSO 06.8 - Přeložka signalizačních kabelů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J94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5368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8" customFormat="1" ht="24.95" customHeight="1">
      <c r="B69" s="105"/>
      <c r="D69" s="106" t="s">
        <v>5369</v>
      </c>
      <c r="E69" s="107"/>
      <c r="F69" s="107"/>
      <c r="G69" s="107"/>
      <c r="H69" s="107"/>
      <c r="I69" s="107"/>
      <c r="J69" s="108">
        <f>J108</f>
        <v>0</v>
      </c>
      <c r="L69" s="105"/>
    </row>
    <row r="70" spans="2:47" s="8" customFormat="1" ht="24.95" customHeight="1">
      <c r="B70" s="105"/>
      <c r="D70" s="106" t="s">
        <v>5370</v>
      </c>
      <c r="E70" s="107"/>
      <c r="F70" s="107"/>
      <c r="G70" s="107"/>
      <c r="H70" s="107"/>
      <c r="I70" s="107"/>
      <c r="J70" s="108">
        <f>J135</f>
        <v>0</v>
      </c>
      <c r="L70" s="105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203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28" t="str">
        <f>E7</f>
        <v>MVE Klecany II</v>
      </c>
      <c r="F80" s="329"/>
      <c r="G80" s="329"/>
      <c r="H80" s="329"/>
      <c r="L80" s="33"/>
    </row>
    <row r="81" spans="2:65" ht="12" customHeight="1">
      <c r="B81" s="21"/>
      <c r="C81" s="28" t="s">
        <v>185</v>
      </c>
      <c r="L81" s="21"/>
    </row>
    <row r="82" spans="2:65" ht="16.5" customHeight="1">
      <c r="B82" s="21"/>
      <c r="E82" s="328" t="s">
        <v>4586</v>
      </c>
      <c r="F82" s="313"/>
      <c r="G82" s="313"/>
      <c r="H82" s="313"/>
      <c r="L82" s="21"/>
    </row>
    <row r="83" spans="2:65" ht="12" customHeight="1">
      <c r="B83" s="21"/>
      <c r="C83" s="28" t="s">
        <v>192</v>
      </c>
      <c r="L83" s="21"/>
    </row>
    <row r="84" spans="2:65" s="1" customFormat="1" ht="16.5" customHeight="1">
      <c r="B84" s="33"/>
      <c r="E84" s="305" t="s">
        <v>4587</v>
      </c>
      <c r="F84" s="330"/>
      <c r="G84" s="330"/>
      <c r="H84" s="330"/>
      <c r="L84" s="33"/>
    </row>
    <row r="85" spans="2:65" s="1" customFormat="1" ht="12" customHeight="1">
      <c r="B85" s="33"/>
      <c r="C85" s="28" t="s">
        <v>1427</v>
      </c>
      <c r="L85" s="33"/>
    </row>
    <row r="86" spans="2:65" s="1" customFormat="1" ht="16.5" customHeight="1">
      <c r="B86" s="33"/>
      <c r="E86" s="294" t="str">
        <f>E13</f>
        <v>DSO 06.8 - Přeložka signalizačních kabelů</v>
      </c>
      <c r="F86" s="330"/>
      <c r="G86" s="330"/>
      <c r="H86" s="33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Klecany [666033]</v>
      </c>
      <c r="I88" s="28" t="s">
        <v>23</v>
      </c>
      <c r="J88" s="50" t="str">
        <f>IF(J16="","",J16)</f>
        <v>31. 5. 2023</v>
      </c>
      <c r="L88" s="33"/>
    </row>
    <row r="89" spans="2:65" s="1" customFormat="1" ht="6.95" customHeight="1">
      <c r="B89" s="33"/>
      <c r="L89" s="33"/>
    </row>
    <row r="90" spans="2:65" s="1" customFormat="1" ht="15.2" customHeight="1">
      <c r="B90" s="33"/>
      <c r="C90" s="28" t="s">
        <v>25</v>
      </c>
      <c r="F90" s="26" t="str">
        <f>E19</f>
        <v>Povodí Vltavy, státní podnik</v>
      </c>
      <c r="I90" s="28" t="s">
        <v>33</v>
      </c>
      <c r="J90" s="31" t="str">
        <f>E25</f>
        <v>AQUATIS a.s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Vyplň údaj</v>
      </c>
      <c r="I91" s="28" t="s">
        <v>38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9" customFormat="1" ht="29.25" customHeight="1">
      <c r="B93" s="109"/>
      <c r="C93" s="110" t="s">
        <v>204</v>
      </c>
      <c r="D93" s="111" t="s">
        <v>61</v>
      </c>
      <c r="E93" s="111" t="s">
        <v>57</v>
      </c>
      <c r="F93" s="111" t="s">
        <v>58</v>
      </c>
      <c r="G93" s="111" t="s">
        <v>205</v>
      </c>
      <c r="H93" s="111" t="s">
        <v>206</v>
      </c>
      <c r="I93" s="111" t="s">
        <v>207</v>
      </c>
      <c r="J93" s="111" t="s">
        <v>199</v>
      </c>
      <c r="K93" s="112" t="s">
        <v>208</v>
      </c>
      <c r="L93" s="109"/>
      <c r="M93" s="57" t="s">
        <v>19</v>
      </c>
      <c r="N93" s="58" t="s">
        <v>46</v>
      </c>
      <c r="O93" s="58" t="s">
        <v>209</v>
      </c>
      <c r="P93" s="58" t="s">
        <v>210</v>
      </c>
      <c r="Q93" s="58" t="s">
        <v>211</v>
      </c>
      <c r="R93" s="58" t="s">
        <v>212</v>
      </c>
      <c r="S93" s="58" t="s">
        <v>213</v>
      </c>
      <c r="T93" s="59" t="s">
        <v>214</v>
      </c>
    </row>
    <row r="94" spans="2:65" s="1" customFormat="1" ht="22.9" customHeight="1">
      <c r="B94" s="33"/>
      <c r="C94" s="62" t="s">
        <v>215</v>
      </c>
      <c r="J94" s="113">
        <f>BK94</f>
        <v>0</v>
      </c>
      <c r="L94" s="33"/>
      <c r="M94" s="60"/>
      <c r="N94" s="51"/>
      <c r="O94" s="51"/>
      <c r="P94" s="114">
        <f>P95+P108+P135</f>
        <v>0</v>
      </c>
      <c r="Q94" s="51"/>
      <c r="R94" s="114">
        <f>R95+R108+R135</f>
        <v>0</v>
      </c>
      <c r="S94" s="51"/>
      <c r="T94" s="115">
        <f>T95+T108+T135</f>
        <v>0</v>
      </c>
      <c r="AT94" s="18" t="s">
        <v>75</v>
      </c>
      <c r="AU94" s="18" t="s">
        <v>200</v>
      </c>
      <c r="BK94" s="116">
        <f>BK95+BK108+BK135</f>
        <v>0</v>
      </c>
    </row>
    <row r="95" spans="2:65" s="10" customFormat="1" ht="25.9" customHeight="1">
      <c r="B95" s="117"/>
      <c r="D95" s="118" t="s">
        <v>75</v>
      </c>
      <c r="E95" s="119" t="s">
        <v>5371</v>
      </c>
      <c r="F95" s="119" t="s">
        <v>458</v>
      </c>
      <c r="I95" s="120"/>
      <c r="J95" s="121">
        <f>BK95</f>
        <v>0</v>
      </c>
      <c r="L95" s="117"/>
      <c r="M95" s="122"/>
      <c r="P95" s="123">
        <f>SUM(P96:P107)</f>
        <v>0</v>
      </c>
      <c r="R95" s="123">
        <f>SUM(R96:R107)</f>
        <v>0</v>
      </c>
      <c r="T95" s="124">
        <f>SUM(T96:T107)</f>
        <v>0</v>
      </c>
      <c r="AR95" s="118" t="s">
        <v>223</v>
      </c>
      <c r="AT95" s="125" t="s">
        <v>75</v>
      </c>
      <c r="AU95" s="125" t="s">
        <v>76</v>
      </c>
      <c r="AY95" s="118" t="s">
        <v>218</v>
      </c>
      <c r="BK95" s="126">
        <f>SUM(BK96:BK107)</f>
        <v>0</v>
      </c>
    </row>
    <row r="96" spans="2:65" s="1" customFormat="1" ht="16.5" customHeight="1">
      <c r="B96" s="33"/>
      <c r="C96" s="127" t="s">
        <v>83</v>
      </c>
      <c r="D96" s="127" t="s">
        <v>219</v>
      </c>
      <c r="E96" s="128" t="s">
        <v>5372</v>
      </c>
      <c r="F96" s="129" t="s">
        <v>4920</v>
      </c>
      <c r="G96" s="130" t="s">
        <v>222</v>
      </c>
      <c r="H96" s="131">
        <v>90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5373</v>
      </c>
    </row>
    <row r="97" spans="2:65" s="1" customFormat="1" ht="68.25">
      <c r="B97" s="33"/>
      <c r="D97" s="140" t="s">
        <v>225</v>
      </c>
      <c r="F97" s="141" t="s">
        <v>5374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65" s="1" customFormat="1" ht="29.25">
      <c r="B98" s="33"/>
      <c r="D98" s="140" t="s">
        <v>227</v>
      </c>
      <c r="F98" s="144" t="s">
        <v>4923</v>
      </c>
      <c r="I98" s="142"/>
      <c r="L98" s="33"/>
      <c r="M98" s="143"/>
      <c r="T98" s="54"/>
      <c r="AT98" s="18" t="s">
        <v>227</v>
      </c>
      <c r="AU98" s="18" t="s">
        <v>83</v>
      </c>
    </row>
    <row r="99" spans="2:65" s="12" customFormat="1" ht="11.25">
      <c r="B99" s="151"/>
      <c r="D99" s="140" t="s">
        <v>229</v>
      </c>
      <c r="E99" s="152" t="s">
        <v>19</v>
      </c>
      <c r="F99" s="153" t="s">
        <v>5375</v>
      </c>
      <c r="H99" s="154">
        <v>20</v>
      </c>
      <c r="I99" s="155"/>
      <c r="L99" s="151"/>
      <c r="M99" s="156"/>
      <c r="T99" s="157"/>
      <c r="AT99" s="152" t="s">
        <v>229</v>
      </c>
      <c r="AU99" s="152" t="s">
        <v>83</v>
      </c>
      <c r="AV99" s="12" t="s">
        <v>85</v>
      </c>
      <c r="AW99" s="12" t="s">
        <v>37</v>
      </c>
      <c r="AX99" s="12" t="s">
        <v>76</v>
      </c>
      <c r="AY99" s="152" t="s">
        <v>218</v>
      </c>
    </row>
    <row r="100" spans="2:65" s="12" customFormat="1" ht="11.25">
      <c r="B100" s="151"/>
      <c r="D100" s="140" t="s">
        <v>229</v>
      </c>
      <c r="E100" s="152" t="s">
        <v>19</v>
      </c>
      <c r="F100" s="153" t="s">
        <v>5376</v>
      </c>
      <c r="H100" s="154">
        <v>70</v>
      </c>
      <c r="I100" s="155"/>
      <c r="L100" s="151"/>
      <c r="M100" s="156"/>
      <c r="T100" s="157"/>
      <c r="AT100" s="152" t="s">
        <v>229</v>
      </c>
      <c r="AU100" s="152" t="s">
        <v>83</v>
      </c>
      <c r="AV100" s="12" t="s">
        <v>85</v>
      </c>
      <c r="AW100" s="12" t="s">
        <v>37</v>
      </c>
      <c r="AX100" s="12" t="s">
        <v>76</v>
      </c>
      <c r="AY100" s="152" t="s">
        <v>218</v>
      </c>
    </row>
    <row r="101" spans="2:65" s="13" customFormat="1" ht="11.25">
      <c r="B101" s="158"/>
      <c r="D101" s="140" t="s">
        <v>229</v>
      </c>
      <c r="E101" s="159" t="s">
        <v>19</v>
      </c>
      <c r="F101" s="160" t="s">
        <v>234</v>
      </c>
      <c r="H101" s="161">
        <v>90</v>
      </c>
      <c r="I101" s="162"/>
      <c r="L101" s="158"/>
      <c r="M101" s="163"/>
      <c r="T101" s="164"/>
      <c r="AT101" s="159" t="s">
        <v>229</v>
      </c>
      <c r="AU101" s="159" t="s">
        <v>83</v>
      </c>
      <c r="AV101" s="13" t="s">
        <v>223</v>
      </c>
      <c r="AW101" s="13" t="s">
        <v>37</v>
      </c>
      <c r="AX101" s="13" t="s">
        <v>83</v>
      </c>
      <c r="AY101" s="159" t="s">
        <v>218</v>
      </c>
    </row>
    <row r="102" spans="2:65" s="1" customFormat="1" ht="16.5" customHeight="1">
      <c r="B102" s="33"/>
      <c r="C102" s="127" t="s">
        <v>85</v>
      </c>
      <c r="D102" s="127" t="s">
        <v>219</v>
      </c>
      <c r="E102" s="128" t="s">
        <v>5377</v>
      </c>
      <c r="F102" s="129" t="s">
        <v>4932</v>
      </c>
      <c r="G102" s="130" t="s">
        <v>222</v>
      </c>
      <c r="H102" s="131">
        <v>90</v>
      </c>
      <c r="I102" s="132"/>
      <c r="J102" s="133">
        <f>ROUND(I102*H102,2)</f>
        <v>0</v>
      </c>
      <c r="K102" s="129" t="s">
        <v>19</v>
      </c>
      <c r="L102" s="33"/>
      <c r="M102" s="134" t="s">
        <v>19</v>
      </c>
      <c r="N102" s="135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223</v>
      </c>
      <c r="AT102" s="138" t="s">
        <v>219</v>
      </c>
      <c r="AU102" s="138" t="s">
        <v>83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223</v>
      </c>
      <c r="BM102" s="138" t="s">
        <v>5378</v>
      </c>
    </row>
    <row r="103" spans="2:65" s="1" customFormat="1" ht="58.5">
      <c r="B103" s="33"/>
      <c r="D103" s="140" t="s">
        <v>225</v>
      </c>
      <c r="F103" s="141" t="s">
        <v>5379</v>
      </c>
      <c r="I103" s="142"/>
      <c r="L103" s="33"/>
      <c r="M103" s="143"/>
      <c r="T103" s="54"/>
      <c r="AT103" s="18" t="s">
        <v>225</v>
      </c>
      <c r="AU103" s="18" t="s">
        <v>83</v>
      </c>
    </row>
    <row r="104" spans="2:65" s="1" customFormat="1" ht="19.5">
      <c r="B104" s="33"/>
      <c r="D104" s="140" t="s">
        <v>227</v>
      </c>
      <c r="F104" s="144" t="s">
        <v>4935</v>
      </c>
      <c r="I104" s="142"/>
      <c r="L104" s="33"/>
      <c r="M104" s="143"/>
      <c r="T104" s="54"/>
      <c r="AT104" s="18" t="s">
        <v>227</v>
      </c>
      <c r="AU104" s="18" t="s">
        <v>83</v>
      </c>
    </row>
    <row r="105" spans="2:65" s="12" customFormat="1" ht="11.25">
      <c r="B105" s="151"/>
      <c r="D105" s="140" t="s">
        <v>229</v>
      </c>
      <c r="E105" s="152" t="s">
        <v>19</v>
      </c>
      <c r="F105" s="153" t="s">
        <v>5375</v>
      </c>
      <c r="H105" s="154">
        <v>20</v>
      </c>
      <c r="I105" s="155"/>
      <c r="L105" s="151"/>
      <c r="M105" s="156"/>
      <c r="T105" s="157"/>
      <c r="AT105" s="152" t="s">
        <v>229</v>
      </c>
      <c r="AU105" s="152" t="s">
        <v>83</v>
      </c>
      <c r="AV105" s="12" t="s">
        <v>85</v>
      </c>
      <c r="AW105" s="12" t="s">
        <v>37</v>
      </c>
      <c r="AX105" s="12" t="s">
        <v>76</v>
      </c>
      <c r="AY105" s="152" t="s">
        <v>218</v>
      </c>
    </row>
    <row r="106" spans="2:65" s="12" customFormat="1" ht="11.25">
      <c r="B106" s="151"/>
      <c r="D106" s="140" t="s">
        <v>229</v>
      </c>
      <c r="E106" s="152" t="s">
        <v>19</v>
      </c>
      <c r="F106" s="153" t="s">
        <v>5376</v>
      </c>
      <c r="H106" s="154">
        <v>70</v>
      </c>
      <c r="I106" s="155"/>
      <c r="L106" s="151"/>
      <c r="M106" s="156"/>
      <c r="T106" s="157"/>
      <c r="AT106" s="152" t="s">
        <v>229</v>
      </c>
      <c r="AU106" s="152" t="s">
        <v>83</v>
      </c>
      <c r="AV106" s="12" t="s">
        <v>85</v>
      </c>
      <c r="AW106" s="12" t="s">
        <v>37</v>
      </c>
      <c r="AX106" s="12" t="s">
        <v>76</v>
      </c>
      <c r="AY106" s="152" t="s">
        <v>218</v>
      </c>
    </row>
    <row r="107" spans="2:65" s="13" customFormat="1" ht="11.25">
      <c r="B107" s="158"/>
      <c r="D107" s="140" t="s">
        <v>229</v>
      </c>
      <c r="E107" s="159" t="s">
        <v>19</v>
      </c>
      <c r="F107" s="160" t="s">
        <v>234</v>
      </c>
      <c r="H107" s="161">
        <v>90</v>
      </c>
      <c r="I107" s="162"/>
      <c r="L107" s="158"/>
      <c r="M107" s="163"/>
      <c r="T107" s="164"/>
      <c r="AT107" s="159" t="s">
        <v>229</v>
      </c>
      <c r="AU107" s="159" t="s">
        <v>83</v>
      </c>
      <c r="AV107" s="13" t="s">
        <v>223</v>
      </c>
      <c r="AW107" s="13" t="s">
        <v>37</v>
      </c>
      <c r="AX107" s="13" t="s">
        <v>83</v>
      </c>
      <c r="AY107" s="159" t="s">
        <v>218</v>
      </c>
    </row>
    <row r="108" spans="2:65" s="10" customFormat="1" ht="25.9" customHeight="1">
      <c r="B108" s="117"/>
      <c r="D108" s="118" t="s">
        <v>75</v>
      </c>
      <c r="E108" s="119" t="s">
        <v>5380</v>
      </c>
      <c r="F108" s="119" t="s">
        <v>4953</v>
      </c>
      <c r="I108" s="120"/>
      <c r="J108" s="121">
        <f>BK108</f>
        <v>0</v>
      </c>
      <c r="L108" s="117"/>
      <c r="M108" s="122"/>
      <c r="P108" s="123">
        <f>SUM(P109:P134)</f>
        <v>0</v>
      </c>
      <c r="R108" s="123">
        <f>SUM(R109:R134)</f>
        <v>0</v>
      </c>
      <c r="T108" s="124">
        <f>SUM(T109:T134)</f>
        <v>0</v>
      </c>
      <c r="AR108" s="118" t="s">
        <v>223</v>
      </c>
      <c r="AT108" s="125" t="s">
        <v>75</v>
      </c>
      <c r="AU108" s="125" t="s">
        <v>76</v>
      </c>
      <c r="AY108" s="118" t="s">
        <v>218</v>
      </c>
      <c r="BK108" s="126">
        <f>SUM(BK109:BK134)</f>
        <v>0</v>
      </c>
    </row>
    <row r="109" spans="2:65" s="1" customFormat="1" ht="16.5" customHeight="1">
      <c r="B109" s="33"/>
      <c r="C109" s="127" t="s">
        <v>99</v>
      </c>
      <c r="D109" s="127" t="s">
        <v>219</v>
      </c>
      <c r="E109" s="128" t="s">
        <v>5381</v>
      </c>
      <c r="F109" s="129" t="s">
        <v>5382</v>
      </c>
      <c r="G109" s="130" t="s">
        <v>222</v>
      </c>
      <c r="H109" s="131">
        <v>200</v>
      </c>
      <c r="I109" s="132"/>
      <c r="J109" s="133">
        <f>ROUND(I109*H109,2)</f>
        <v>0</v>
      </c>
      <c r="K109" s="129" t="s">
        <v>19</v>
      </c>
      <c r="L109" s="33"/>
      <c r="M109" s="134" t="s">
        <v>19</v>
      </c>
      <c r="N109" s="135" t="s">
        <v>47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223</v>
      </c>
      <c r="AT109" s="138" t="s">
        <v>219</v>
      </c>
      <c r="AU109" s="138" t="s">
        <v>83</v>
      </c>
      <c r="AY109" s="18" t="s">
        <v>218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8" t="s">
        <v>83</v>
      </c>
      <c r="BK109" s="139">
        <f>ROUND(I109*H109,2)</f>
        <v>0</v>
      </c>
      <c r="BL109" s="18" t="s">
        <v>223</v>
      </c>
      <c r="BM109" s="138" t="s">
        <v>5383</v>
      </c>
    </row>
    <row r="110" spans="2:65" s="1" customFormat="1" ht="19.5">
      <c r="B110" s="33"/>
      <c r="D110" s="140" t="s">
        <v>225</v>
      </c>
      <c r="F110" s="141" t="s">
        <v>5384</v>
      </c>
      <c r="I110" s="142"/>
      <c r="L110" s="33"/>
      <c r="M110" s="143"/>
      <c r="T110" s="54"/>
      <c r="AT110" s="18" t="s">
        <v>225</v>
      </c>
      <c r="AU110" s="18" t="s">
        <v>83</v>
      </c>
    </row>
    <row r="111" spans="2:65" s="1" customFormat="1" ht="16.5" customHeight="1">
      <c r="B111" s="33"/>
      <c r="C111" s="127" t="s">
        <v>223</v>
      </c>
      <c r="D111" s="127" t="s">
        <v>219</v>
      </c>
      <c r="E111" s="128" t="s">
        <v>5385</v>
      </c>
      <c r="F111" s="129" t="s">
        <v>5386</v>
      </c>
      <c r="G111" s="130" t="s">
        <v>222</v>
      </c>
      <c r="H111" s="131">
        <v>130</v>
      </c>
      <c r="I111" s="132"/>
      <c r="J111" s="133">
        <f>ROUND(I111*H111,2)</f>
        <v>0</v>
      </c>
      <c r="K111" s="129" t="s">
        <v>19</v>
      </c>
      <c r="L111" s="33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223</v>
      </c>
      <c r="AT111" s="138" t="s">
        <v>219</v>
      </c>
      <c r="AU111" s="138" t="s">
        <v>83</v>
      </c>
      <c r="AY111" s="18" t="s">
        <v>218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8" t="s">
        <v>83</v>
      </c>
      <c r="BK111" s="139">
        <f>ROUND(I111*H111,2)</f>
        <v>0</v>
      </c>
      <c r="BL111" s="18" t="s">
        <v>223</v>
      </c>
      <c r="BM111" s="138" t="s">
        <v>5387</v>
      </c>
    </row>
    <row r="112" spans="2:65" s="1" customFormat="1" ht="19.5">
      <c r="B112" s="33"/>
      <c r="D112" s="140" t="s">
        <v>225</v>
      </c>
      <c r="F112" s="141" t="s">
        <v>5388</v>
      </c>
      <c r="I112" s="142"/>
      <c r="L112" s="33"/>
      <c r="M112" s="143"/>
      <c r="T112" s="54"/>
      <c r="AT112" s="18" t="s">
        <v>225</v>
      </c>
      <c r="AU112" s="18" t="s">
        <v>83</v>
      </c>
    </row>
    <row r="113" spans="2:65" s="1" customFormat="1" ht="16.5" customHeight="1">
      <c r="B113" s="33"/>
      <c r="C113" s="127" t="s">
        <v>257</v>
      </c>
      <c r="D113" s="127" t="s">
        <v>219</v>
      </c>
      <c r="E113" s="128" t="s">
        <v>5389</v>
      </c>
      <c r="F113" s="129" t="s">
        <v>5390</v>
      </c>
      <c r="G113" s="130" t="s">
        <v>222</v>
      </c>
      <c r="H113" s="131">
        <v>130</v>
      </c>
      <c r="I113" s="132"/>
      <c r="J113" s="133">
        <f>ROUND(I113*H113,2)</f>
        <v>0</v>
      </c>
      <c r="K113" s="129" t="s">
        <v>19</v>
      </c>
      <c r="L113" s="33"/>
      <c r="M113" s="134" t="s">
        <v>19</v>
      </c>
      <c r="N113" s="135" t="s">
        <v>47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223</v>
      </c>
      <c r="AT113" s="138" t="s">
        <v>219</v>
      </c>
      <c r="AU113" s="138" t="s">
        <v>83</v>
      </c>
      <c r="AY113" s="18" t="s">
        <v>218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8" t="s">
        <v>83</v>
      </c>
      <c r="BK113" s="139">
        <f>ROUND(I113*H113,2)</f>
        <v>0</v>
      </c>
      <c r="BL113" s="18" t="s">
        <v>223</v>
      </c>
      <c r="BM113" s="138" t="s">
        <v>5391</v>
      </c>
    </row>
    <row r="114" spans="2:65" s="1" customFormat="1" ht="19.5">
      <c r="B114" s="33"/>
      <c r="D114" s="140" t="s">
        <v>225</v>
      </c>
      <c r="F114" s="141" t="s">
        <v>5392</v>
      </c>
      <c r="I114" s="142"/>
      <c r="L114" s="33"/>
      <c r="M114" s="143"/>
      <c r="T114" s="54"/>
      <c r="AT114" s="18" t="s">
        <v>225</v>
      </c>
      <c r="AU114" s="18" t="s">
        <v>83</v>
      </c>
    </row>
    <row r="115" spans="2:65" s="1" customFormat="1" ht="16.5" customHeight="1">
      <c r="B115" s="33"/>
      <c r="C115" s="127" t="s">
        <v>263</v>
      </c>
      <c r="D115" s="127" t="s">
        <v>219</v>
      </c>
      <c r="E115" s="128" t="s">
        <v>5393</v>
      </c>
      <c r="F115" s="129" t="s">
        <v>5394</v>
      </c>
      <c r="G115" s="130" t="s">
        <v>222</v>
      </c>
      <c r="H115" s="131">
        <v>60</v>
      </c>
      <c r="I115" s="132"/>
      <c r="J115" s="133">
        <f>ROUND(I115*H115,2)</f>
        <v>0</v>
      </c>
      <c r="K115" s="129" t="s">
        <v>19</v>
      </c>
      <c r="L115" s="33"/>
      <c r="M115" s="134" t="s">
        <v>19</v>
      </c>
      <c r="N115" s="135" t="s">
        <v>47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223</v>
      </c>
      <c r="AT115" s="138" t="s">
        <v>219</v>
      </c>
      <c r="AU115" s="138" t="s">
        <v>83</v>
      </c>
      <c r="AY115" s="18" t="s">
        <v>218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83</v>
      </c>
      <c r="BK115" s="139">
        <f>ROUND(I115*H115,2)</f>
        <v>0</v>
      </c>
      <c r="BL115" s="18" t="s">
        <v>223</v>
      </c>
      <c r="BM115" s="138" t="s">
        <v>5395</v>
      </c>
    </row>
    <row r="116" spans="2:65" s="1" customFormat="1" ht="19.5">
      <c r="B116" s="33"/>
      <c r="D116" s="140" t="s">
        <v>225</v>
      </c>
      <c r="F116" s="141" t="s">
        <v>5396</v>
      </c>
      <c r="I116" s="142"/>
      <c r="L116" s="33"/>
      <c r="M116" s="143"/>
      <c r="T116" s="54"/>
      <c r="AT116" s="18" t="s">
        <v>225</v>
      </c>
      <c r="AU116" s="18" t="s">
        <v>83</v>
      </c>
    </row>
    <row r="117" spans="2:65" s="1" customFormat="1" ht="16.5" customHeight="1">
      <c r="B117" s="33"/>
      <c r="C117" s="127" t="s">
        <v>271</v>
      </c>
      <c r="D117" s="127" t="s">
        <v>219</v>
      </c>
      <c r="E117" s="128" t="s">
        <v>5397</v>
      </c>
      <c r="F117" s="129" t="s">
        <v>5398</v>
      </c>
      <c r="G117" s="130" t="s">
        <v>237</v>
      </c>
      <c r="H117" s="131">
        <v>2</v>
      </c>
      <c r="I117" s="132"/>
      <c r="J117" s="133">
        <f>ROUND(I117*H117,2)</f>
        <v>0</v>
      </c>
      <c r="K117" s="129" t="s">
        <v>19</v>
      </c>
      <c r="L117" s="33"/>
      <c r="M117" s="134" t="s">
        <v>19</v>
      </c>
      <c r="N117" s="135" t="s">
        <v>47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223</v>
      </c>
      <c r="AT117" s="138" t="s">
        <v>219</v>
      </c>
      <c r="AU117" s="138" t="s">
        <v>83</v>
      </c>
      <c r="AY117" s="18" t="s">
        <v>218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8" t="s">
        <v>83</v>
      </c>
      <c r="BK117" s="139">
        <f>ROUND(I117*H117,2)</f>
        <v>0</v>
      </c>
      <c r="BL117" s="18" t="s">
        <v>223</v>
      </c>
      <c r="BM117" s="138" t="s">
        <v>5399</v>
      </c>
    </row>
    <row r="118" spans="2:65" s="1" customFormat="1" ht="19.5">
      <c r="B118" s="33"/>
      <c r="D118" s="140" t="s">
        <v>225</v>
      </c>
      <c r="F118" s="141" t="s">
        <v>5400</v>
      </c>
      <c r="I118" s="142"/>
      <c r="L118" s="33"/>
      <c r="M118" s="143"/>
      <c r="T118" s="54"/>
      <c r="AT118" s="18" t="s">
        <v>225</v>
      </c>
      <c r="AU118" s="18" t="s">
        <v>83</v>
      </c>
    </row>
    <row r="119" spans="2:65" s="1" customFormat="1" ht="16.5" customHeight="1">
      <c r="B119" s="33"/>
      <c r="C119" s="127" t="s">
        <v>278</v>
      </c>
      <c r="D119" s="127" t="s">
        <v>219</v>
      </c>
      <c r="E119" s="128" t="s">
        <v>5401</v>
      </c>
      <c r="F119" s="129" t="s">
        <v>5402</v>
      </c>
      <c r="G119" s="130" t="s">
        <v>237</v>
      </c>
      <c r="H119" s="131">
        <v>2</v>
      </c>
      <c r="I119" s="132"/>
      <c r="J119" s="133">
        <f>ROUND(I119*H119,2)</f>
        <v>0</v>
      </c>
      <c r="K119" s="129" t="s">
        <v>19</v>
      </c>
      <c r="L119" s="33"/>
      <c r="M119" s="134" t="s">
        <v>19</v>
      </c>
      <c r="N119" s="135" t="s">
        <v>47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223</v>
      </c>
      <c r="AT119" s="138" t="s">
        <v>219</v>
      </c>
      <c r="AU119" s="138" t="s">
        <v>83</v>
      </c>
      <c r="AY119" s="18" t="s">
        <v>218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8" t="s">
        <v>83</v>
      </c>
      <c r="BK119" s="139">
        <f>ROUND(I119*H119,2)</f>
        <v>0</v>
      </c>
      <c r="BL119" s="18" t="s">
        <v>223</v>
      </c>
      <c r="BM119" s="138" t="s">
        <v>5403</v>
      </c>
    </row>
    <row r="120" spans="2:65" s="1" customFormat="1" ht="19.5">
      <c r="B120" s="33"/>
      <c r="D120" s="140" t="s">
        <v>225</v>
      </c>
      <c r="F120" s="141" t="s">
        <v>5404</v>
      </c>
      <c r="I120" s="142"/>
      <c r="L120" s="33"/>
      <c r="M120" s="143"/>
      <c r="T120" s="54"/>
      <c r="AT120" s="18" t="s">
        <v>225</v>
      </c>
      <c r="AU120" s="18" t="s">
        <v>83</v>
      </c>
    </row>
    <row r="121" spans="2:65" s="1" customFormat="1" ht="16.5" customHeight="1">
      <c r="B121" s="33"/>
      <c r="C121" s="127" t="s">
        <v>286</v>
      </c>
      <c r="D121" s="127" t="s">
        <v>219</v>
      </c>
      <c r="E121" s="128" t="s">
        <v>5405</v>
      </c>
      <c r="F121" s="129" t="s">
        <v>5406</v>
      </c>
      <c r="G121" s="130" t="s">
        <v>237</v>
      </c>
      <c r="H121" s="131">
        <v>48</v>
      </c>
      <c r="I121" s="132"/>
      <c r="J121" s="133">
        <f>ROUND(I121*H121,2)</f>
        <v>0</v>
      </c>
      <c r="K121" s="129" t="s">
        <v>19</v>
      </c>
      <c r="L121" s="33"/>
      <c r="M121" s="134" t="s">
        <v>19</v>
      </c>
      <c r="N121" s="135" t="s">
        <v>47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223</v>
      </c>
      <c r="AT121" s="138" t="s">
        <v>219</v>
      </c>
      <c r="AU121" s="138" t="s">
        <v>83</v>
      </c>
      <c r="AY121" s="18" t="s">
        <v>218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8" t="s">
        <v>83</v>
      </c>
      <c r="BK121" s="139">
        <f>ROUND(I121*H121,2)</f>
        <v>0</v>
      </c>
      <c r="BL121" s="18" t="s">
        <v>223</v>
      </c>
      <c r="BM121" s="138" t="s">
        <v>5407</v>
      </c>
    </row>
    <row r="122" spans="2:65" s="1" customFormat="1" ht="19.5">
      <c r="B122" s="33"/>
      <c r="D122" s="140" t="s">
        <v>225</v>
      </c>
      <c r="F122" s="141" t="s">
        <v>5408</v>
      </c>
      <c r="I122" s="142"/>
      <c r="L122" s="33"/>
      <c r="M122" s="143"/>
      <c r="T122" s="54"/>
      <c r="AT122" s="18" t="s">
        <v>225</v>
      </c>
      <c r="AU122" s="18" t="s">
        <v>83</v>
      </c>
    </row>
    <row r="123" spans="2:65" s="1" customFormat="1" ht="16.5" customHeight="1">
      <c r="B123" s="33"/>
      <c r="C123" s="127" t="s">
        <v>292</v>
      </c>
      <c r="D123" s="127" t="s">
        <v>219</v>
      </c>
      <c r="E123" s="128" t="s">
        <v>5409</v>
      </c>
      <c r="F123" s="129" t="s">
        <v>5410</v>
      </c>
      <c r="G123" s="130" t="s">
        <v>237</v>
      </c>
      <c r="H123" s="131">
        <v>2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223</v>
      </c>
      <c r="AT123" s="138" t="s">
        <v>219</v>
      </c>
      <c r="AU123" s="138" t="s">
        <v>83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223</v>
      </c>
      <c r="BM123" s="138" t="s">
        <v>5411</v>
      </c>
    </row>
    <row r="124" spans="2:65" s="1" customFormat="1" ht="19.5">
      <c r="B124" s="33"/>
      <c r="D124" s="140" t="s">
        <v>225</v>
      </c>
      <c r="F124" s="141" t="s">
        <v>5412</v>
      </c>
      <c r="I124" s="142"/>
      <c r="L124" s="33"/>
      <c r="M124" s="143"/>
      <c r="T124" s="54"/>
      <c r="AT124" s="18" t="s">
        <v>225</v>
      </c>
      <c r="AU124" s="18" t="s">
        <v>83</v>
      </c>
    </row>
    <row r="125" spans="2:65" s="1" customFormat="1" ht="16.5" customHeight="1">
      <c r="B125" s="33"/>
      <c r="C125" s="127" t="s">
        <v>299</v>
      </c>
      <c r="D125" s="127" t="s">
        <v>219</v>
      </c>
      <c r="E125" s="128" t="s">
        <v>5413</v>
      </c>
      <c r="F125" s="129" t="s">
        <v>5414</v>
      </c>
      <c r="G125" s="130" t="s">
        <v>237</v>
      </c>
      <c r="H125" s="131">
        <v>2</v>
      </c>
      <c r="I125" s="132"/>
      <c r="J125" s="133">
        <f>ROUND(I125*H125,2)</f>
        <v>0</v>
      </c>
      <c r="K125" s="129" t="s">
        <v>19</v>
      </c>
      <c r="L125" s="33"/>
      <c r="M125" s="134" t="s">
        <v>19</v>
      </c>
      <c r="N125" s="135" t="s">
        <v>47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223</v>
      </c>
      <c r="AT125" s="138" t="s">
        <v>219</v>
      </c>
      <c r="AU125" s="138" t="s">
        <v>83</v>
      </c>
      <c r="AY125" s="18" t="s">
        <v>218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8" t="s">
        <v>83</v>
      </c>
      <c r="BK125" s="139">
        <f>ROUND(I125*H125,2)</f>
        <v>0</v>
      </c>
      <c r="BL125" s="18" t="s">
        <v>223</v>
      </c>
      <c r="BM125" s="138" t="s">
        <v>5415</v>
      </c>
    </row>
    <row r="126" spans="2:65" s="1" customFormat="1" ht="19.5">
      <c r="B126" s="33"/>
      <c r="D126" s="140" t="s">
        <v>225</v>
      </c>
      <c r="F126" s="141" t="s">
        <v>5416</v>
      </c>
      <c r="I126" s="142"/>
      <c r="L126" s="33"/>
      <c r="M126" s="143"/>
      <c r="T126" s="54"/>
      <c r="AT126" s="18" t="s">
        <v>225</v>
      </c>
      <c r="AU126" s="18" t="s">
        <v>83</v>
      </c>
    </row>
    <row r="127" spans="2:65" s="1" customFormat="1" ht="16.5" customHeight="1">
      <c r="B127" s="33"/>
      <c r="C127" s="127" t="s">
        <v>306</v>
      </c>
      <c r="D127" s="127" t="s">
        <v>219</v>
      </c>
      <c r="E127" s="128" t="s">
        <v>5417</v>
      </c>
      <c r="F127" s="129" t="s">
        <v>5352</v>
      </c>
      <c r="G127" s="130" t="s">
        <v>222</v>
      </c>
      <c r="H127" s="131">
        <v>20</v>
      </c>
      <c r="I127" s="132"/>
      <c r="J127" s="133">
        <f>ROUND(I127*H127,2)</f>
        <v>0</v>
      </c>
      <c r="K127" s="129" t="s">
        <v>19</v>
      </c>
      <c r="L127" s="33"/>
      <c r="M127" s="134" t="s">
        <v>19</v>
      </c>
      <c r="N127" s="135" t="s">
        <v>47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223</v>
      </c>
      <c r="AT127" s="138" t="s">
        <v>219</v>
      </c>
      <c r="AU127" s="138" t="s">
        <v>83</v>
      </c>
      <c r="AY127" s="18" t="s">
        <v>218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8" t="s">
        <v>83</v>
      </c>
      <c r="BK127" s="139">
        <f>ROUND(I127*H127,2)</f>
        <v>0</v>
      </c>
      <c r="BL127" s="18" t="s">
        <v>223</v>
      </c>
      <c r="BM127" s="138" t="s">
        <v>5418</v>
      </c>
    </row>
    <row r="128" spans="2:65" s="1" customFormat="1" ht="19.5">
      <c r="B128" s="33"/>
      <c r="D128" s="140" t="s">
        <v>225</v>
      </c>
      <c r="F128" s="141" t="s">
        <v>5419</v>
      </c>
      <c r="I128" s="142"/>
      <c r="L128" s="33"/>
      <c r="M128" s="143"/>
      <c r="T128" s="54"/>
      <c r="AT128" s="18" t="s">
        <v>225</v>
      </c>
      <c r="AU128" s="18" t="s">
        <v>83</v>
      </c>
    </row>
    <row r="129" spans="2:65" s="1" customFormat="1" ht="16.5" customHeight="1">
      <c r="B129" s="33"/>
      <c r="C129" s="127" t="s">
        <v>313</v>
      </c>
      <c r="D129" s="127" t="s">
        <v>219</v>
      </c>
      <c r="E129" s="128" t="s">
        <v>5420</v>
      </c>
      <c r="F129" s="129" t="s">
        <v>5421</v>
      </c>
      <c r="G129" s="130" t="s">
        <v>222</v>
      </c>
      <c r="H129" s="131">
        <v>130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223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223</v>
      </c>
      <c r="BM129" s="138" t="s">
        <v>5422</v>
      </c>
    </row>
    <row r="130" spans="2:65" s="1" customFormat="1" ht="19.5">
      <c r="B130" s="33"/>
      <c r="D130" s="140" t="s">
        <v>225</v>
      </c>
      <c r="F130" s="141" t="s">
        <v>5423</v>
      </c>
      <c r="I130" s="142"/>
      <c r="L130" s="33"/>
      <c r="M130" s="143"/>
      <c r="T130" s="54"/>
      <c r="AT130" s="18" t="s">
        <v>225</v>
      </c>
      <c r="AU130" s="18" t="s">
        <v>83</v>
      </c>
    </row>
    <row r="131" spans="2:65" s="1" customFormat="1" ht="16.5" customHeight="1">
      <c r="B131" s="33"/>
      <c r="C131" s="127" t="s">
        <v>320</v>
      </c>
      <c r="D131" s="127" t="s">
        <v>219</v>
      </c>
      <c r="E131" s="128" t="s">
        <v>5424</v>
      </c>
      <c r="F131" s="129" t="s">
        <v>5425</v>
      </c>
      <c r="G131" s="130" t="s">
        <v>1555</v>
      </c>
      <c r="H131" s="131">
        <v>1</v>
      </c>
      <c r="I131" s="132"/>
      <c r="J131" s="133">
        <f>ROUND(I131*H131,2)</f>
        <v>0</v>
      </c>
      <c r="K131" s="129" t="s">
        <v>19</v>
      </c>
      <c r="L131" s="33"/>
      <c r="M131" s="134" t="s">
        <v>19</v>
      </c>
      <c r="N131" s="135" t="s">
        <v>47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223</v>
      </c>
      <c r="AT131" s="138" t="s">
        <v>219</v>
      </c>
      <c r="AU131" s="138" t="s">
        <v>83</v>
      </c>
      <c r="AY131" s="18" t="s">
        <v>218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8" t="s">
        <v>83</v>
      </c>
      <c r="BK131" s="139">
        <f>ROUND(I131*H131,2)</f>
        <v>0</v>
      </c>
      <c r="BL131" s="18" t="s">
        <v>223</v>
      </c>
      <c r="BM131" s="138" t="s">
        <v>5426</v>
      </c>
    </row>
    <row r="132" spans="2:65" s="1" customFormat="1" ht="19.5">
      <c r="B132" s="33"/>
      <c r="D132" s="140" t="s">
        <v>225</v>
      </c>
      <c r="F132" s="141" t="s">
        <v>5427</v>
      </c>
      <c r="I132" s="142"/>
      <c r="L132" s="33"/>
      <c r="M132" s="143"/>
      <c r="T132" s="54"/>
      <c r="AT132" s="18" t="s">
        <v>225</v>
      </c>
      <c r="AU132" s="18" t="s">
        <v>83</v>
      </c>
    </row>
    <row r="133" spans="2:65" s="1" customFormat="1" ht="16.5" customHeight="1">
      <c r="B133" s="33"/>
      <c r="C133" s="127" t="s">
        <v>8</v>
      </c>
      <c r="D133" s="127" t="s">
        <v>219</v>
      </c>
      <c r="E133" s="128" t="s">
        <v>5428</v>
      </c>
      <c r="F133" s="129" t="s">
        <v>5429</v>
      </c>
      <c r="G133" s="130" t="s">
        <v>237</v>
      </c>
      <c r="H133" s="131">
        <v>1</v>
      </c>
      <c r="I133" s="132"/>
      <c r="J133" s="133">
        <f>ROUND(I133*H133,2)</f>
        <v>0</v>
      </c>
      <c r="K133" s="129" t="s">
        <v>19</v>
      </c>
      <c r="L133" s="33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223</v>
      </c>
      <c r="AT133" s="138" t="s">
        <v>219</v>
      </c>
      <c r="AU133" s="138" t="s">
        <v>83</v>
      </c>
      <c r="AY133" s="18" t="s">
        <v>218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83</v>
      </c>
      <c r="BK133" s="139">
        <f>ROUND(I133*H133,2)</f>
        <v>0</v>
      </c>
      <c r="BL133" s="18" t="s">
        <v>223</v>
      </c>
      <c r="BM133" s="138" t="s">
        <v>5430</v>
      </c>
    </row>
    <row r="134" spans="2:65" s="1" customFormat="1" ht="19.5">
      <c r="B134" s="33"/>
      <c r="D134" s="140" t="s">
        <v>225</v>
      </c>
      <c r="F134" s="141" t="s">
        <v>5431</v>
      </c>
      <c r="I134" s="142"/>
      <c r="L134" s="33"/>
      <c r="M134" s="143"/>
      <c r="T134" s="54"/>
      <c r="AT134" s="18" t="s">
        <v>225</v>
      </c>
      <c r="AU134" s="18" t="s">
        <v>83</v>
      </c>
    </row>
    <row r="135" spans="2:65" s="10" customFormat="1" ht="25.9" customHeight="1">
      <c r="B135" s="117"/>
      <c r="D135" s="118" t="s">
        <v>75</v>
      </c>
      <c r="E135" s="119" t="s">
        <v>5432</v>
      </c>
      <c r="F135" s="119" t="s">
        <v>4975</v>
      </c>
      <c r="I135" s="120"/>
      <c r="J135" s="121">
        <f>BK135</f>
        <v>0</v>
      </c>
      <c r="L135" s="117"/>
      <c r="M135" s="122"/>
      <c r="P135" s="123">
        <f>SUM(P136:P153)</f>
        <v>0</v>
      </c>
      <c r="R135" s="123">
        <f>SUM(R136:R153)</f>
        <v>0</v>
      </c>
      <c r="T135" s="124">
        <f>SUM(T136:T153)</f>
        <v>0</v>
      </c>
      <c r="AR135" s="118" t="s">
        <v>83</v>
      </c>
      <c r="AT135" s="125" t="s">
        <v>75</v>
      </c>
      <c r="AU135" s="125" t="s">
        <v>76</v>
      </c>
      <c r="AY135" s="118" t="s">
        <v>218</v>
      </c>
      <c r="BK135" s="126">
        <f>SUM(BK136:BK153)</f>
        <v>0</v>
      </c>
    </row>
    <row r="136" spans="2:65" s="1" customFormat="1" ht="16.5" customHeight="1">
      <c r="B136" s="33"/>
      <c r="C136" s="127" t="s">
        <v>336</v>
      </c>
      <c r="D136" s="127" t="s">
        <v>219</v>
      </c>
      <c r="E136" s="128" t="s">
        <v>5433</v>
      </c>
      <c r="F136" s="129" t="s">
        <v>5382</v>
      </c>
      <c r="G136" s="130" t="s">
        <v>222</v>
      </c>
      <c r="H136" s="131">
        <v>80</v>
      </c>
      <c r="I136" s="132"/>
      <c r="J136" s="133">
        <f>ROUND(I136*H136,2)</f>
        <v>0</v>
      </c>
      <c r="K136" s="129" t="s">
        <v>19</v>
      </c>
      <c r="L136" s="33"/>
      <c r="M136" s="134" t="s">
        <v>19</v>
      </c>
      <c r="N136" s="135" t="s">
        <v>47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223</v>
      </c>
      <c r="AT136" s="138" t="s">
        <v>219</v>
      </c>
      <c r="AU136" s="138" t="s">
        <v>83</v>
      </c>
      <c r="AY136" s="18" t="s">
        <v>218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8" t="s">
        <v>83</v>
      </c>
      <c r="BK136" s="139">
        <f>ROUND(I136*H136,2)</f>
        <v>0</v>
      </c>
      <c r="BL136" s="18" t="s">
        <v>223</v>
      </c>
      <c r="BM136" s="138" t="s">
        <v>5434</v>
      </c>
    </row>
    <row r="137" spans="2:65" s="1" customFormat="1" ht="19.5">
      <c r="B137" s="33"/>
      <c r="D137" s="140" t="s">
        <v>225</v>
      </c>
      <c r="F137" s="141" t="s">
        <v>5384</v>
      </c>
      <c r="I137" s="142"/>
      <c r="L137" s="33"/>
      <c r="M137" s="143"/>
      <c r="T137" s="54"/>
      <c r="AT137" s="18" t="s">
        <v>225</v>
      </c>
      <c r="AU137" s="18" t="s">
        <v>83</v>
      </c>
    </row>
    <row r="138" spans="2:65" s="1" customFormat="1" ht="16.5" customHeight="1">
      <c r="B138" s="33"/>
      <c r="C138" s="127" t="s">
        <v>351</v>
      </c>
      <c r="D138" s="127" t="s">
        <v>219</v>
      </c>
      <c r="E138" s="128" t="s">
        <v>5435</v>
      </c>
      <c r="F138" s="129" t="s">
        <v>5386</v>
      </c>
      <c r="G138" s="130" t="s">
        <v>222</v>
      </c>
      <c r="H138" s="131">
        <v>190</v>
      </c>
      <c r="I138" s="132"/>
      <c r="J138" s="133">
        <f>ROUND(I138*H138,2)</f>
        <v>0</v>
      </c>
      <c r="K138" s="129" t="s">
        <v>19</v>
      </c>
      <c r="L138" s="33"/>
      <c r="M138" s="134" t="s">
        <v>19</v>
      </c>
      <c r="N138" s="135" t="s">
        <v>47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223</v>
      </c>
      <c r="AT138" s="138" t="s">
        <v>219</v>
      </c>
      <c r="AU138" s="138" t="s">
        <v>83</v>
      </c>
      <c r="AY138" s="18" t="s">
        <v>218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83</v>
      </c>
      <c r="BK138" s="139">
        <f>ROUND(I138*H138,2)</f>
        <v>0</v>
      </c>
      <c r="BL138" s="18" t="s">
        <v>223</v>
      </c>
      <c r="BM138" s="138" t="s">
        <v>5436</v>
      </c>
    </row>
    <row r="139" spans="2:65" s="1" customFormat="1" ht="19.5">
      <c r="B139" s="33"/>
      <c r="D139" s="140" t="s">
        <v>225</v>
      </c>
      <c r="F139" s="141" t="s">
        <v>5437</v>
      </c>
      <c r="I139" s="142"/>
      <c r="L139" s="33"/>
      <c r="M139" s="143"/>
      <c r="T139" s="54"/>
      <c r="AT139" s="18" t="s">
        <v>225</v>
      </c>
      <c r="AU139" s="18" t="s">
        <v>83</v>
      </c>
    </row>
    <row r="140" spans="2:65" s="1" customFormat="1" ht="16.5" customHeight="1">
      <c r="B140" s="33"/>
      <c r="C140" s="127" t="s">
        <v>373</v>
      </c>
      <c r="D140" s="127" t="s">
        <v>219</v>
      </c>
      <c r="E140" s="128" t="s">
        <v>5438</v>
      </c>
      <c r="F140" s="129" t="s">
        <v>5439</v>
      </c>
      <c r="G140" s="130" t="s">
        <v>222</v>
      </c>
      <c r="H140" s="131">
        <v>330</v>
      </c>
      <c r="I140" s="132"/>
      <c r="J140" s="133">
        <f>ROUND(I140*H140,2)</f>
        <v>0</v>
      </c>
      <c r="K140" s="129" t="s">
        <v>19</v>
      </c>
      <c r="L140" s="33"/>
      <c r="M140" s="134" t="s">
        <v>19</v>
      </c>
      <c r="N140" s="135" t="s">
        <v>47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223</v>
      </c>
      <c r="AT140" s="138" t="s">
        <v>219</v>
      </c>
      <c r="AU140" s="138" t="s">
        <v>83</v>
      </c>
      <c r="AY140" s="18" t="s">
        <v>218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8" t="s">
        <v>83</v>
      </c>
      <c r="BK140" s="139">
        <f>ROUND(I140*H140,2)</f>
        <v>0</v>
      </c>
      <c r="BL140" s="18" t="s">
        <v>223</v>
      </c>
      <c r="BM140" s="138" t="s">
        <v>5440</v>
      </c>
    </row>
    <row r="141" spans="2:65" s="1" customFormat="1" ht="19.5">
      <c r="B141" s="33"/>
      <c r="D141" s="140" t="s">
        <v>225</v>
      </c>
      <c r="F141" s="141" t="s">
        <v>5441</v>
      </c>
      <c r="I141" s="142"/>
      <c r="L141" s="33"/>
      <c r="M141" s="143"/>
      <c r="T141" s="54"/>
      <c r="AT141" s="18" t="s">
        <v>225</v>
      </c>
      <c r="AU141" s="18" t="s">
        <v>83</v>
      </c>
    </row>
    <row r="142" spans="2:65" s="1" customFormat="1" ht="16.5" customHeight="1">
      <c r="B142" s="33"/>
      <c r="C142" s="127" t="s">
        <v>380</v>
      </c>
      <c r="D142" s="127" t="s">
        <v>219</v>
      </c>
      <c r="E142" s="128" t="s">
        <v>5442</v>
      </c>
      <c r="F142" s="129" t="s">
        <v>5394</v>
      </c>
      <c r="G142" s="130" t="s">
        <v>222</v>
      </c>
      <c r="H142" s="131">
        <v>95</v>
      </c>
      <c r="I142" s="132"/>
      <c r="J142" s="133">
        <f>ROUND(I142*H142,2)</f>
        <v>0</v>
      </c>
      <c r="K142" s="129" t="s">
        <v>19</v>
      </c>
      <c r="L142" s="33"/>
      <c r="M142" s="134" t="s">
        <v>19</v>
      </c>
      <c r="N142" s="135" t="s">
        <v>47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223</v>
      </c>
      <c r="AT142" s="138" t="s">
        <v>219</v>
      </c>
      <c r="AU142" s="138" t="s">
        <v>83</v>
      </c>
      <c r="AY142" s="18" t="s">
        <v>218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8" t="s">
        <v>83</v>
      </c>
      <c r="BK142" s="139">
        <f>ROUND(I142*H142,2)</f>
        <v>0</v>
      </c>
      <c r="BL142" s="18" t="s">
        <v>223</v>
      </c>
      <c r="BM142" s="138" t="s">
        <v>5443</v>
      </c>
    </row>
    <row r="143" spans="2:65" s="1" customFormat="1" ht="19.5">
      <c r="B143" s="33"/>
      <c r="D143" s="140" t="s">
        <v>225</v>
      </c>
      <c r="F143" s="141" t="s">
        <v>5396</v>
      </c>
      <c r="I143" s="142"/>
      <c r="L143" s="33"/>
      <c r="M143" s="143"/>
      <c r="T143" s="54"/>
      <c r="AT143" s="18" t="s">
        <v>225</v>
      </c>
      <c r="AU143" s="18" t="s">
        <v>83</v>
      </c>
    </row>
    <row r="144" spans="2:65" s="1" customFormat="1" ht="16.5" customHeight="1">
      <c r="B144" s="33"/>
      <c r="C144" s="127" t="s">
        <v>387</v>
      </c>
      <c r="D144" s="127" t="s">
        <v>219</v>
      </c>
      <c r="E144" s="128" t="s">
        <v>5444</v>
      </c>
      <c r="F144" s="129" t="s">
        <v>5406</v>
      </c>
      <c r="G144" s="130" t="s">
        <v>237</v>
      </c>
      <c r="H144" s="131">
        <v>48</v>
      </c>
      <c r="I144" s="132"/>
      <c r="J144" s="133">
        <f>ROUND(I144*H144,2)</f>
        <v>0</v>
      </c>
      <c r="K144" s="129" t="s">
        <v>19</v>
      </c>
      <c r="L144" s="33"/>
      <c r="M144" s="134" t="s">
        <v>19</v>
      </c>
      <c r="N144" s="135" t="s">
        <v>47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223</v>
      </c>
      <c r="AT144" s="138" t="s">
        <v>219</v>
      </c>
      <c r="AU144" s="138" t="s">
        <v>83</v>
      </c>
      <c r="AY144" s="18" t="s">
        <v>218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83</v>
      </c>
      <c r="BK144" s="139">
        <f>ROUND(I144*H144,2)</f>
        <v>0</v>
      </c>
      <c r="BL144" s="18" t="s">
        <v>223</v>
      </c>
      <c r="BM144" s="138" t="s">
        <v>5445</v>
      </c>
    </row>
    <row r="145" spans="2:65" s="1" customFormat="1" ht="19.5">
      <c r="B145" s="33"/>
      <c r="D145" s="140" t="s">
        <v>225</v>
      </c>
      <c r="F145" s="141" t="s">
        <v>5446</v>
      </c>
      <c r="I145" s="142"/>
      <c r="L145" s="33"/>
      <c r="M145" s="143"/>
      <c r="T145" s="54"/>
      <c r="AT145" s="18" t="s">
        <v>225</v>
      </c>
      <c r="AU145" s="18" t="s">
        <v>83</v>
      </c>
    </row>
    <row r="146" spans="2:65" s="1" customFormat="1" ht="16.5" customHeight="1">
      <c r="B146" s="33"/>
      <c r="C146" s="127" t="s">
        <v>7</v>
      </c>
      <c r="D146" s="127" t="s">
        <v>219</v>
      </c>
      <c r="E146" s="128" t="s">
        <v>5447</v>
      </c>
      <c r="F146" s="129" t="s">
        <v>5352</v>
      </c>
      <c r="G146" s="130" t="s">
        <v>222</v>
      </c>
      <c r="H146" s="131">
        <v>70</v>
      </c>
      <c r="I146" s="132"/>
      <c r="J146" s="133">
        <f>ROUND(I146*H146,2)</f>
        <v>0</v>
      </c>
      <c r="K146" s="129" t="s">
        <v>19</v>
      </c>
      <c r="L146" s="33"/>
      <c r="M146" s="134" t="s">
        <v>19</v>
      </c>
      <c r="N146" s="135" t="s">
        <v>47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223</v>
      </c>
      <c r="AT146" s="138" t="s">
        <v>219</v>
      </c>
      <c r="AU146" s="138" t="s">
        <v>83</v>
      </c>
      <c r="AY146" s="18" t="s">
        <v>218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8" t="s">
        <v>83</v>
      </c>
      <c r="BK146" s="139">
        <f>ROUND(I146*H146,2)</f>
        <v>0</v>
      </c>
      <c r="BL146" s="18" t="s">
        <v>223</v>
      </c>
      <c r="BM146" s="138" t="s">
        <v>5448</v>
      </c>
    </row>
    <row r="147" spans="2:65" s="1" customFormat="1" ht="19.5">
      <c r="B147" s="33"/>
      <c r="D147" s="140" t="s">
        <v>225</v>
      </c>
      <c r="F147" s="141" t="s">
        <v>5419</v>
      </c>
      <c r="I147" s="142"/>
      <c r="L147" s="33"/>
      <c r="M147" s="143"/>
      <c r="T147" s="54"/>
      <c r="AT147" s="18" t="s">
        <v>225</v>
      </c>
      <c r="AU147" s="18" t="s">
        <v>83</v>
      </c>
    </row>
    <row r="148" spans="2:65" s="1" customFormat="1" ht="16.5" customHeight="1">
      <c r="B148" s="33"/>
      <c r="C148" s="127" t="s">
        <v>401</v>
      </c>
      <c r="D148" s="127" t="s">
        <v>219</v>
      </c>
      <c r="E148" s="128" t="s">
        <v>5449</v>
      </c>
      <c r="F148" s="129" t="s">
        <v>5421</v>
      </c>
      <c r="G148" s="130" t="s">
        <v>222</v>
      </c>
      <c r="H148" s="131">
        <v>185</v>
      </c>
      <c r="I148" s="132"/>
      <c r="J148" s="133">
        <f>ROUND(I148*H148,2)</f>
        <v>0</v>
      </c>
      <c r="K148" s="129" t="s">
        <v>19</v>
      </c>
      <c r="L148" s="33"/>
      <c r="M148" s="134" t="s">
        <v>19</v>
      </c>
      <c r="N148" s="135" t="s">
        <v>47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223</v>
      </c>
      <c r="AT148" s="138" t="s">
        <v>219</v>
      </c>
      <c r="AU148" s="138" t="s">
        <v>83</v>
      </c>
      <c r="AY148" s="18" t="s">
        <v>218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8" t="s">
        <v>83</v>
      </c>
      <c r="BK148" s="139">
        <f>ROUND(I148*H148,2)</f>
        <v>0</v>
      </c>
      <c r="BL148" s="18" t="s">
        <v>223</v>
      </c>
      <c r="BM148" s="138" t="s">
        <v>5450</v>
      </c>
    </row>
    <row r="149" spans="2:65" s="1" customFormat="1" ht="19.5">
      <c r="B149" s="33"/>
      <c r="D149" s="140" t="s">
        <v>225</v>
      </c>
      <c r="F149" s="141" t="s">
        <v>5423</v>
      </c>
      <c r="I149" s="142"/>
      <c r="L149" s="33"/>
      <c r="M149" s="143"/>
      <c r="T149" s="54"/>
      <c r="AT149" s="18" t="s">
        <v>225</v>
      </c>
      <c r="AU149" s="18" t="s">
        <v>83</v>
      </c>
    </row>
    <row r="150" spans="2:65" s="1" customFormat="1" ht="16.5" customHeight="1">
      <c r="B150" s="33"/>
      <c r="C150" s="127" t="s">
        <v>406</v>
      </c>
      <c r="D150" s="127" t="s">
        <v>219</v>
      </c>
      <c r="E150" s="128" t="s">
        <v>5451</v>
      </c>
      <c r="F150" s="129" t="s">
        <v>1637</v>
      </c>
      <c r="G150" s="130" t="s">
        <v>237</v>
      </c>
      <c r="H150" s="131">
        <v>1</v>
      </c>
      <c r="I150" s="132"/>
      <c r="J150" s="133">
        <f>ROUND(I150*H150,2)</f>
        <v>0</v>
      </c>
      <c r="K150" s="129" t="s">
        <v>19</v>
      </c>
      <c r="L150" s="33"/>
      <c r="M150" s="134" t="s">
        <v>19</v>
      </c>
      <c r="N150" s="135" t="s">
        <v>47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223</v>
      </c>
      <c r="AT150" s="138" t="s">
        <v>219</v>
      </c>
      <c r="AU150" s="138" t="s">
        <v>83</v>
      </c>
      <c r="AY150" s="18" t="s">
        <v>218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8" t="s">
        <v>83</v>
      </c>
      <c r="BK150" s="139">
        <f>ROUND(I150*H150,2)</f>
        <v>0</v>
      </c>
      <c r="BL150" s="18" t="s">
        <v>223</v>
      </c>
      <c r="BM150" s="138" t="s">
        <v>5452</v>
      </c>
    </row>
    <row r="151" spans="2:65" s="1" customFormat="1" ht="19.5">
      <c r="B151" s="33"/>
      <c r="D151" s="140" t="s">
        <v>225</v>
      </c>
      <c r="F151" s="141" t="s">
        <v>5453</v>
      </c>
      <c r="I151" s="142"/>
      <c r="L151" s="33"/>
      <c r="M151" s="143"/>
      <c r="T151" s="54"/>
      <c r="AT151" s="18" t="s">
        <v>225</v>
      </c>
      <c r="AU151" s="18" t="s">
        <v>83</v>
      </c>
    </row>
    <row r="152" spans="2:65" s="1" customFormat="1" ht="16.5" customHeight="1">
      <c r="B152" s="33"/>
      <c r="C152" s="127" t="s">
        <v>412</v>
      </c>
      <c r="D152" s="127" t="s">
        <v>219</v>
      </c>
      <c r="E152" s="128" t="s">
        <v>5454</v>
      </c>
      <c r="F152" s="129" t="s">
        <v>5364</v>
      </c>
      <c r="G152" s="130" t="s">
        <v>1555</v>
      </c>
      <c r="H152" s="131">
        <v>1</v>
      </c>
      <c r="I152" s="132"/>
      <c r="J152" s="133">
        <f>ROUND(I152*H152,2)</f>
        <v>0</v>
      </c>
      <c r="K152" s="129" t="s">
        <v>19</v>
      </c>
      <c r="L152" s="33"/>
      <c r="M152" s="134" t="s">
        <v>19</v>
      </c>
      <c r="N152" s="135" t="s">
        <v>47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223</v>
      </c>
      <c r="AT152" s="138" t="s">
        <v>219</v>
      </c>
      <c r="AU152" s="138" t="s">
        <v>83</v>
      </c>
      <c r="AY152" s="18" t="s">
        <v>218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8" t="s">
        <v>83</v>
      </c>
      <c r="BK152" s="139">
        <f>ROUND(I152*H152,2)</f>
        <v>0</v>
      </c>
      <c r="BL152" s="18" t="s">
        <v>223</v>
      </c>
      <c r="BM152" s="138" t="s">
        <v>5455</v>
      </c>
    </row>
    <row r="153" spans="2:65" s="1" customFormat="1" ht="29.25">
      <c r="B153" s="33"/>
      <c r="D153" s="140" t="s">
        <v>225</v>
      </c>
      <c r="F153" s="141" t="s">
        <v>5456</v>
      </c>
      <c r="I153" s="142"/>
      <c r="L153" s="33"/>
      <c r="M153" s="182"/>
      <c r="N153" s="183"/>
      <c r="O153" s="183"/>
      <c r="P153" s="183"/>
      <c r="Q153" s="183"/>
      <c r="R153" s="183"/>
      <c r="S153" s="183"/>
      <c r="T153" s="184"/>
      <c r="AT153" s="18" t="s">
        <v>225</v>
      </c>
      <c r="AU153" s="18" t="s">
        <v>83</v>
      </c>
    </row>
    <row r="154" spans="2:65" s="1" customFormat="1" ht="6.95" customHeight="1"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33"/>
    </row>
  </sheetData>
  <sheetProtection algorithmName="SHA-512" hashValue="wcDh0oljHoOvElrRzPHAjQmRpBwQ74mBbh3Lqf2DHkvP3HVChVGi1tfHMJ+HeyWwqF0rbFSEcF85jpGpzhOBTA==" saltValue="rHQr3dINgJjHw833UXn866uzCnJcqBWu9AqOkPEQku67bBbbDd7xsNAPavxLwLc3edf6tkHegZ2L5mhZ5k+fcw==" spinCount="100000" sheet="1" objects="1" scenarios="1" formatColumns="0" formatRows="0" autoFilter="0"/>
  <autoFilter ref="C93:K153" xr:uid="{00000000-0009-0000-0000-000011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153</v>
      </c>
      <c r="AZ2" s="91" t="s">
        <v>179</v>
      </c>
      <c r="BA2" s="91" t="s">
        <v>179</v>
      </c>
      <c r="BB2" s="91" t="s">
        <v>180</v>
      </c>
      <c r="BC2" s="91" t="s">
        <v>5457</v>
      </c>
      <c r="BD2" s="91" t="s">
        <v>85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1" t="s">
        <v>4578</v>
      </c>
      <c r="BA3" s="91" t="s">
        <v>170</v>
      </c>
      <c r="BB3" s="91" t="s">
        <v>167</v>
      </c>
      <c r="BC3" s="91" t="s">
        <v>5458</v>
      </c>
      <c r="BD3" s="91" t="s">
        <v>85</v>
      </c>
    </row>
    <row r="4" spans="2:56" ht="24.95" customHeight="1">
      <c r="B4" s="21"/>
      <c r="D4" s="22" t="s">
        <v>172</v>
      </c>
      <c r="L4" s="21"/>
      <c r="M4" s="92" t="s">
        <v>10</v>
      </c>
      <c r="AT4" s="18" t="s">
        <v>4</v>
      </c>
      <c r="AZ4" s="91" t="s">
        <v>166</v>
      </c>
      <c r="BA4" s="91" t="s">
        <v>166</v>
      </c>
      <c r="BB4" s="91" t="s">
        <v>167</v>
      </c>
      <c r="BC4" s="91" t="s">
        <v>5459</v>
      </c>
      <c r="BD4" s="91" t="s">
        <v>85</v>
      </c>
    </row>
    <row r="5" spans="2:56" ht="6.95" customHeight="1">
      <c r="B5" s="21"/>
      <c r="L5" s="21"/>
      <c r="AZ5" s="91" t="s">
        <v>4337</v>
      </c>
      <c r="BA5" s="91" t="s">
        <v>4337</v>
      </c>
      <c r="BB5" s="91" t="s">
        <v>180</v>
      </c>
      <c r="BC5" s="91" t="s">
        <v>5460</v>
      </c>
      <c r="BD5" s="91" t="s">
        <v>85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56" ht="12" customHeight="1">
      <c r="B8" s="21"/>
      <c r="D8" s="28" t="s">
        <v>185</v>
      </c>
      <c r="L8" s="21"/>
    </row>
    <row r="9" spans="2:56" s="1" customFormat="1" ht="16.5" customHeight="1">
      <c r="B9" s="33"/>
      <c r="E9" s="328" t="s">
        <v>5461</v>
      </c>
      <c r="F9" s="330"/>
      <c r="G9" s="330"/>
      <c r="H9" s="330"/>
      <c r="L9" s="33"/>
    </row>
    <row r="10" spans="2:56" s="1" customFormat="1" ht="12" customHeight="1">
      <c r="B10" s="33"/>
      <c r="D10" s="28" t="s">
        <v>192</v>
      </c>
      <c r="L10" s="33"/>
    </row>
    <row r="11" spans="2:56" s="1" customFormat="1" ht="16.5" customHeight="1">
      <c r="B11" s="33"/>
      <c r="E11" s="294" t="s">
        <v>5462</v>
      </c>
      <c r="F11" s="330"/>
      <c r="G11" s="330"/>
      <c r="H11" s="330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31. 5. 2023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1" t="str">
        <f>'Rekapitulace stavby'!E14</f>
        <v>Vyplň údaj</v>
      </c>
      <c r="F20" s="312"/>
      <c r="G20" s="312"/>
      <c r="H20" s="31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40</v>
      </c>
      <c r="L28" s="33"/>
    </row>
    <row r="29" spans="2:12" s="7" customFormat="1" ht="16.5" customHeight="1">
      <c r="B29" s="93"/>
      <c r="E29" s="317" t="s">
        <v>19</v>
      </c>
      <c r="F29" s="317"/>
      <c r="G29" s="317"/>
      <c r="H29" s="317"/>
      <c r="L29" s="93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4" t="s">
        <v>42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44</v>
      </c>
      <c r="I34" s="36" t="s">
        <v>43</v>
      </c>
      <c r="J34" s="36" t="s">
        <v>45</v>
      </c>
      <c r="L34" s="33"/>
    </row>
    <row r="35" spans="2:12" s="1" customFormat="1" ht="14.45" customHeight="1">
      <c r="B35" s="33"/>
      <c r="D35" s="53" t="s">
        <v>46</v>
      </c>
      <c r="E35" s="28" t="s">
        <v>47</v>
      </c>
      <c r="F35" s="84">
        <f>ROUND((SUM(BE87:BE172)),  2)</f>
        <v>0</v>
      </c>
      <c r="I35" s="95">
        <v>0.21</v>
      </c>
      <c r="J35" s="84">
        <f>ROUND(((SUM(BE87:BE172))*I35),  2)</f>
        <v>0</v>
      </c>
      <c r="L35" s="33"/>
    </row>
    <row r="36" spans="2:12" s="1" customFormat="1" ht="14.45" customHeight="1">
      <c r="B36" s="33"/>
      <c r="E36" s="28" t="s">
        <v>48</v>
      </c>
      <c r="F36" s="84">
        <f>ROUND((SUM(BF87:BF172)),  2)</f>
        <v>0</v>
      </c>
      <c r="I36" s="95">
        <v>0.15</v>
      </c>
      <c r="J36" s="84">
        <f>ROUND(((SUM(BF87:BF172))*I36),  2)</f>
        <v>0</v>
      </c>
      <c r="L36" s="33"/>
    </row>
    <row r="37" spans="2:12" s="1" customFormat="1" ht="14.45" hidden="1" customHeight="1">
      <c r="B37" s="33"/>
      <c r="E37" s="28" t="s">
        <v>49</v>
      </c>
      <c r="F37" s="84">
        <f>ROUND((SUM(BG87:BG172)),  2)</f>
        <v>0</v>
      </c>
      <c r="I37" s="95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50</v>
      </c>
      <c r="F38" s="84">
        <f>ROUND((SUM(BH87:BH172)),  2)</f>
        <v>0</v>
      </c>
      <c r="I38" s="95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51</v>
      </c>
      <c r="F39" s="84">
        <f>ROUND((SUM(BI87:BI172)),  2)</f>
        <v>0</v>
      </c>
      <c r="I39" s="95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6"/>
      <c r="D41" s="97" t="s">
        <v>52</v>
      </c>
      <c r="E41" s="55"/>
      <c r="F41" s="55"/>
      <c r="G41" s="98" t="s">
        <v>53</v>
      </c>
      <c r="H41" s="99" t="s">
        <v>54</v>
      </c>
      <c r="I41" s="55"/>
      <c r="J41" s="100">
        <f>SUM(J32:J39)</f>
        <v>0</v>
      </c>
      <c r="K41" s="101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197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8" t="str">
        <f>E7</f>
        <v>MVE Klecany II</v>
      </c>
      <c r="F50" s="329"/>
      <c r="G50" s="329"/>
      <c r="H50" s="329"/>
      <c r="L50" s="33"/>
    </row>
    <row r="51" spans="2:47" ht="12" customHeight="1">
      <c r="B51" s="21"/>
      <c r="C51" s="28" t="s">
        <v>185</v>
      </c>
      <c r="L51" s="21"/>
    </row>
    <row r="52" spans="2:47" s="1" customFormat="1" ht="16.5" customHeight="1">
      <c r="B52" s="33"/>
      <c r="E52" s="328" t="s">
        <v>5461</v>
      </c>
      <c r="F52" s="330"/>
      <c r="G52" s="330"/>
      <c r="H52" s="330"/>
      <c r="L52" s="33"/>
    </row>
    <row r="53" spans="2:47" s="1" customFormat="1" ht="12" customHeight="1">
      <c r="B53" s="33"/>
      <c r="C53" s="28" t="s">
        <v>192</v>
      </c>
      <c r="L53" s="33"/>
    </row>
    <row r="54" spans="2:47" s="1" customFormat="1" ht="16.5" customHeight="1">
      <c r="B54" s="33"/>
      <c r="E54" s="294" t="str">
        <f>E11</f>
        <v>SO 07 - Přípojná stanice</v>
      </c>
      <c r="F54" s="330"/>
      <c r="G54" s="330"/>
      <c r="H54" s="33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Klecany [666033]</v>
      </c>
      <c r="I56" s="28" t="s">
        <v>23</v>
      </c>
      <c r="J56" s="50" t="str">
        <f>IF(J14="","",J14)</f>
        <v>31. 5. 2023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Povodí Vltavy, státní podnik</v>
      </c>
      <c r="I58" s="28" t="s">
        <v>33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2" t="s">
        <v>198</v>
      </c>
      <c r="D61" s="96"/>
      <c r="E61" s="96"/>
      <c r="F61" s="96"/>
      <c r="G61" s="96"/>
      <c r="H61" s="96"/>
      <c r="I61" s="96"/>
      <c r="J61" s="103" t="s">
        <v>199</v>
      </c>
      <c r="K61" s="96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4" t="s">
        <v>74</v>
      </c>
      <c r="J63" s="64">
        <f>J87</f>
        <v>0</v>
      </c>
      <c r="L63" s="33"/>
      <c r="AU63" s="18" t="s">
        <v>200</v>
      </c>
    </row>
    <row r="64" spans="2:47" s="8" customFormat="1" ht="24.95" customHeight="1">
      <c r="B64" s="105"/>
      <c r="D64" s="106" t="s">
        <v>5463</v>
      </c>
      <c r="E64" s="107"/>
      <c r="F64" s="107"/>
      <c r="G64" s="107"/>
      <c r="H64" s="107"/>
      <c r="I64" s="107"/>
      <c r="J64" s="108">
        <f>J88</f>
        <v>0</v>
      </c>
      <c r="L64" s="105"/>
    </row>
    <row r="65" spans="2:12" s="8" customFormat="1" ht="24.95" customHeight="1">
      <c r="B65" s="105"/>
      <c r="D65" s="106" t="s">
        <v>5464</v>
      </c>
      <c r="E65" s="107"/>
      <c r="F65" s="107"/>
      <c r="G65" s="107"/>
      <c r="H65" s="107"/>
      <c r="I65" s="107"/>
      <c r="J65" s="108">
        <f>J142</f>
        <v>0</v>
      </c>
      <c r="L65" s="105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203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8" t="str">
        <f>E7</f>
        <v>MVE Klecany II</v>
      </c>
      <c r="F75" s="329"/>
      <c r="G75" s="329"/>
      <c r="H75" s="329"/>
      <c r="L75" s="33"/>
    </row>
    <row r="76" spans="2:12" ht="12" customHeight="1">
      <c r="B76" s="21"/>
      <c r="C76" s="28" t="s">
        <v>185</v>
      </c>
      <c r="L76" s="21"/>
    </row>
    <row r="77" spans="2:12" s="1" customFormat="1" ht="16.5" customHeight="1">
      <c r="B77" s="33"/>
      <c r="E77" s="328" t="s">
        <v>5461</v>
      </c>
      <c r="F77" s="330"/>
      <c r="G77" s="330"/>
      <c r="H77" s="330"/>
      <c r="L77" s="33"/>
    </row>
    <row r="78" spans="2:12" s="1" customFormat="1" ht="12" customHeight="1">
      <c r="B78" s="33"/>
      <c r="C78" s="28" t="s">
        <v>192</v>
      </c>
      <c r="L78" s="33"/>
    </row>
    <row r="79" spans="2:12" s="1" customFormat="1" ht="16.5" customHeight="1">
      <c r="B79" s="33"/>
      <c r="E79" s="294" t="str">
        <f>E11</f>
        <v>SO 07 - Přípojná stanice</v>
      </c>
      <c r="F79" s="330"/>
      <c r="G79" s="330"/>
      <c r="H79" s="330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Klecany [666033]</v>
      </c>
      <c r="I81" s="28" t="s">
        <v>23</v>
      </c>
      <c r="J81" s="50" t="str">
        <f>IF(J14="","",J14)</f>
        <v>31. 5. 2023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>Povodí Vltavy, státní podnik</v>
      </c>
      <c r="I83" s="28" t="s">
        <v>33</v>
      </c>
      <c r="J83" s="31" t="str">
        <f>E23</f>
        <v>AQUATIS a.s</v>
      </c>
      <c r="L83" s="33"/>
    </row>
    <row r="84" spans="2:65" s="1" customFormat="1" ht="15.2" customHeight="1">
      <c r="B84" s="33"/>
      <c r="C84" s="28" t="s">
        <v>31</v>
      </c>
      <c r="F84" s="26" t="str">
        <f>IF(E20="","",E20)</f>
        <v>Vyplň údaj</v>
      </c>
      <c r="I84" s="28" t="s">
        <v>38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9" customFormat="1" ht="29.25" customHeight="1">
      <c r="B86" s="109"/>
      <c r="C86" s="110" t="s">
        <v>204</v>
      </c>
      <c r="D86" s="111" t="s">
        <v>61</v>
      </c>
      <c r="E86" s="111" t="s">
        <v>57</v>
      </c>
      <c r="F86" s="111" t="s">
        <v>58</v>
      </c>
      <c r="G86" s="111" t="s">
        <v>205</v>
      </c>
      <c r="H86" s="111" t="s">
        <v>206</v>
      </c>
      <c r="I86" s="111" t="s">
        <v>207</v>
      </c>
      <c r="J86" s="111" t="s">
        <v>199</v>
      </c>
      <c r="K86" s="112" t="s">
        <v>208</v>
      </c>
      <c r="L86" s="109"/>
      <c r="M86" s="57" t="s">
        <v>19</v>
      </c>
      <c r="N86" s="58" t="s">
        <v>46</v>
      </c>
      <c r="O86" s="58" t="s">
        <v>209</v>
      </c>
      <c r="P86" s="58" t="s">
        <v>210</v>
      </c>
      <c r="Q86" s="58" t="s">
        <v>211</v>
      </c>
      <c r="R86" s="58" t="s">
        <v>212</v>
      </c>
      <c r="S86" s="58" t="s">
        <v>213</v>
      </c>
      <c r="T86" s="59" t="s">
        <v>214</v>
      </c>
    </row>
    <row r="87" spans="2:65" s="1" customFormat="1" ht="22.9" customHeight="1">
      <c r="B87" s="33"/>
      <c r="C87" s="62" t="s">
        <v>215</v>
      </c>
      <c r="J87" s="113">
        <f>BK87</f>
        <v>0</v>
      </c>
      <c r="L87" s="33"/>
      <c r="M87" s="60"/>
      <c r="N87" s="51"/>
      <c r="O87" s="51"/>
      <c r="P87" s="114">
        <f>P88+P142</f>
        <v>0</v>
      </c>
      <c r="Q87" s="51"/>
      <c r="R87" s="114">
        <f>R88+R142</f>
        <v>99.9</v>
      </c>
      <c r="S87" s="51"/>
      <c r="T87" s="115">
        <f>T88+T142</f>
        <v>0</v>
      </c>
      <c r="AT87" s="18" t="s">
        <v>75</v>
      </c>
      <c r="AU87" s="18" t="s">
        <v>200</v>
      </c>
      <c r="BK87" s="116">
        <f>BK88+BK142</f>
        <v>0</v>
      </c>
    </row>
    <row r="88" spans="2:65" s="10" customFormat="1" ht="25.9" customHeight="1">
      <c r="B88" s="117"/>
      <c r="D88" s="118" t="s">
        <v>75</v>
      </c>
      <c r="E88" s="119" t="s">
        <v>5465</v>
      </c>
      <c r="F88" s="119" t="s">
        <v>458</v>
      </c>
      <c r="I88" s="120"/>
      <c r="J88" s="121">
        <f>BK88</f>
        <v>0</v>
      </c>
      <c r="L88" s="117"/>
      <c r="M88" s="122"/>
      <c r="P88" s="123">
        <f>SUM(P89:P141)</f>
        <v>0</v>
      </c>
      <c r="R88" s="123">
        <f>SUM(R89:R141)</f>
        <v>99.9</v>
      </c>
      <c r="T88" s="124">
        <f>SUM(T89:T141)</f>
        <v>0</v>
      </c>
      <c r="AR88" s="118" t="s">
        <v>83</v>
      </c>
      <c r="AT88" s="125" t="s">
        <v>75</v>
      </c>
      <c r="AU88" s="125" t="s">
        <v>76</v>
      </c>
      <c r="AY88" s="118" t="s">
        <v>218</v>
      </c>
      <c r="BK88" s="126">
        <f>SUM(BK89:BK141)</f>
        <v>0</v>
      </c>
    </row>
    <row r="89" spans="2:65" s="1" customFormat="1" ht="16.5" customHeight="1">
      <c r="B89" s="33"/>
      <c r="C89" s="127" t="s">
        <v>83</v>
      </c>
      <c r="D89" s="127" t="s">
        <v>219</v>
      </c>
      <c r="E89" s="128" t="s">
        <v>5465</v>
      </c>
      <c r="F89" s="129" t="s">
        <v>461</v>
      </c>
      <c r="G89" s="130" t="s">
        <v>180</v>
      </c>
      <c r="H89" s="131">
        <v>62.31</v>
      </c>
      <c r="I89" s="132"/>
      <c r="J89" s="133">
        <f>ROUND(I89*H89,2)</f>
        <v>0</v>
      </c>
      <c r="K89" s="129" t="s">
        <v>19</v>
      </c>
      <c r="L89" s="33"/>
      <c r="M89" s="134" t="s">
        <v>19</v>
      </c>
      <c r="N89" s="135" t="s">
        <v>47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223</v>
      </c>
      <c r="AT89" s="138" t="s">
        <v>219</v>
      </c>
      <c r="AU89" s="138" t="s">
        <v>83</v>
      </c>
      <c r="AY89" s="18" t="s">
        <v>218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8" t="s">
        <v>83</v>
      </c>
      <c r="BK89" s="139">
        <f>ROUND(I89*H89,2)</f>
        <v>0</v>
      </c>
      <c r="BL89" s="18" t="s">
        <v>223</v>
      </c>
      <c r="BM89" s="138" t="s">
        <v>5466</v>
      </c>
    </row>
    <row r="90" spans="2:65" s="1" customFormat="1" ht="29.25">
      <c r="B90" s="33"/>
      <c r="D90" s="140" t="s">
        <v>225</v>
      </c>
      <c r="F90" s="141" t="s">
        <v>463</v>
      </c>
      <c r="I90" s="142"/>
      <c r="L90" s="33"/>
      <c r="M90" s="143"/>
      <c r="T90" s="54"/>
      <c r="AT90" s="18" t="s">
        <v>225</v>
      </c>
      <c r="AU90" s="18" t="s">
        <v>83</v>
      </c>
    </row>
    <row r="91" spans="2:65" s="11" customFormat="1" ht="11.25">
      <c r="B91" s="145"/>
      <c r="D91" s="140" t="s">
        <v>229</v>
      </c>
      <c r="E91" s="146" t="s">
        <v>19</v>
      </c>
      <c r="F91" s="147" t="s">
        <v>4651</v>
      </c>
      <c r="H91" s="146" t="s">
        <v>19</v>
      </c>
      <c r="I91" s="148"/>
      <c r="L91" s="145"/>
      <c r="M91" s="149"/>
      <c r="T91" s="150"/>
      <c r="AT91" s="146" t="s">
        <v>229</v>
      </c>
      <c r="AU91" s="146" t="s">
        <v>83</v>
      </c>
      <c r="AV91" s="11" t="s">
        <v>83</v>
      </c>
      <c r="AW91" s="11" t="s">
        <v>37</v>
      </c>
      <c r="AX91" s="11" t="s">
        <v>76</v>
      </c>
      <c r="AY91" s="146" t="s">
        <v>218</v>
      </c>
    </row>
    <row r="92" spans="2:65" s="12" customFormat="1" ht="11.25">
      <c r="B92" s="151"/>
      <c r="D92" s="140" t="s">
        <v>229</v>
      </c>
      <c r="E92" s="152" t="s">
        <v>179</v>
      </c>
      <c r="F92" s="153" t="s">
        <v>5467</v>
      </c>
      <c r="H92" s="154">
        <v>62.31</v>
      </c>
      <c r="I92" s="155"/>
      <c r="L92" s="151"/>
      <c r="M92" s="156"/>
      <c r="T92" s="157"/>
      <c r="AT92" s="152" t="s">
        <v>229</v>
      </c>
      <c r="AU92" s="152" t="s">
        <v>83</v>
      </c>
      <c r="AV92" s="12" t="s">
        <v>85</v>
      </c>
      <c r="AW92" s="12" t="s">
        <v>37</v>
      </c>
      <c r="AX92" s="12" t="s">
        <v>83</v>
      </c>
      <c r="AY92" s="152" t="s">
        <v>218</v>
      </c>
    </row>
    <row r="93" spans="2:65" s="1" customFormat="1" ht="16.5" customHeight="1">
      <c r="B93" s="33"/>
      <c r="C93" s="127" t="s">
        <v>85</v>
      </c>
      <c r="D93" s="127" t="s">
        <v>219</v>
      </c>
      <c r="E93" s="128" t="s">
        <v>5468</v>
      </c>
      <c r="F93" s="129" t="s">
        <v>5469</v>
      </c>
      <c r="G93" s="130" t="s">
        <v>167</v>
      </c>
      <c r="H93" s="131">
        <v>27.3</v>
      </c>
      <c r="I93" s="132"/>
      <c r="J93" s="133">
        <f>ROUND(I93*H93,2)</f>
        <v>0</v>
      </c>
      <c r="K93" s="129" t="s">
        <v>19</v>
      </c>
      <c r="L93" s="33"/>
      <c r="M93" s="134" t="s">
        <v>19</v>
      </c>
      <c r="N93" s="135" t="s">
        <v>47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223</v>
      </c>
      <c r="AT93" s="138" t="s">
        <v>219</v>
      </c>
      <c r="AU93" s="138" t="s">
        <v>83</v>
      </c>
      <c r="AY93" s="18" t="s">
        <v>218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8" t="s">
        <v>83</v>
      </c>
      <c r="BK93" s="139">
        <f>ROUND(I93*H93,2)</f>
        <v>0</v>
      </c>
      <c r="BL93" s="18" t="s">
        <v>223</v>
      </c>
      <c r="BM93" s="138" t="s">
        <v>5470</v>
      </c>
    </row>
    <row r="94" spans="2:65" s="1" customFormat="1" ht="39">
      <c r="B94" s="33"/>
      <c r="D94" s="140" t="s">
        <v>225</v>
      </c>
      <c r="F94" s="141" t="s">
        <v>5471</v>
      </c>
      <c r="I94" s="142"/>
      <c r="L94" s="33"/>
      <c r="M94" s="143"/>
      <c r="T94" s="54"/>
      <c r="AT94" s="18" t="s">
        <v>225</v>
      </c>
      <c r="AU94" s="18" t="s">
        <v>83</v>
      </c>
    </row>
    <row r="95" spans="2:65" s="1" customFormat="1" ht="19.5">
      <c r="B95" s="33"/>
      <c r="D95" s="140" t="s">
        <v>227</v>
      </c>
      <c r="F95" s="144" t="s">
        <v>470</v>
      </c>
      <c r="I95" s="142"/>
      <c r="L95" s="33"/>
      <c r="M95" s="143"/>
      <c r="T95" s="54"/>
      <c r="AT95" s="18" t="s">
        <v>227</v>
      </c>
      <c r="AU95" s="18" t="s">
        <v>83</v>
      </c>
    </row>
    <row r="96" spans="2:65" s="11" customFormat="1" ht="11.25">
      <c r="B96" s="145"/>
      <c r="D96" s="140" t="s">
        <v>229</v>
      </c>
      <c r="E96" s="146" t="s">
        <v>19</v>
      </c>
      <c r="F96" s="147" t="s">
        <v>4651</v>
      </c>
      <c r="H96" s="146" t="s">
        <v>19</v>
      </c>
      <c r="I96" s="148"/>
      <c r="L96" s="145"/>
      <c r="M96" s="149"/>
      <c r="T96" s="150"/>
      <c r="AT96" s="146" t="s">
        <v>229</v>
      </c>
      <c r="AU96" s="146" t="s">
        <v>83</v>
      </c>
      <c r="AV96" s="11" t="s">
        <v>83</v>
      </c>
      <c r="AW96" s="11" t="s">
        <v>37</v>
      </c>
      <c r="AX96" s="11" t="s">
        <v>76</v>
      </c>
      <c r="AY96" s="146" t="s">
        <v>218</v>
      </c>
    </row>
    <row r="97" spans="2:65" s="12" customFormat="1" ht="11.25">
      <c r="B97" s="151"/>
      <c r="D97" s="140" t="s">
        <v>229</v>
      </c>
      <c r="E97" s="152" t="s">
        <v>19</v>
      </c>
      <c r="F97" s="153" t="s">
        <v>5472</v>
      </c>
      <c r="H97" s="154">
        <v>27.3</v>
      </c>
      <c r="I97" s="155"/>
      <c r="L97" s="151"/>
      <c r="M97" s="156"/>
      <c r="T97" s="157"/>
      <c r="AT97" s="152" t="s">
        <v>229</v>
      </c>
      <c r="AU97" s="152" t="s">
        <v>83</v>
      </c>
      <c r="AV97" s="12" t="s">
        <v>85</v>
      </c>
      <c r="AW97" s="12" t="s">
        <v>37</v>
      </c>
      <c r="AX97" s="12" t="s">
        <v>76</v>
      </c>
      <c r="AY97" s="152" t="s">
        <v>218</v>
      </c>
    </row>
    <row r="98" spans="2:65" s="13" customFormat="1" ht="11.25">
      <c r="B98" s="158"/>
      <c r="D98" s="140" t="s">
        <v>229</v>
      </c>
      <c r="E98" s="159" t="s">
        <v>4578</v>
      </c>
      <c r="F98" s="160" t="s">
        <v>234</v>
      </c>
      <c r="H98" s="161">
        <v>27.3</v>
      </c>
      <c r="I98" s="162"/>
      <c r="L98" s="158"/>
      <c r="M98" s="163"/>
      <c r="T98" s="164"/>
      <c r="AT98" s="159" t="s">
        <v>229</v>
      </c>
      <c r="AU98" s="159" t="s">
        <v>83</v>
      </c>
      <c r="AV98" s="13" t="s">
        <v>223</v>
      </c>
      <c r="AW98" s="13" t="s">
        <v>37</v>
      </c>
      <c r="AX98" s="13" t="s">
        <v>83</v>
      </c>
      <c r="AY98" s="159" t="s">
        <v>218</v>
      </c>
    </row>
    <row r="99" spans="2:65" s="1" customFormat="1" ht="16.5" customHeight="1">
      <c r="B99" s="33"/>
      <c r="C99" s="127" t="s">
        <v>99</v>
      </c>
      <c r="D99" s="127" t="s">
        <v>219</v>
      </c>
      <c r="E99" s="128" t="s">
        <v>5473</v>
      </c>
      <c r="F99" s="129" t="s">
        <v>491</v>
      </c>
      <c r="G99" s="130" t="s">
        <v>167</v>
      </c>
      <c r="H99" s="131">
        <v>29.303000000000001</v>
      </c>
      <c r="I99" s="132"/>
      <c r="J99" s="133">
        <f>ROUND(I99*H99,2)</f>
        <v>0</v>
      </c>
      <c r="K99" s="129" t="s">
        <v>19</v>
      </c>
      <c r="L99" s="33"/>
      <c r="M99" s="134" t="s">
        <v>19</v>
      </c>
      <c r="N99" s="135" t="s">
        <v>47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223</v>
      </c>
      <c r="AT99" s="138" t="s">
        <v>219</v>
      </c>
      <c r="AU99" s="138" t="s">
        <v>83</v>
      </c>
      <c r="AY99" s="18" t="s">
        <v>218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8" t="s">
        <v>83</v>
      </c>
      <c r="BK99" s="139">
        <f>ROUND(I99*H99,2)</f>
        <v>0</v>
      </c>
      <c r="BL99" s="18" t="s">
        <v>223</v>
      </c>
      <c r="BM99" s="138" t="s">
        <v>5474</v>
      </c>
    </row>
    <row r="100" spans="2:65" s="1" customFormat="1" ht="58.5">
      <c r="B100" s="33"/>
      <c r="D100" s="140" t="s">
        <v>225</v>
      </c>
      <c r="F100" s="141" t="s">
        <v>493</v>
      </c>
      <c r="I100" s="142"/>
      <c r="L100" s="33"/>
      <c r="M100" s="143"/>
      <c r="T100" s="54"/>
      <c r="AT100" s="18" t="s">
        <v>225</v>
      </c>
      <c r="AU100" s="18" t="s">
        <v>83</v>
      </c>
    </row>
    <row r="101" spans="2:65" s="1" customFormat="1" ht="29.25">
      <c r="B101" s="33"/>
      <c r="D101" s="140" t="s">
        <v>227</v>
      </c>
      <c r="F101" s="144" t="s">
        <v>494</v>
      </c>
      <c r="I101" s="142"/>
      <c r="L101" s="33"/>
      <c r="M101" s="143"/>
      <c r="T101" s="54"/>
      <c r="AT101" s="18" t="s">
        <v>227</v>
      </c>
      <c r="AU101" s="18" t="s">
        <v>83</v>
      </c>
    </row>
    <row r="102" spans="2:65" s="12" customFormat="1" ht="11.25">
      <c r="B102" s="151"/>
      <c r="D102" s="140" t="s">
        <v>229</v>
      </c>
      <c r="E102" s="152" t="s">
        <v>19</v>
      </c>
      <c r="F102" s="153" t="s">
        <v>4578</v>
      </c>
      <c r="H102" s="154">
        <v>27.3</v>
      </c>
      <c r="I102" s="155"/>
      <c r="L102" s="151"/>
      <c r="M102" s="156"/>
      <c r="T102" s="157"/>
      <c r="AT102" s="152" t="s">
        <v>229</v>
      </c>
      <c r="AU102" s="152" t="s">
        <v>83</v>
      </c>
      <c r="AV102" s="12" t="s">
        <v>85</v>
      </c>
      <c r="AW102" s="12" t="s">
        <v>37</v>
      </c>
      <c r="AX102" s="12" t="s">
        <v>76</v>
      </c>
      <c r="AY102" s="152" t="s">
        <v>218</v>
      </c>
    </row>
    <row r="103" spans="2:65" s="12" customFormat="1" ht="11.25">
      <c r="B103" s="151"/>
      <c r="D103" s="140" t="s">
        <v>229</v>
      </c>
      <c r="E103" s="152" t="s">
        <v>19</v>
      </c>
      <c r="F103" s="153" t="s">
        <v>496</v>
      </c>
      <c r="H103" s="154">
        <v>-5.6550000000000002</v>
      </c>
      <c r="I103" s="155"/>
      <c r="L103" s="151"/>
      <c r="M103" s="156"/>
      <c r="T103" s="157"/>
      <c r="AT103" s="152" t="s">
        <v>229</v>
      </c>
      <c r="AU103" s="152" t="s">
        <v>83</v>
      </c>
      <c r="AV103" s="12" t="s">
        <v>85</v>
      </c>
      <c r="AW103" s="12" t="s">
        <v>37</v>
      </c>
      <c r="AX103" s="12" t="s">
        <v>76</v>
      </c>
      <c r="AY103" s="152" t="s">
        <v>218</v>
      </c>
    </row>
    <row r="104" spans="2:65" s="12" customFormat="1" ht="11.25">
      <c r="B104" s="151"/>
      <c r="D104" s="140" t="s">
        <v>229</v>
      </c>
      <c r="E104" s="152" t="s">
        <v>19</v>
      </c>
      <c r="F104" s="153" t="s">
        <v>5475</v>
      </c>
      <c r="H104" s="154">
        <v>7.6580000000000004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76</v>
      </c>
      <c r="AY104" s="152" t="s">
        <v>218</v>
      </c>
    </row>
    <row r="105" spans="2:65" s="13" customFormat="1" ht="11.25">
      <c r="B105" s="158"/>
      <c r="D105" s="140" t="s">
        <v>229</v>
      </c>
      <c r="E105" s="159" t="s">
        <v>19</v>
      </c>
      <c r="F105" s="160" t="s">
        <v>234</v>
      </c>
      <c r="H105" s="161">
        <v>29.303000000000001</v>
      </c>
      <c r="I105" s="162"/>
      <c r="L105" s="158"/>
      <c r="M105" s="163"/>
      <c r="T105" s="164"/>
      <c r="AT105" s="159" t="s">
        <v>229</v>
      </c>
      <c r="AU105" s="159" t="s">
        <v>83</v>
      </c>
      <c r="AV105" s="13" t="s">
        <v>223</v>
      </c>
      <c r="AW105" s="13" t="s">
        <v>37</v>
      </c>
      <c r="AX105" s="13" t="s">
        <v>83</v>
      </c>
      <c r="AY105" s="159" t="s">
        <v>218</v>
      </c>
    </row>
    <row r="106" spans="2:65" s="1" customFormat="1" ht="16.5" customHeight="1">
      <c r="B106" s="33"/>
      <c r="C106" s="127" t="s">
        <v>223</v>
      </c>
      <c r="D106" s="127" t="s">
        <v>219</v>
      </c>
      <c r="E106" s="128" t="s">
        <v>5476</v>
      </c>
      <c r="F106" s="129" t="s">
        <v>505</v>
      </c>
      <c r="G106" s="130" t="s">
        <v>167</v>
      </c>
      <c r="H106" s="131">
        <v>5.6550000000000002</v>
      </c>
      <c r="I106" s="132"/>
      <c r="J106" s="133">
        <f>ROUND(I106*H106,2)</f>
        <v>0</v>
      </c>
      <c r="K106" s="129" t="s">
        <v>19</v>
      </c>
      <c r="L106" s="33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223</v>
      </c>
      <c r="AT106" s="138" t="s">
        <v>219</v>
      </c>
      <c r="AU106" s="138" t="s">
        <v>83</v>
      </c>
      <c r="AY106" s="18" t="s">
        <v>218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83</v>
      </c>
      <c r="BK106" s="139">
        <f>ROUND(I106*H106,2)</f>
        <v>0</v>
      </c>
      <c r="BL106" s="18" t="s">
        <v>223</v>
      </c>
      <c r="BM106" s="138" t="s">
        <v>5477</v>
      </c>
    </row>
    <row r="107" spans="2:65" s="1" customFormat="1" ht="39">
      <c r="B107" s="33"/>
      <c r="D107" s="140" t="s">
        <v>225</v>
      </c>
      <c r="F107" s="141" t="s">
        <v>4628</v>
      </c>
      <c r="I107" s="142"/>
      <c r="L107" s="33"/>
      <c r="M107" s="143"/>
      <c r="T107" s="54"/>
      <c r="AT107" s="18" t="s">
        <v>225</v>
      </c>
      <c r="AU107" s="18" t="s">
        <v>83</v>
      </c>
    </row>
    <row r="108" spans="2:65" s="11" customFormat="1" ht="11.25">
      <c r="B108" s="145"/>
      <c r="D108" s="140" t="s">
        <v>229</v>
      </c>
      <c r="E108" s="146" t="s">
        <v>19</v>
      </c>
      <c r="F108" s="147" t="s">
        <v>4651</v>
      </c>
      <c r="H108" s="146" t="s">
        <v>19</v>
      </c>
      <c r="I108" s="148"/>
      <c r="L108" s="145"/>
      <c r="M108" s="149"/>
      <c r="T108" s="150"/>
      <c r="AT108" s="146" t="s">
        <v>229</v>
      </c>
      <c r="AU108" s="146" t="s">
        <v>83</v>
      </c>
      <c r="AV108" s="11" t="s">
        <v>83</v>
      </c>
      <c r="AW108" s="11" t="s">
        <v>37</v>
      </c>
      <c r="AX108" s="11" t="s">
        <v>76</v>
      </c>
      <c r="AY108" s="146" t="s">
        <v>218</v>
      </c>
    </row>
    <row r="109" spans="2:65" s="12" customFormat="1" ht="11.25">
      <c r="B109" s="151"/>
      <c r="D109" s="140" t="s">
        <v>229</v>
      </c>
      <c r="E109" s="152" t="s">
        <v>19</v>
      </c>
      <c r="F109" s="153" t="s">
        <v>5478</v>
      </c>
      <c r="H109" s="154">
        <v>5.6550000000000002</v>
      </c>
      <c r="I109" s="155"/>
      <c r="L109" s="151"/>
      <c r="M109" s="156"/>
      <c r="T109" s="157"/>
      <c r="AT109" s="152" t="s">
        <v>229</v>
      </c>
      <c r="AU109" s="152" t="s">
        <v>83</v>
      </c>
      <c r="AV109" s="12" t="s">
        <v>85</v>
      </c>
      <c r="AW109" s="12" t="s">
        <v>37</v>
      </c>
      <c r="AX109" s="12" t="s">
        <v>76</v>
      </c>
      <c r="AY109" s="152" t="s">
        <v>218</v>
      </c>
    </row>
    <row r="110" spans="2:65" s="13" customFormat="1" ht="11.25">
      <c r="B110" s="158"/>
      <c r="D110" s="140" t="s">
        <v>229</v>
      </c>
      <c r="E110" s="159" t="s">
        <v>166</v>
      </c>
      <c r="F110" s="160" t="s">
        <v>234</v>
      </c>
      <c r="H110" s="161">
        <v>5.6550000000000002</v>
      </c>
      <c r="I110" s="162"/>
      <c r="L110" s="158"/>
      <c r="M110" s="163"/>
      <c r="T110" s="164"/>
      <c r="AT110" s="159" t="s">
        <v>229</v>
      </c>
      <c r="AU110" s="159" t="s">
        <v>83</v>
      </c>
      <c r="AV110" s="13" t="s">
        <v>223</v>
      </c>
      <c r="AW110" s="13" t="s">
        <v>37</v>
      </c>
      <c r="AX110" s="13" t="s">
        <v>83</v>
      </c>
      <c r="AY110" s="159" t="s">
        <v>218</v>
      </c>
    </row>
    <row r="111" spans="2:65" s="1" customFormat="1" ht="16.5" customHeight="1">
      <c r="B111" s="33"/>
      <c r="C111" s="127" t="s">
        <v>257</v>
      </c>
      <c r="D111" s="127" t="s">
        <v>219</v>
      </c>
      <c r="E111" s="128" t="s">
        <v>5479</v>
      </c>
      <c r="F111" s="129" t="s">
        <v>4352</v>
      </c>
      <c r="G111" s="130" t="s">
        <v>180</v>
      </c>
      <c r="H111" s="131">
        <v>24.02</v>
      </c>
      <c r="I111" s="132"/>
      <c r="J111" s="133">
        <f>ROUND(I111*H111,2)</f>
        <v>0</v>
      </c>
      <c r="K111" s="129" t="s">
        <v>19</v>
      </c>
      <c r="L111" s="33"/>
      <c r="M111" s="134" t="s">
        <v>19</v>
      </c>
      <c r="N111" s="135" t="s">
        <v>47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223</v>
      </c>
      <c r="AT111" s="138" t="s">
        <v>219</v>
      </c>
      <c r="AU111" s="138" t="s">
        <v>83</v>
      </c>
      <c r="AY111" s="18" t="s">
        <v>218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8" t="s">
        <v>83</v>
      </c>
      <c r="BK111" s="139">
        <f>ROUND(I111*H111,2)</f>
        <v>0</v>
      </c>
      <c r="BL111" s="18" t="s">
        <v>223</v>
      </c>
      <c r="BM111" s="138" t="s">
        <v>5480</v>
      </c>
    </row>
    <row r="112" spans="2:65" s="1" customFormat="1" ht="11.25">
      <c r="B112" s="33"/>
      <c r="D112" s="140" t="s">
        <v>225</v>
      </c>
      <c r="F112" s="141" t="s">
        <v>4352</v>
      </c>
      <c r="I112" s="142"/>
      <c r="L112" s="33"/>
      <c r="M112" s="143"/>
      <c r="T112" s="54"/>
      <c r="AT112" s="18" t="s">
        <v>225</v>
      </c>
      <c r="AU112" s="18" t="s">
        <v>83</v>
      </c>
    </row>
    <row r="113" spans="2:65" s="1" customFormat="1" ht="19.5">
      <c r="B113" s="33"/>
      <c r="D113" s="140" t="s">
        <v>227</v>
      </c>
      <c r="F113" s="144" t="s">
        <v>4354</v>
      </c>
      <c r="I113" s="142"/>
      <c r="L113" s="33"/>
      <c r="M113" s="143"/>
      <c r="T113" s="54"/>
      <c r="AT113" s="18" t="s">
        <v>227</v>
      </c>
      <c r="AU113" s="18" t="s">
        <v>83</v>
      </c>
    </row>
    <row r="114" spans="2:65" s="12" customFormat="1" ht="11.25">
      <c r="B114" s="151"/>
      <c r="D114" s="140" t="s">
        <v>229</v>
      </c>
      <c r="E114" s="152" t="s">
        <v>19</v>
      </c>
      <c r="F114" s="153" t="s">
        <v>4337</v>
      </c>
      <c r="H114" s="154">
        <v>24.02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83</v>
      </c>
      <c r="AY114" s="152" t="s">
        <v>218</v>
      </c>
    </row>
    <row r="115" spans="2:65" s="1" customFormat="1" ht="16.5" customHeight="1">
      <c r="B115" s="33"/>
      <c r="C115" s="127" t="s">
        <v>263</v>
      </c>
      <c r="D115" s="127" t="s">
        <v>219</v>
      </c>
      <c r="E115" s="128" t="s">
        <v>5481</v>
      </c>
      <c r="F115" s="129" t="s">
        <v>5482</v>
      </c>
      <c r="G115" s="130" t="s">
        <v>180</v>
      </c>
      <c r="H115" s="131">
        <v>24.02</v>
      </c>
      <c r="I115" s="132"/>
      <c r="J115" s="133">
        <f>ROUND(I115*H115,2)</f>
        <v>0</v>
      </c>
      <c r="K115" s="129" t="s">
        <v>19</v>
      </c>
      <c r="L115" s="33"/>
      <c r="M115" s="134" t="s">
        <v>19</v>
      </c>
      <c r="N115" s="135" t="s">
        <v>47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223</v>
      </c>
      <c r="AT115" s="138" t="s">
        <v>219</v>
      </c>
      <c r="AU115" s="138" t="s">
        <v>83</v>
      </c>
      <c r="AY115" s="18" t="s">
        <v>218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83</v>
      </c>
      <c r="BK115" s="139">
        <f>ROUND(I115*H115,2)</f>
        <v>0</v>
      </c>
      <c r="BL115" s="18" t="s">
        <v>223</v>
      </c>
      <c r="BM115" s="138" t="s">
        <v>5483</v>
      </c>
    </row>
    <row r="116" spans="2:65" s="1" customFormat="1" ht="48.75">
      <c r="B116" s="33"/>
      <c r="D116" s="140" t="s">
        <v>225</v>
      </c>
      <c r="F116" s="141" t="s">
        <v>5484</v>
      </c>
      <c r="I116" s="142"/>
      <c r="L116" s="33"/>
      <c r="M116" s="143"/>
      <c r="T116" s="54"/>
      <c r="AT116" s="18" t="s">
        <v>225</v>
      </c>
      <c r="AU116" s="18" t="s">
        <v>83</v>
      </c>
    </row>
    <row r="117" spans="2:65" s="1" customFormat="1" ht="19.5">
      <c r="B117" s="33"/>
      <c r="D117" s="140" t="s">
        <v>227</v>
      </c>
      <c r="F117" s="144" t="s">
        <v>4354</v>
      </c>
      <c r="I117" s="142"/>
      <c r="L117" s="33"/>
      <c r="M117" s="143"/>
      <c r="T117" s="54"/>
      <c r="AT117" s="18" t="s">
        <v>227</v>
      </c>
      <c r="AU117" s="18" t="s">
        <v>83</v>
      </c>
    </row>
    <row r="118" spans="2:65" s="11" customFormat="1" ht="11.25">
      <c r="B118" s="145"/>
      <c r="D118" s="140" t="s">
        <v>229</v>
      </c>
      <c r="E118" s="146" t="s">
        <v>19</v>
      </c>
      <c r="F118" s="147" t="s">
        <v>4651</v>
      </c>
      <c r="H118" s="146" t="s">
        <v>19</v>
      </c>
      <c r="I118" s="148"/>
      <c r="L118" s="145"/>
      <c r="M118" s="149"/>
      <c r="T118" s="150"/>
      <c r="AT118" s="146" t="s">
        <v>229</v>
      </c>
      <c r="AU118" s="146" t="s">
        <v>83</v>
      </c>
      <c r="AV118" s="11" t="s">
        <v>83</v>
      </c>
      <c r="AW118" s="11" t="s">
        <v>37</v>
      </c>
      <c r="AX118" s="11" t="s">
        <v>76</v>
      </c>
      <c r="AY118" s="146" t="s">
        <v>218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5485</v>
      </c>
      <c r="H119" s="154">
        <v>6.72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76</v>
      </c>
      <c r="AY119" s="152" t="s">
        <v>218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5486</v>
      </c>
      <c r="H120" s="154">
        <v>17.3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3" customFormat="1" ht="11.25">
      <c r="B121" s="158"/>
      <c r="D121" s="140" t="s">
        <v>229</v>
      </c>
      <c r="E121" s="159" t="s">
        <v>4337</v>
      </c>
      <c r="F121" s="160" t="s">
        <v>234</v>
      </c>
      <c r="H121" s="161">
        <v>24.02</v>
      </c>
      <c r="I121" s="162"/>
      <c r="L121" s="158"/>
      <c r="M121" s="163"/>
      <c r="T121" s="164"/>
      <c r="AT121" s="159" t="s">
        <v>229</v>
      </c>
      <c r="AU121" s="159" t="s">
        <v>83</v>
      </c>
      <c r="AV121" s="13" t="s">
        <v>223</v>
      </c>
      <c r="AW121" s="13" t="s">
        <v>37</v>
      </c>
      <c r="AX121" s="13" t="s">
        <v>83</v>
      </c>
      <c r="AY121" s="159" t="s">
        <v>218</v>
      </c>
    </row>
    <row r="122" spans="2:65" s="1" customFormat="1" ht="16.5" customHeight="1">
      <c r="B122" s="33"/>
      <c r="C122" s="127" t="s">
        <v>271</v>
      </c>
      <c r="D122" s="127" t="s">
        <v>219</v>
      </c>
      <c r="E122" s="128" t="s">
        <v>5487</v>
      </c>
      <c r="F122" s="129" t="s">
        <v>4648</v>
      </c>
      <c r="G122" s="130" t="s">
        <v>180</v>
      </c>
      <c r="H122" s="131">
        <v>22.75</v>
      </c>
      <c r="I122" s="132"/>
      <c r="J122" s="133">
        <f>ROUND(I122*H122,2)</f>
        <v>0</v>
      </c>
      <c r="K122" s="129" t="s">
        <v>19</v>
      </c>
      <c r="L122" s="33"/>
      <c r="M122" s="134" t="s">
        <v>19</v>
      </c>
      <c r="N122" s="135" t="s">
        <v>47</v>
      </c>
      <c r="P122" s="136">
        <f>O122*H122</f>
        <v>0</v>
      </c>
      <c r="Q122" s="136">
        <v>2.16</v>
      </c>
      <c r="R122" s="136">
        <f>Q122*H122</f>
        <v>49.14</v>
      </c>
      <c r="S122" s="136">
        <v>0</v>
      </c>
      <c r="T122" s="137">
        <f>S122*H122</f>
        <v>0</v>
      </c>
      <c r="AR122" s="138" t="s">
        <v>223</v>
      </c>
      <c r="AT122" s="138" t="s">
        <v>219</v>
      </c>
      <c r="AU122" s="138" t="s">
        <v>83</v>
      </c>
      <c r="AY122" s="18" t="s">
        <v>218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83</v>
      </c>
      <c r="BK122" s="139">
        <f>ROUND(I122*H122,2)</f>
        <v>0</v>
      </c>
      <c r="BL122" s="18" t="s">
        <v>223</v>
      </c>
      <c r="BM122" s="138" t="s">
        <v>5488</v>
      </c>
    </row>
    <row r="123" spans="2:65" s="1" customFormat="1" ht="11.25">
      <c r="B123" s="33"/>
      <c r="D123" s="140" t="s">
        <v>225</v>
      </c>
      <c r="F123" s="141" t="s">
        <v>5489</v>
      </c>
      <c r="I123" s="142"/>
      <c r="L123" s="33"/>
      <c r="M123" s="143"/>
      <c r="T123" s="54"/>
      <c r="AT123" s="18" t="s">
        <v>225</v>
      </c>
      <c r="AU123" s="18" t="s">
        <v>83</v>
      </c>
    </row>
    <row r="124" spans="2:65" s="11" customFormat="1" ht="11.25">
      <c r="B124" s="145"/>
      <c r="D124" s="140" t="s">
        <v>229</v>
      </c>
      <c r="E124" s="146" t="s">
        <v>19</v>
      </c>
      <c r="F124" s="147" t="s">
        <v>4651</v>
      </c>
      <c r="H124" s="146" t="s">
        <v>19</v>
      </c>
      <c r="I124" s="148"/>
      <c r="L124" s="145"/>
      <c r="M124" s="149"/>
      <c r="T124" s="150"/>
      <c r="AT124" s="146" t="s">
        <v>229</v>
      </c>
      <c r="AU124" s="146" t="s">
        <v>83</v>
      </c>
      <c r="AV124" s="11" t="s">
        <v>83</v>
      </c>
      <c r="AW124" s="11" t="s">
        <v>37</v>
      </c>
      <c r="AX124" s="11" t="s">
        <v>76</v>
      </c>
      <c r="AY124" s="146" t="s">
        <v>218</v>
      </c>
    </row>
    <row r="125" spans="2:65" s="12" customFormat="1" ht="11.25">
      <c r="B125" s="151"/>
      <c r="D125" s="140" t="s">
        <v>229</v>
      </c>
      <c r="E125" s="152" t="s">
        <v>19</v>
      </c>
      <c r="F125" s="153" t="s">
        <v>5490</v>
      </c>
      <c r="H125" s="154">
        <v>22.75</v>
      </c>
      <c r="I125" s="155"/>
      <c r="L125" s="151"/>
      <c r="M125" s="156"/>
      <c r="T125" s="157"/>
      <c r="AT125" s="152" t="s">
        <v>229</v>
      </c>
      <c r="AU125" s="152" t="s">
        <v>83</v>
      </c>
      <c r="AV125" s="12" t="s">
        <v>85</v>
      </c>
      <c r="AW125" s="12" t="s">
        <v>37</v>
      </c>
      <c r="AX125" s="12" t="s">
        <v>83</v>
      </c>
      <c r="AY125" s="152" t="s">
        <v>218</v>
      </c>
    </row>
    <row r="126" spans="2:65" s="1" customFormat="1" ht="16.5" customHeight="1">
      <c r="B126" s="33"/>
      <c r="C126" s="127" t="s">
        <v>278</v>
      </c>
      <c r="D126" s="127" t="s">
        <v>219</v>
      </c>
      <c r="E126" s="128" t="s">
        <v>5491</v>
      </c>
      <c r="F126" s="129" t="s">
        <v>5492</v>
      </c>
      <c r="G126" s="130" t="s">
        <v>222</v>
      </c>
      <c r="H126" s="131">
        <v>13</v>
      </c>
      <c r="I126" s="132"/>
      <c r="J126" s="133">
        <f>ROUND(I126*H126,2)</f>
        <v>0</v>
      </c>
      <c r="K126" s="129" t="s">
        <v>19</v>
      </c>
      <c r="L126" s="33"/>
      <c r="M126" s="134" t="s">
        <v>19</v>
      </c>
      <c r="N126" s="135" t="s">
        <v>47</v>
      </c>
      <c r="P126" s="136">
        <f>O126*H126</f>
        <v>0</v>
      </c>
      <c r="Q126" s="136">
        <v>2.16</v>
      </c>
      <c r="R126" s="136">
        <f>Q126*H126</f>
        <v>28.080000000000002</v>
      </c>
      <c r="S126" s="136">
        <v>0</v>
      </c>
      <c r="T126" s="137">
        <f>S126*H126</f>
        <v>0</v>
      </c>
      <c r="AR126" s="138" t="s">
        <v>223</v>
      </c>
      <c r="AT126" s="138" t="s">
        <v>219</v>
      </c>
      <c r="AU126" s="138" t="s">
        <v>83</v>
      </c>
      <c r="AY126" s="18" t="s">
        <v>218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8" t="s">
        <v>83</v>
      </c>
      <c r="BK126" s="139">
        <f>ROUND(I126*H126,2)</f>
        <v>0</v>
      </c>
      <c r="BL126" s="18" t="s">
        <v>223</v>
      </c>
      <c r="BM126" s="138" t="s">
        <v>5493</v>
      </c>
    </row>
    <row r="127" spans="2:65" s="1" customFormat="1" ht="11.25">
      <c r="B127" s="33"/>
      <c r="D127" s="140" t="s">
        <v>225</v>
      </c>
      <c r="F127" s="141" t="s">
        <v>5492</v>
      </c>
      <c r="I127" s="142"/>
      <c r="L127" s="33"/>
      <c r="M127" s="143"/>
      <c r="T127" s="54"/>
      <c r="AT127" s="18" t="s">
        <v>225</v>
      </c>
      <c r="AU127" s="18" t="s">
        <v>83</v>
      </c>
    </row>
    <row r="128" spans="2:65" s="11" customFormat="1" ht="11.25">
      <c r="B128" s="145"/>
      <c r="D128" s="140" t="s">
        <v>229</v>
      </c>
      <c r="E128" s="146" t="s">
        <v>19</v>
      </c>
      <c r="F128" s="147" t="s">
        <v>4651</v>
      </c>
      <c r="H128" s="146" t="s">
        <v>19</v>
      </c>
      <c r="I128" s="148"/>
      <c r="L128" s="145"/>
      <c r="M128" s="149"/>
      <c r="T128" s="150"/>
      <c r="AT128" s="146" t="s">
        <v>229</v>
      </c>
      <c r="AU128" s="146" t="s">
        <v>83</v>
      </c>
      <c r="AV128" s="11" t="s">
        <v>83</v>
      </c>
      <c r="AW128" s="11" t="s">
        <v>37</v>
      </c>
      <c r="AX128" s="11" t="s">
        <v>76</v>
      </c>
      <c r="AY128" s="146" t="s">
        <v>218</v>
      </c>
    </row>
    <row r="129" spans="2:65" s="12" customFormat="1" ht="11.25">
      <c r="B129" s="151"/>
      <c r="D129" s="140" t="s">
        <v>229</v>
      </c>
      <c r="E129" s="152" t="s">
        <v>19</v>
      </c>
      <c r="F129" s="153" t="s">
        <v>5494</v>
      </c>
      <c r="H129" s="154">
        <v>13</v>
      </c>
      <c r="I129" s="155"/>
      <c r="L129" s="151"/>
      <c r="M129" s="156"/>
      <c r="T129" s="157"/>
      <c r="AT129" s="152" t="s">
        <v>229</v>
      </c>
      <c r="AU129" s="152" t="s">
        <v>83</v>
      </c>
      <c r="AV129" s="12" t="s">
        <v>85</v>
      </c>
      <c r="AW129" s="12" t="s">
        <v>37</v>
      </c>
      <c r="AX129" s="12" t="s">
        <v>83</v>
      </c>
      <c r="AY129" s="152" t="s">
        <v>218</v>
      </c>
    </row>
    <row r="130" spans="2:65" s="1" customFormat="1" ht="16.5" customHeight="1">
      <c r="B130" s="33"/>
      <c r="C130" s="127" t="s">
        <v>286</v>
      </c>
      <c r="D130" s="127" t="s">
        <v>219</v>
      </c>
      <c r="E130" s="128" t="s">
        <v>5495</v>
      </c>
      <c r="F130" s="129" t="s">
        <v>5496</v>
      </c>
      <c r="G130" s="130" t="s">
        <v>222</v>
      </c>
      <c r="H130" s="131">
        <v>7.5</v>
      </c>
      <c r="I130" s="132"/>
      <c r="J130" s="133">
        <f>ROUND(I130*H130,2)</f>
        <v>0</v>
      </c>
      <c r="K130" s="129" t="s">
        <v>19</v>
      </c>
      <c r="L130" s="33"/>
      <c r="M130" s="134" t="s">
        <v>19</v>
      </c>
      <c r="N130" s="135" t="s">
        <v>47</v>
      </c>
      <c r="P130" s="136">
        <f>O130*H130</f>
        <v>0</v>
      </c>
      <c r="Q130" s="136">
        <v>2.16</v>
      </c>
      <c r="R130" s="136">
        <f>Q130*H130</f>
        <v>16.200000000000003</v>
      </c>
      <c r="S130" s="136">
        <v>0</v>
      </c>
      <c r="T130" s="137">
        <f>S130*H130</f>
        <v>0</v>
      </c>
      <c r="AR130" s="138" t="s">
        <v>223</v>
      </c>
      <c r="AT130" s="138" t="s">
        <v>219</v>
      </c>
      <c r="AU130" s="138" t="s">
        <v>83</v>
      </c>
      <c r="AY130" s="18" t="s">
        <v>218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8" t="s">
        <v>83</v>
      </c>
      <c r="BK130" s="139">
        <f>ROUND(I130*H130,2)</f>
        <v>0</v>
      </c>
      <c r="BL130" s="18" t="s">
        <v>223</v>
      </c>
      <c r="BM130" s="138" t="s">
        <v>5497</v>
      </c>
    </row>
    <row r="131" spans="2:65" s="1" customFormat="1" ht="11.25">
      <c r="B131" s="33"/>
      <c r="D131" s="140" t="s">
        <v>225</v>
      </c>
      <c r="F131" s="141" t="s">
        <v>5496</v>
      </c>
      <c r="I131" s="142"/>
      <c r="L131" s="33"/>
      <c r="M131" s="143"/>
      <c r="T131" s="54"/>
      <c r="AT131" s="18" t="s">
        <v>225</v>
      </c>
      <c r="AU131" s="18" t="s">
        <v>83</v>
      </c>
    </row>
    <row r="132" spans="2:65" s="11" customFormat="1" ht="11.25">
      <c r="B132" s="145"/>
      <c r="D132" s="140" t="s">
        <v>229</v>
      </c>
      <c r="E132" s="146" t="s">
        <v>19</v>
      </c>
      <c r="F132" s="147" t="s">
        <v>4651</v>
      </c>
      <c r="H132" s="146" t="s">
        <v>19</v>
      </c>
      <c r="I132" s="148"/>
      <c r="L132" s="145"/>
      <c r="M132" s="149"/>
      <c r="T132" s="150"/>
      <c r="AT132" s="146" t="s">
        <v>229</v>
      </c>
      <c r="AU132" s="146" t="s">
        <v>83</v>
      </c>
      <c r="AV132" s="11" t="s">
        <v>83</v>
      </c>
      <c r="AW132" s="11" t="s">
        <v>37</v>
      </c>
      <c r="AX132" s="11" t="s">
        <v>76</v>
      </c>
      <c r="AY132" s="146" t="s">
        <v>218</v>
      </c>
    </row>
    <row r="133" spans="2:65" s="12" customFormat="1" ht="11.25">
      <c r="B133" s="151"/>
      <c r="D133" s="140" t="s">
        <v>229</v>
      </c>
      <c r="E133" s="152" t="s">
        <v>19</v>
      </c>
      <c r="F133" s="153" t="s">
        <v>5498</v>
      </c>
      <c r="H133" s="154">
        <v>7.5</v>
      </c>
      <c r="I133" s="155"/>
      <c r="L133" s="151"/>
      <c r="M133" s="156"/>
      <c r="T133" s="157"/>
      <c r="AT133" s="152" t="s">
        <v>229</v>
      </c>
      <c r="AU133" s="152" t="s">
        <v>83</v>
      </c>
      <c r="AV133" s="12" t="s">
        <v>85</v>
      </c>
      <c r="AW133" s="12" t="s">
        <v>37</v>
      </c>
      <c r="AX133" s="12" t="s">
        <v>83</v>
      </c>
      <c r="AY133" s="152" t="s">
        <v>218</v>
      </c>
    </row>
    <row r="134" spans="2:65" s="1" customFormat="1" ht="16.5" customHeight="1">
      <c r="B134" s="33"/>
      <c r="C134" s="127" t="s">
        <v>292</v>
      </c>
      <c r="D134" s="127" t="s">
        <v>219</v>
      </c>
      <c r="E134" s="128" t="s">
        <v>5499</v>
      </c>
      <c r="F134" s="129" t="s">
        <v>5500</v>
      </c>
      <c r="G134" s="130" t="s">
        <v>376</v>
      </c>
      <c r="H134" s="131">
        <v>1</v>
      </c>
      <c r="I134" s="132"/>
      <c r="J134" s="133">
        <f>ROUND(I134*H134,2)</f>
        <v>0</v>
      </c>
      <c r="K134" s="129" t="s">
        <v>19</v>
      </c>
      <c r="L134" s="33"/>
      <c r="M134" s="134" t="s">
        <v>19</v>
      </c>
      <c r="N134" s="135" t="s">
        <v>47</v>
      </c>
      <c r="P134" s="136">
        <f>O134*H134</f>
        <v>0</v>
      </c>
      <c r="Q134" s="136">
        <v>2.16</v>
      </c>
      <c r="R134" s="136">
        <f>Q134*H134</f>
        <v>2.16</v>
      </c>
      <c r="S134" s="136">
        <v>0</v>
      </c>
      <c r="T134" s="137">
        <f>S134*H134</f>
        <v>0</v>
      </c>
      <c r="AR134" s="138" t="s">
        <v>223</v>
      </c>
      <c r="AT134" s="138" t="s">
        <v>219</v>
      </c>
      <c r="AU134" s="138" t="s">
        <v>83</v>
      </c>
      <c r="AY134" s="18" t="s">
        <v>218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8" t="s">
        <v>83</v>
      </c>
      <c r="BK134" s="139">
        <f>ROUND(I134*H134,2)</f>
        <v>0</v>
      </c>
      <c r="BL134" s="18" t="s">
        <v>223</v>
      </c>
      <c r="BM134" s="138" t="s">
        <v>5501</v>
      </c>
    </row>
    <row r="135" spans="2:65" s="1" customFormat="1" ht="11.25">
      <c r="B135" s="33"/>
      <c r="D135" s="140" t="s">
        <v>225</v>
      </c>
      <c r="F135" s="141" t="s">
        <v>5500</v>
      </c>
      <c r="I135" s="142"/>
      <c r="L135" s="33"/>
      <c r="M135" s="143"/>
      <c r="T135" s="54"/>
      <c r="AT135" s="18" t="s">
        <v>225</v>
      </c>
      <c r="AU135" s="18" t="s">
        <v>83</v>
      </c>
    </row>
    <row r="136" spans="2:65" s="11" customFormat="1" ht="11.25">
      <c r="B136" s="145"/>
      <c r="D136" s="140" t="s">
        <v>229</v>
      </c>
      <c r="E136" s="146" t="s">
        <v>19</v>
      </c>
      <c r="F136" s="147" t="s">
        <v>4651</v>
      </c>
      <c r="H136" s="146" t="s">
        <v>19</v>
      </c>
      <c r="I136" s="148"/>
      <c r="L136" s="145"/>
      <c r="M136" s="149"/>
      <c r="T136" s="150"/>
      <c r="AT136" s="146" t="s">
        <v>229</v>
      </c>
      <c r="AU136" s="146" t="s">
        <v>83</v>
      </c>
      <c r="AV136" s="11" t="s">
        <v>83</v>
      </c>
      <c r="AW136" s="11" t="s">
        <v>37</v>
      </c>
      <c r="AX136" s="11" t="s">
        <v>76</v>
      </c>
      <c r="AY136" s="146" t="s">
        <v>218</v>
      </c>
    </row>
    <row r="137" spans="2:65" s="12" customFormat="1" ht="11.25">
      <c r="B137" s="151"/>
      <c r="D137" s="140" t="s">
        <v>229</v>
      </c>
      <c r="E137" s="152" t="s">
        <v>19</v>
      </c>
      <c r="F137" s="153" t="s">
        <v>83</v>
      </c>
      <c r="H137" s="154">
        <v>1</v>
      </c>
      <c r="I137" s="155"/>
      <c r="L137" s="151"/>
      <c r="M137" s="156"/>
      <c r="T137" s="157"/>
      <c r="AT137" s="152" t="s">
        <v>229</v>
      </c>
      <c r="AU137" s="152" t="s">
        <v>83</v>
      </c>
      <c r="AV137" s="12" t="s">
        <v>85</v>
      </c>
      <c r="AW137" s="12" t="s">
        <v>37</v>
      </c>
      <c r="AX137" s="12" t="s">
        <v>83</v>
      </c>
      <c r="AY137" s="152" t="s">
        <v>218</v>
      </c>
    </row>
    <row r="138" spans="2:65" s="1" customFormat="1" ht="16.5" customHeight="1">
      <c r="B138" s="33"/>
      <c r="C138" s="127" t="s">
        <v>299</v>
      </c>
      <c r="D138" s="127" t="s">
        <v>219</v>
      </c>
      <c r="E138" s="128" t="s">
        <v>5502</v>
      </c>
      <c r="F138" s="129" t="s">
        <v>5503</v>
      </c>
      <c r="G138" s="130" t="s">
        <v>376</v>
      </c>
      <c r="H138" s="131">
        <v>2</v>
      </c>
      <c r="I138" s="132"/>
      <c r="J138" s="133">
        <f>ROUND(I138*H138,2)</f>
        <v>0</v>
      </c>
      <c r="K138" s="129" t="s">
        <v>19</v>
      </c>
      <c r="L138" s="33"/>
      <c r="M138" s="134" t="s">
        <v>19</v>
      </c>
      <c r="N138" s="135" t="s">
        <v>47</v>
      </c>
      <c r="P138" s="136">
        <f>O138*H138</f>
        <v>0</v>
      </c>
      <c r="Q138" s="136">
        <v>2.16</v>
      </c>
      <c r="R138" s="136">
        <f>Q138*H138</f>
        <v>4.32</v>
      </c>
      <c r="S138" s="136">
        <v>0</v>
      </c>
      <c r="T138" s="137">
        <f>S138*H138</f>
        <v>0</v>
      </c>
      <c r="AR138" s="138" t="s">
        <v>223</v>
      </c>
      <c r="AT138" s="138" t="s">
        <v>219</v>
      </c>
      <c r="AU138" s="138" t="s">
        <v>83</v>
      </c>
      <c r="AY138" s="18" t="s">
        <v>218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83</v>
      </c>
      <c r="BK138" s="139">
        <f>ROUND(I138*H138,2)</f>
        <v>0</v>
      </c>
      <c r="BL138" s="18" t="s">
        <v>223</v>
      </c>
      <c r="BM138" s="138" t="s">
        <v>5504</v>
      </c>
    </row>
    <row r="139" spans="2:65" s="1" customFormat="1" ht="11.25">
      <c r="B139" s="33"/>
      <c r="D139" s="140" t="s">
        <v>225</v>
      </c>
      <c r="F139" s="141" t="s">
        <v>5505</v>
      </c>
      <c r="I139" s="142"/>
      <c r="L139" s="33"/>
      <c r="M139" s="143"/>
      <c r="T139" s="54"/>
      <c r="AT139" s="18" t="s">
        <v>225</v>
      </c>
      <c r="AU139" s="18" t="s">
        <v>83</v>
      </c>
    </row>
    <row r="140" spans="2:65" s="11" customFormat="1" ht="11.25">
      <c r="B140" s="145"/>
      <c r="D140" s="140" t="s">
        <v>229</v>
      </c>
      <c r="E140" s="146" t="s">
        <v>19</v>
      </c>
      <c r="F140" s="147" t="s">
        <v>4651</v>
      </c>
      <c r="H140" s="146" t="s">
        <v>19</v>
      </c>
      <c r="I140" s="148"/>
      <c r="L140" s="145"/>
      <c r="M140" s="149"/>
      <c r="T140" s="150"/>
      <c r="AT140" s="146" t="s">
        <v>229</v>
      </c>
      <c r="AU140" s="146" t="s">
        <v>83</v>
      </c>
      <c r="AV140" s="11" t="s">
        <v>83</v>
      </c>
      <c r="AW140" s="11" t="s">
        <v>37</v>
      </c>
      <c r="AX140" s="11" t="s">
        <v>76</v>
      </c>
      <c r="AY140" s="146" t="s">
        <v>218</v>
      </c>
    </row>
    <row r="141" spans="2:65" s="12" customFormat="1" ht="11.25">
      <c r="B141" s="151"/>
      <c r="D141" s="140" t="s">
        <v>229</v>
      </c>
      <c r="E141" s="152" t="s">
        <v>19</v>
      </c>
      <c r="F141" s="153" t="s">
        <v>85</v>
      </c>
      <c r="H141" s="154">
        <v>2</v>
      </c>
      <c r="I141" s="155"/>
      <c r="L141" s="151"/>
      <c r="M141" s="156"/>
      <c r="T141" s="157"/>
      <c r="AT141" s="152" t="s">
        <v>229</v>
      </c>
      <c r="AU141" s="152" t="s">
        <v>83</v>
      </c>
      <c r="AV141" s="12" t="s">
        <v>85</v>
      </c>
      <c r="AW141" s="12" t="s">
        <v>37</v>
      </c>
      <c r="AX141" s="12" t="s">
        <v>83</v>
      </c>
      <c r="AY141" s="152" t="s">
        <v>218</v>
      </c>
    </row>
    <row r="142" spans="2:65" s="10" customFormat="1" ht="25.9" customHeight="1">
      <c r="B142" s="117"/>
      <c r="D142" s="118" t="s">
        <v>75</v>
      </c>
      <c r="E142" s="119" t="s">
        <v>5468</v>
      </c>
      <c r="F142" s="119" t="s">
        <v>5506</v>
      </c>
      <c r="I142" s="120"/>
      <c r="J142" s="121">
        <f>BK142</f>
        <v>0</v>
      </c>
      <c r="L142" s="117"/>
      <c r="M142" s="122"/>
      <c r="P142" s="123">
        <f>SUM(P143:P172)</f>
        <v>0</v>
      </c>
      <c r="R142" s="123">
        <f>SUM(R143:R172)</f>
        <v>0</v>
      </c>
      <c r="T142" s="124">
        <f>SUM(T143:T172)</f>
        <v>0</v>
      </c>
      <c r="AR142" s="118" t="s">
        <v>83</v>
      </c>
      <c r="AT142" s="125" t="s">
        <v>75</v>
      </c>
      <c r="AU142" s="125" t="s">
        <v>76</v>
      </c>
      <c r="AY142" s="118" t="s">
        <v>218</v>
      </c>
      <c r="BK142" s="126">
        <f>SUM(BK143:BK172)</f>
        <v>0</v>
      </c>
    </row>
    <row r="143" spans="2:65" s="1" customFormat="1" ht="16.5" customHeight="1">
      <c r="B143" s="33"/>
      <c r="C143" s="127" t="s">
        <v>306</v>
      </c>
      <c r="D143" s="127" t="s">
        <v>219</v>
      </c>
      <c r="E143" s="128" t="s">
        <v>5507</v>
      </c>
      <c r="F143" s="129" t="s">
        <v>5508</v>
      </c>
      <c r="G143" s="130" t="s">
        <v>1555</v>
      </c>
      <c r="H143" s="131">
        <v>1</v>
      </c>
      <c r="I143" s="132"/>
      <c r="J143" s="133">
        <f>ROUND(I143*H143,2)</f>
        <v>0</v>
      </c>
      <c r="K143" s="129" t="s">
        <v>19</v>
      </c>
      <c r="L143" s="33"/>
      <c r="M143" s="134" t="s">
        <v>19</v>
      </c>
      <c r="N143" s="135" t="s">
        <v>47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223</v>
      </c>
      <c r="AT143" s="138" t="s">
        <v>219</v>
      </c>
      <c r="AU143" s="138" t="s">
        <v>83</v>
      </c>
      <c r="AY143" s="18" t="s">
        <v>218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8" t="s">
        <v>83</v>
      </c>
      <c r="BK143" s="139">
        <f>ROUND(I143*H143,2)</f>
        <v>0</v>
      </c>
      <c r="BL143" s="18" t="s">
        <v>223</v>
      </c>
      <c r="BM143" s="138" t="s">
        <v>5509</v>
      </c>
    </row>
    <row r="144" spans="2:65" s="1" customFormat="1" ht="11.25">
      <c r="B144" s="33"/>
      <c r="D144" s="140" t="s">
        <v>225</v>
      </c>
      <c r="F144" s="141" t="s">
        <v>5508</v>
      </c>
      <c r="I144" s="142"/>
      <c r="L144" s="33"/>
      <c r="M144" s="143"/>
      <c r="T144" s="54"/>
      <c r="AT144" s="18" t="s">
        <v>225</v>
      </c>
      <c r="AU144" s="18" t="s">
        <v>83</v>
      </c>
    </row>
    <row r="145" spans="2:65" s="1" customFormat="1" ht="16.5" customHeight="1">
      <c r="B145" s="33"/>
      <c r="C145" s="127" t="s">
        <v>313</v>
      </c>
      <c r="D145" s="127" t="s">
        <v>219</v>
      </c>
      <c r="E145" s="128" t="s">
        <v>5510</v>
      </c>
      <c r="F145" s="129" t="s">
        <v>5511</v>
      </c>
      <c r="G145" s="130" t="s">
        <v>1555</v>
      </c>
      <c r="H145" s="131">
        <v>1</v>
      </c>
      <c r="I145" s="132"/>
      <c r="J145" s="133">
        <f>ROUND(I145*H145,2)</f>
        <v>0</v>
      </c>
      <c r="K145" s="129" t="s">
        <v>19</v>
      </c>
      <c r="L145" s="33"/>
      <c r="M145" s="134" t="s">
        <v>19</v>
      </c>
      <c r="N145" s="135" t="s">
        <v>47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223</v>
      </c>
      <c r="AT145" s="138" t="s">
        <v>219</v>
      </c>
      <c r="AU145" s="138" t="s">
        <v>83</v>
      </c>
      <c r="AY145" s="18" t="s">
        <v>218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8" t="s">
        <v>83</v>
      </c>
      <c r="BK145" s="139">
        <f>ROUND(I145*H145,2)</f>
        <v>0</v>
      </c>
      <c r="BL145" s="18" t="s">
        <v>223</v>
      </c>
      <c r="BM145" s="138" t="s">
        <v>5512</v>
      </c>
    </row>
    <row r="146" spans="2:65" s="1" customFormat="1" ht="11.25">
      <c r="B146" s="33"/>
      <c r="D146" s="140" t="s">
        <v>225</v>
      </c>
      <c r="F146" s="141" t="s">
        <v>5511</v>
      </c>
      <c r="I146" s="142"/>
      <c r="L146" s="33"/>
      <c r="M146" s="143"/>
      <c r="T146" s="54"/>
      <c r="AT146" s="18" t="s">
        <v>225</v>
      </c>
      <c r="AU146" s="18" t="s">
        <v>83</v>
      </c>
    </row>
    <row r="147" spans="2:65" s="1" customFormat="1" ht="16.5" customHeight="1">
      <c r="B147" s="33"/>
      <c r="C147" s="127" t="s">
        <v>320</v>
      </c>
      <c r="D147" s="127" t="s">
        <v>219</v>
      </c>
      <c r="E147" s="128" t="s">
        <v>5513</v>
      </c>
      <c r="F147" s="129" t="s">
        <v>1569</v>
      </c>
      <c r="G147" s="130" t="s">
        <v>1555</v>
      </c>
      <c r="H147" s="131">
        <v>1</v>
      </c>
      <c r="I147" s="132"/>
      <c r="J147" s="133">
        <f>ROUND(I147*H147,2)</f>
        <v>0</v>
      </c>
      <c r="K147" s="129" t="s">
        <v>19</v>
      </c>
      <c r="L147" s="33"/>
      <c r="M147" s="134" t="s">
        <v>19</v>
      </c>
      <c r="N147" s="135" t="s">
        <v>47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223</v>
      </c>
      <c r="AT147" s="138" t="s">
        <v>219</v>
      </c>
      <c r="AU147" s="138" t="s">
        <v>83</v>
      </c>
      <c r="AY147" s="18" t="s">
        <v>218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8" t="s">
        <v>83</v>
      </c>
      <c r="BK147" s="139">
        <f>ROUND(I147*H147,2)</f>
        <v>0</v>
      </c>
      <c r="BL147" s="18" t="s">
        <v>223</v>
      </c>
      <c r="BM147" s="138" t="s">
        <v>5514</v>
      </c>
    </row>
    <row r="148" spans="2:65" s="1" customFormat="1" ht="11.25">
      <c r="B148" s="33"/>
      <c r="D148" s="140" t="s">
        <v>225</v>
      </c>
      <c r="F148" s="141" t="s">
        <v>1569</v>
      </c>
      <c r="I148" s="142"/>
      <c r="L148" s="33"/>
      <c r="M148" s="143"/>
      <c r="T148" s="54"/>
      <c r="AT148" s="18" t="s">
        <v>225</v>
      </c>
      <c r="AU148" s="18" t="s">
        <v>83</v>
      </c>
    </row>
    <row r="149" spans="2:65" s="1" customFormat="1" ht="16.5" customHeight="1">
      <c r="B149" s="33"/>
      <c r="C149" s="127" t="s">
        <v>8</v>
      </c>
      <c r="D149" s="127" t="s">
        <v>219</v>
      </c>
      <c r="E149" s="128" t="s">
        <v>5515</v>
      </c>
      <c r="F149" s="129" t="s">
        <v>5516</v>
      </c>
      <c r="G149" s="130" t="s">
        <v>1555</v>
      </c>
      <c r="H149" s="131">
        <v>1</v>
      </c>
      <c r="I149" s="132"/>
      <c r="J149" s="133">
        <f>ROUND(I149*H149,2)</f>
        <v>0</v>
      </c>
      <c r="K149" s="129" t="s">
        <v>19</v>
      </c>
      <c r="L149" s="33"/>
      <c r="M149" s="134" t="s">
        <v>19</v>
      </c>
      <c r="N149" s="13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223</v>
      </c>
      <c r="AT149" s="138" t="s">
        <v>219</v>
      </c>
      <c r="AU149" s="138" t="s">
        <v>83</v>
      </c>
      <c r="AY149" s="18" t="s">
        <v>218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8" t="s">
        <v>83</v>
      </c>
      <c r="BK149" s="139">
        <f>ROUND(I149*H149,2)</f>
        <v>0</v>
      </c>
      <c r="BL149" s="18" t="s">
        <v>223</v>
      </c>
      <c r="BM149" s="138" t="s">
        <v>5517</v>
      </c>
    </row>
    <row r="150" spans="2:65" s="1" customFormat="1" ht="11.25">
      <c r="B150" s="33"/>
      <c r="D150" s="140" t="s">
        <v>225</v>
      </c>
      <c r="F150" s="141" t="s">
        <v>5516</v>
      </c>
      <c r="I150" s="142"/>
      <c r="L150" s="33"/>
      <c r="M150" s="143"/>
      <c r="T150" s="54"/>
      <c r="AT150" s="18" t="s">
        <v>225</v>
      </c>
      <c r="AU150" s="18" t="s">
        <v>83</v>
      </c>
    </row>
    <row r="151" spans="2:65" s="1" customFormat="1" ht="16.5" customHeight="1">
      <c r="B151" s="33"/>
      <c r="C151" s="127" t="s">
        <v>336</v>
      </c>
      <c r="D151" s="127" t="s">
        <v>219</v>
      </c>
      <c r="E151" s="128" t="s">
        <v>5518</v>
      </c>
      <c r="F151" s="129" t="s">
        <v>3417</v>
      </c>
      <c r="G151" s="130" t="s">
        <v>1555</v>
      </c>
      <c r="H151" s="131">
        <v>1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223</v>
      </c>
      <c r="AT151" s="138" t="s">
        <v>219</v>
      </c>
      <c r="AU151" s="138" t="s">
        <v>83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223</v>
      </c>
      <c r="BM151" s="138" t="s">
        <v>5519</v>
      </c>
    </row>
    <row r="152" spans="2:65" s="1" customFormat="1" ht="11.25">
      <c r="B152" s="33"/>
      <c r="D152" s="140" t="s">
        <v>225</v>
      </c>
      <c r="F152" s="141" t="s">
        <v>3417</v>
      </c>
      <c r="I152" s="142"/>
      <c r="L152" s="33"/>
      <c r="M152" s="143"/>
      <c r="T152" s="54"/>
      <c r="AT152" s="18" t="s">
        <v>225</v>
      </c>
      <c r="AU152" s="18" t="s">
        <v>83</v>
      </c>
    </row>
    <row r="153" spans="2:65" s="1" customFormat="1" ht="16.5" customHeight="1">
      <c r="B153" s="33"/>
      <c r="C153" s="127" t="s">
        <v>351</v>
      </c>
      <c r="D153" s="127" t="s">
        <v>219</v>
      </c>
      <c r="E153" s="128" t="s">
        <v>5520</v>
      </c>
      <c r="F153" s="129" t="s">
        <v>5521</v>
      </c>
      <c r="G153" s="130" t="s">
        <v>1555</v>
      </c>
      <c r="H153" s="131">
        <v>1</v>
      </c>
      <c r="I153" s="132"/>
      <c r="J153" s="133">
        <f>ROUND(I153*H153,2)</f>
        <v>0</v>
      </c>
      <c r="K153" s="129" t="s">
        <v>19</v>
      </c>
      <c r="L153" s="33"/>
      <c r="M153" s="134" t="s">
        <v>19</v>
      </c>
      <c r="N153" s="135" t="s">
        <v>47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223</v>
      </c>
      <c r="AT153" s="138" t="s">
        <v>219</v>
      </c>
      <c r="AU153" s="138" t="s">
        <v>83</v>
      </c>
      <c r="AY153" s="18" t="s">
        <v>218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8" t="s">
        <v>83</v>
      </c>
      <c r="BK153" s="139">
        <f>ROUND(I153*H153,2)</f>
        <v>0</v>
      </c>
      <c r="BL153" s="18" t="s">
        <v>223</v>
      </c>
      <c r="BM153" s="138" t="s">
        <v>5522</v>
      </c>
    </row>
    <row r="154" spans="2:65" s="1" customFormat="1" ht="11.25">
      <c r="B154" s="33"/>
      <c r="D154" s="140" t="s">
        <v>225</v>
      </c>
      <c r="F154" s="141" t="s">
        <v>5521</v>
      </c>
      <c r="I154" s="142"/>
      <c r="L154" s="33"/>
      <c r="M154" s="143"/>
      <c r="T154" s="54"/>
      <c r="AT154" s="18" t="s">
        <v>225</v>
      </c>
      <c r="AU154" s="18" t="s">
        <v>83</v>
      </c>
    </row>
    <row r="155" spans="2:65" s="1" customFormat="1" ht="16.5" customHeight="1">
      <c r="B155" s="33"/>
      <c r="C155" s="127" t="s">
        <v>373</v>
      </c>
      <c r="D155" s="127" t="s">
        <v>219</v>
      </c>
      <c r="E155" s="128" t="s">
        <v>5523</v>
      </c>
      <c r="F155" s="129" t="s">
        <v>5524</v>
      </c>
      <c r="G155" s="130" t="s">
        <v>1555</v>
      </c>
      <c r="H155" s="131">
        <v>1</v>
      </c>
      <c r="I155" s="132"/>
      <c r="J155" s="133">
        <f>ROUND(I155*H155,2)</f>
        <v>0</v>
      </c>
      <c r="K155" s="129" t="s">
        <v>19</v>
      </c>
      <c r="L155" s="33"/>
      <c r="M155" s="134" t="s">
        <v>19</v>
      </c>
      <c r="N155" s="135" t="s">
        <v>47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223</v>
      </c>
      <c r="AT155" s="138" t="s">
        <v>219</v>
      </c>
      <c r="AU155" s="138" t="s">
        <v>83</v>
      </c>
      <c r="AY155" s="18" t="s">
        <v>218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8" t="s">
        <v>83</v>
      </c>
      <c r="BK155" s="139">
        <f>ROUND(I155*H155,2)</f>
        <v>0</v>
      </c>
      <c r="BL155" s="18" t="s">
        <v>223</v>
      </c>
      <c r="BM155" s="138" t="s">
        <v>5525</v>
      </c>
    </row>
    <row r="156" spans="2:65" s="1" customFormat="1" ht="11.25">
      <c r="B156" s="33"/>
      <c r="D156" s="140" t="s">
        <v>225</v>
      </c>
      <c r="F156" s="141" t="s">
        <v>5524</v>
      </c>
      <c r="I156" s="142"/>
      <c r="L156" s="33"/>
      <c r="M156" s="143"/>
      <c r="T156" s="54"/>
      <c r="AT156" s="18" t="s">
        <v>225</v>
      </c>
      <c r="AU156" s="18" t="s">
        <v>83</v>
      </c>
    </row>
    <row r="157" spans="2:65" s="1" customFormat="1" ht="16.5" customHeight="1">
      <c r="B157" s="33"/>
      <c r="C157" s="127" t="s">
        <v>380</v>
      </c>
      <c r="D157" s="127" t="s">
        <v>219</v>
      </c>
      <c r="E157" s="128" t="s">
        <v>5526</v>
      </c>
      <c r="F157" s="129" t="s">
        <v>5527</v>
      </c>
      <c r="G157" s="130" t="s">
        <v>1555</v>
      </c>
      <c r="H157" s="131">
        <v>1</v>
      </c>
      <c r="I157" s="132"/>
      <c r="J157" s="133">
        <f>ROUND(I157*H157,2)</f>
        <v>0</v>
      </c>
      <c r="K157" s="129" t="s">
        <v>19</v>
      </c>
      <c r="L157" s="33"/>
      <c r="M157" s="134" t="s">
        <v>19</v>
      </c>
      <c r="N157" s="135" t="s">
        <v>47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223</v>
      </c>
      <c r="AT157" s="138" t="s">
        <v>219</v>
      </c>
      <c r="AU157" s="138" t="s">
        <v>83</v>
      </c>
      <c r="AY157" s="18" t="s">
        <v>218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8" t="s">
        <v>83</v>
      </c>
      <c r="BK157" s="139">
        <f>ROUND(I157*H157,2)</f>
        <v>0</v>
      </c>
      <c r="BL157" s="18" t="s">
        <v>223</v>
      </c>
      <c r="BM157" s="138" t="s">
        <v>5528</v>
      </c>
    </row>
    <row r="158" spans="2:65" s="1" customFormat="1" ht="11.25">
      <c r="B158" s="33"/>
      <c r="D158" s="140" t="s">
        <v>225</v>
      </c>
      <c r="F158" s="141" t="s">
        <v>5527</v>
      </c>
      <c r="I158" s="142"/>
      <c r="L158" s="33"/>
      <c r="M158" s="143"/>
      <c r="T158" s="54"/>
      <c r="AT158" s="18" t="s">
        <v>225</v>
      </c>
      <c r="AU158" s="18" t="s">
        <v>83</v>
      </c>
    </row>
    <row r="159" spans="2:65" s="1" customFormat="1" ht="16.5" customHeight="1">
      <c r="B159" s="33"/>
      <c r="C159" s="127" t="s">
        <v>387</v>
      </c>
      <c r="D159" s="127" t="s">
        <v>219</v>
      </c>
      <c r="E159" s="128" t="s">
        <v>5529</v>
      </c>
      <c r="F159" s="129" t="s">
        <v>5530</v>
      </c>
      <c r="G159" s="130" t="s">
        <v>1555</v>
      </c>
      <c r="H159" s="131">
        <v>1</v>
      </c>
      <c r="I159" s="132"/>
      <c r="J159" s="133">
        <f>ROUND(I159*H159,2)</f>
        <v>0</v>
      </c>
      <c r="K159" s="129" t="s">
        <v>19</v>
      </c>
      <c r="L159" s="33"/>
      <c r="M159" s="134" t="s">
        <v>19</v>
      </c>
      <c r="N159" s="135" t="s">
        <v>47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223</v>
      </c>
      <c r="AT159" s="138" t="s">
        <v>219</v>
      </c>
      <c r="AU159" s="138" t="s">
        <v>83</v>
      </c>
      <c r="AY159" s="18" t="s">
        <v>218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8" t="s">
        <v>83</v>
      </c>
      <c r="BK159" s="139">
        <f>ROUND(I159*H159,2)</f>
        <v>0</v>
      </c>
      <c r="BL159" s="18" t="s">
        <v>223</v>
      </c>
      <c r="BM159" s="138" t="s">
        <v>5531</v>
      </c>
    </row>
    <row r="160" spans="2:65" s="1" customFormat="1" ht="11.25">
      <c r="B160" s="33"/>
      <c r="D160" s="140" t="s">
        <v>225</v>
      </c>
      <c r="F160" s="141" t="s">
        <v>5530</v>
      </c>
      <c r="I160" s="142"/>
      <c r="L160" s="33"/>
      <c r="M160" s="143"/>
      <c r="T160" s="54"/>
      <c r="AT160" s="18" t="s">
        <v>225</v>
      </c>
      <c r="AU160" s="18" t="s">
        <v>83</v>
      </c>
    </row>
    <row r="161" spans="2:65" s="1" customFormat="1" ht="16.5" customHeight="1">
      <c r="B161" s="33"/>
      <c r="C161" s="127" t="s">
        <v>7</v>
      </c>
      <c r="D161" s="127" t="s">
        <v>219</v>
      </c>
      <c r="E161" s="128" t="s">
        <v>5532</v>
      </c>
      <c r="F161" s="129" t="s">
        <v>5533</v>
      </c>
      <c r="G161" s="130" t="s">
        <v>1555</v>
      </c>
      <c r="H161" s="131">
        <v>1</v>
      </c>
      <c r="I161" s="132"/>
      <c r="J161" s="133">
        <f>ROUND(I161*H161,2)</f>
        <v>0</v>
      </c>
      <c r="K161" s="129" t="s">
        <v>19</v>
      </c>
      <c r="L161" s="33"/>
      <c r="M161" s="134" t="s">
        <v>19</v>
      </c>
      <c r="N161" s="135" t="s">
        <v>47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223</v>
      </c>
      <c r="AT161" s="138" t="s">
        <v>219</v>
      </c>
      <c r="AU161" s="138" t="s">
        <v>83</v>
      </c>
      <c r="AY161" s="18" t="s">
        <v>218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8" t="s">
        <v>83</v>
      </c>
      <c r="BK161" s="139">
        <f>ROUND(I161*H161,2)</f>
        <v>0</v>
      </c>
      <c r="BL161" s="18" t="s">
        <v>223</v>
      </c>
      <c r="BM161" s="138" t="s">
        <v>5534</v>
      </c>
    </row>
    <row r="162" spans="2:65" s="1" customFormat="1" ht="11.25">
      <c r="B162" s="33"/>
      <c r="D162" s="140" t="s">
        <v>225</v>
      </c>
      <c r="F162" s="141" t="s">
        <v>5533</v>
      </c>
      <c r="I162" s="142"/>
      <c r="L162" s="33"/>
      <c r="M162" s="143"/>
      <c r="T162" s="54"/>
      <c r="AT162" s="18" t="s">
        <v>225</v>
      </c>
      <c r="AU162" s="18" t="s">
        <v>83</v>
      </c>
    </row>
    <row r="163" spans="2:65" s="1" customFormat="1" ht="16.5" customHeight="1">
      <c r="B163" s="33"/>
      <c r="C163" s="127" t="s">
        <v>401</v>
      </c>
      <c r="D163" s="127" t="s">
        <v>219</v>
      </c>
      <c r="E163" s="128" t="s">
        <v>5535</v>
      </c>
      <c r="F163" s="129" t="s">
        <v>5536</v>
      </c>
      <c r="G163" s="130" t="s">
        <v>1555</v>
      </c>
      <c r="H163" s="131">
        <v>1</v>
      </c>
      <c r="I163" s="132"/>
      <c r="J163" s="133">
        <f>ROUND(I163*H163,2)</f>
        <v>0</v>
      </c>
      <c r="K163" s="129" t="s">
        <v>19</v>
      </c>
      <c r="L163" s="33"/>
      <c r="M163" s="134" t="s">
        <v>19</v>
      </c>
      <c r="N163" s="135" t="s">
        <v>47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223</v>
      </c>
      <c r="AT163" s="138" t="s">
        <v>219</v>
      </c>
      <c r="AU163" s="138" t="s">
        <v>83</v>
      </c>
      <c r="AY163" s="18" t="s">
        <v>218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8" t="s">
        <v>83</v>
      </c>
      <c r="BK163" s="139">
        <f>ROUND(I163*H163,2)</f>
        <v>0</v>
      </c>
      <c r="BL163" s="18" t="s">
        <v>223</v>
      </c>
      <c r="BM163" s="138" t="s">
        <v>5537</v>
      </c>
    </row>
    <row r="164" spans="2:65" s="1" customFormat="1" ht="11.25">
      <c r="B164" s="33"/>
      <c r="D164" s="140" t="s">
        <v>225</v>
      </c>
      <c r="F164" s="141" t="s">
        <v>5536</v>
      </c>
      <c r="I164" s="142"/>
      <c r="L164" s="33"/>
      <c r="M164" s="143"/>
      <c r="T164" s="54"/>
      <c r="AT164" s="18" t="s">
        <v>225</v>
      </c>
      <c r="AU164" s="18" t="s">
        <v>83</v>
      </c>
    </row>
    <row r="165" spans="2:65" s="1" customFormat="1" ht="16.5" customHeight="1">
      <c r="B165" s="33"/>
      <c r="C165" s="127" t="s">
        <v>406</v>
      </c>
      <c r="D165" s="127" t="s">
        <v>219</v>
      </c>
      <c r="E165" s="128" t="s">
        <v>5538</v>
      </c>
      <c r="F165" s="129" t="s">
        <v>5539</v>
      </c>
      <c r="G165" s="130" t="s">
        <v>1555</v>
      </c>
      <c r="H165" s="131">
        <v>1</v>
      </c>
      <c r="I165" s="132"/>
      <c r="J165" s="133">
        <f>ROUND(I165*H165,2)</f>
        <v>0</v>
      </c>
      <c r="K165" s="129" t="s">
        <v>19</v>
      </c>
      <c r="L165" s="33"/>
      <c r="M165" s="134" t="s">
        <v>19</v>
      </c>
      <c r="N165" s="135" t="s">
        <v>47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223</v>
      </c>
      <c r="AT165" s="138" t="s">
        <v>219</v>
      </c>
      <c r="AU165" s="138" t="s">
        <v>83</v>
      </c>
      <c r="AY165" s="18" t="s">
        <v>218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8" t="s">
        <v>83</v>
      </c>
      <c r="BK165" s="139">
        <f>ROUND(I165*H165,2)</f>
        <v>0</v>
      </c>
      <c r="BL165" s="18" t="s">
        <v>223</v>
      </c>
      <c r="BM165" s="138" t="s">
        <v>5540</v>
      </c>
    </row>
    <row r="166" spans="2:65" s="1" customFormat="1" ht="11.25">
      <c r="B166" s="33"/>
      <c r="D166" s="140" t="s">
        <v>225</v>
      </c>
      <c r="F166" s="141" t="s">
        <v>5539</v>
      </c>
      <c r="I166" s="142"/>
      <c r="L166" s="33"/>
      <c r="M166" s="143"/>
      <c r="T166" s="54"/>
      <c r="AT166" s="18" t="s">
        <v>225</v>
      </c>
      <c r="AU166" s="18" t="s">
        <v>83</v>
      </c>
    </row>
    <row r="167" spans="2:65" s="1" customFormat="1" ht="16.5" customHeight="1">
      <c r="B167" s="33"/>
      <c r="C167" s="127" t="s">
        <v>412</v>
      </c>
      <c r="D167" s="127" t="s">
        <v>219</v>
      </c>
      <c r="E167" s="128" t="s">
        <v>5541</v>
      </c>
      <c r="F167" s="129" t="s">
        <v>1628</v>
      </c>
      <c r="G167" s="130" t="s">
        <v>1555</v>
      </c>
      <c r="H167" s="131">
        <v>1</v>
      </c>
      <c r="I167" s="132"/>
      <c r="J167" s="133">
        <f>ROUND(I167*H167,2)</f>
        <v>0</v>
      </c>
      <c r="K167" s="129" t="s">
        <v>19</v>
      </c>
      <c r="L167" s="33"/>
      <c r="M167" s="134" t="s">
        <v>19</v>
      </c>
      <c r="N167" s="135" t="s">
        <v>47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223</v>
      </c>
      <c r="AT167" s="138" t="s">
        <v>219</v>
      </c>
      <c r="AU167" s="138" t="s">
        <v>83</v>
      </c>
      <c r="AY167" s="18" t="s">
        <v>218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8" t="s">
        <v>83</v>
      </c>
      <c r="BK167" s="139">
        <f>ROUND(I167*H167,2)</f>
        <v>0</v>
      </c>
      <c r="BL167" s="18" t="s">
        <v>223</v>
      </c>
      <c r="BM167" s="138" t="s">
        <v>5542</v>
      </c>
    </row>
    <row r="168" spans="2:65" s="1" customFormat="1" ht="11.25">
      <c r="B168" s="33"/>
      <c r="D168" s="140" t="s">
        <v>225</v>
      </c>
      <c r="F168" s="141" t="s">
        <v>1628</v>
      </c>
      <c r="I168" s="142"/>
      <c r="L168" s="33"/>
      <c r="M168" s="143"/>
      <c r="T168" s="54"/>
      <c r="AT168" s="18" t="s">
        <v>225</v>
      </c>
      <c r="AU168" s="18" t="s">
        <v>83</v>
      </c>
    </row>
    <row r="169" spans="2:65" s="1" customFormat="1" ht="16.5" customHeight="1">
      <c r="B169" s="33"/>
      <c r="C169" s="127" t="s">
        <v>420</v>
      </c>
      <c r="D169" s="127" t="s">
        <v>219</v>
      </c>
      <c r="E169" s="128" t="s">
        <v>5543</v>
      </c>
      <c r="F169" s="129" t="s">
        <v>5544</v>
      </c>
      <c r="G169" s="130" t="s">
        <v>1555</v>
      </c>
      <c r="H169" s="131">
        <v>1</v>
      </c>
      <c r="I169" s="132"/>
      <c r="J169" s="133">
        <f>ROUND(I169*H169,2)</f>
        <v>0</v>
      </c>
      <c r="K169" s="129" t="s">
        <v>19</v>
      </c>
      <c r="L169" s="33"/>
      <c r="M169" s="134" t="s">
        <v>19</v>
      </c>
      <c r="N169" s="135" t="s">
        <v>47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223</v>
      </c>
      <c r="AT169" s="138" t="s">
        <v>219</v>
      </c>
      <c r="AU169" s="138" t="s">
        <v>83</v>
      </c>
      <c r="AY169" s="18" t="s">
        <v>218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8" t="s">
        <v>83</v>
      </c>
      <c r="BK169" s="139">
        <f>ROUND(I169*H169,2)</f>
        <v>0</v>
      </c>
      <c r="BL169" s="18" t="s">
        <v>223</v>
      </c>
      <c r="BM169" s="138" t="s">
        <v>5545</v>
      </c>
    </row>
    <row r="170" spans="2:65" s="1" customFormat="1" ht="11.25">
      <c r="B170" s="33"/>
      <c r="D170" s="140" t="s">
        <v>225</v>
      </c>
      <c r="F170" s="141" t="s">
        <v>5544</v>
      </c>
      <c r="I170" s="142"/>
      <c r="L170" s="33"/>
      <c r="M170" s="143"/>
      <c r="T170" s="54"/>
      <c r="AT170" s="18" t="s">
        <v>225</v>
      </c>
      <c r="AU170" s="18" t="s">
        <v>83</v>
      </c>
    </row>
    <row r="171" spans="2:65" s="1" customFormat="1" ht="16.5" customHeight="1">
      <c r="B171" s="33"/>
      <c r="C171" s="127" t="s">
        <v>428</v>
      </c>
      <c r="D171" s="127" t="s">
        <v>219</v>
      </c>
      <c r="E171" s="128" t="s">
        <v>5546</v>
      </c>
      <c r="F171" s="129" t="s">
        <v>1637</v>
      </c>
      <c r="G171" s="130" t="s">
        <v>1555</v>
      </c>
      <c r="H171" s="131">
        <v>1</v>
      </c>
      <c r="I171" s="132"/>
      <c r="J171" s="133">
        <f>ROUND(I171*H171,2)</f>
        <v>0</v>
      </c>
      <c r="K171" s="129" t="s">
        <v>19</v>
      </c>
      <c r="L171" s="33"/>
      <c r="M171" s="134" t="s">
        <v>19</v>
      </c>
      <c r="N171" s="135" t="s">
        <v>47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223</v>
      </c>
      <c r="AT171" s="138" t="s">
        <v>219</v>
      </c>
      <c r="AU171" s="138" t="s">
        <v>83</v>
      </c>
      <c r="AY171" s="18" t="s">
        <v>218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8" t="s">
        <v>83</v>
      </c>
      <c r="BK171" s="139">
        <f>ROUND(I171*H171,2)</f>
        <v>0</v>
      </c>
      <c r="BL171" s="18" t="s">
        <v>223</v>
      </c>
      <c r="BM171" s="138" t="s">
        <v>5547</v>
      </c>
    </row>
    <row r="172" spans="2:65" s="1" customFormat="1" ht="11.25">
      <c r="B172" s="33"/>
      <c r="D172" s="140" t="s">
        <v>225</v>
      </c>
      <c r="F172" s="141" t="s">
        <v>1637</v>
      </c>
      <c r="I172" s="142"/>
      <c r="L172" s="33"/>
      <c r="M172" s="182"/>
      <c r="N172" s="183"/>
      <c r="O172" s="183"/>
      <c r="P172" s="183"/>
      <c r="Q172" s="183"/>
      <c r="R172" s="183"/>
      <c r="S172" s="183"/>
      <c r="T172" s="184"/>
      <c r="AT172" s="18" t="s">
        <v>225</v>
      </c>
      <c r="AU172" s="18" t="s">
        <v>83</v>
      </c>
    </row>
    <row r="173" spans="2:65" s="1" customFormat="1" ht="6.95" customHeight="1">
      <c r="B173" s="42"/>
      <c r="C173" s="43"/>
      <c r="D173" s="43"/>
      <c r="E173" s="43"/>
      <c r="F173" s="43"/>
      <c r="G173" s="43"/>
      <c r="H173" s="43"/>
      <c r="I173" s="43"/>
      <c r="J173" s="43"/>
      <c r="K173" s="43"/>
      <c r="L173" s="33"/>
    </row>
  </sheetData>
  <sheetProtection algorithmName="SHA-512" hashValue="0WtKAckJO+BCg9iM6Oww3W1KAKzf8RCpZ+3YCd19ReuNFf1c4bKIyRCIGcHOLoDbVJ6JAj6ZRdwyXxt6EyWjrQ==" saltValue="pjkqC30RQOpa1U7gZCiBRyR0ubuOaRMxg9AN3dnTLLhGrN7Cklqs7/FyPta0/teP81s6mpsGCdJqBs9itByd4w==" spinCount="100000" sheet="1" objects="1" scenarios="1" formatColumns="0" formatRows="0" autoFilter="0"/>
  <autoFilter ref="C86:K172" xr:uid="{00000000-0009-0000-0000-00001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159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5461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5548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5549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ROUND(J93,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ROUND((SUM(BE93:BE154)),  2)</f>
        <v>0</v>
      </c>
      <c r="I37" s="95">
        <v>0.21</v>
      </c>
      <c r="J37" s="84">
        <f>ROUND(((SUM(BE93:BE154))*I37),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ROUND((SUM(BF93:BF154)),  2)</f>
        <v>0</v>
      </c>
      <c r="I38" s="95">
        <v>0.15</v>
      </c>
      <c r="J38" s="84">
        <f>ROUND(((SUM(BF93:BF154))*I38),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ROUND((SUM(BG93:BG154)),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ROUND((SUM(BH93:BH154)),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ROUND((SUM(BI93:BI154)),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5461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5548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08.1 - Kabelová přípojka VN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J93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5550</v>
      </c>
      <c r="E68" s="107"/>
      <c r="F68" s="107"/>
      <c r="G68" s="107"/>
      <c r="H68" s="107"/>
      <c r="I68" s="107"/>
      <c r="J68" s="108">
        <f>J94</f>
        <v>0</v>
      </c>
      <c r="L68" s="105"/>
    </row>
    <row r="69" spans="2:47" s="8" customFormat="1" ht="24.95" customHeight="1">
      <c r="B69" s="105"/>
      <c r="D69" s="106" t="s">
        <v>5551</v>
      </c>
      <c r="E69" s="107"/>
      <c r="F69" s="107"/>
      <c r="G69" s="107"/>
      <c r="H69" s="107"/>
      <c r="I69" s="107"/>
      <c r="J69" s="108">
        <f>J143</f>
        <v>0</v>
      </c>
      <c r="L69" s="105"/>
    </row>
    <row r="70" spans="2:47" s="1" customFormat="1" ht="21.75" customHeight="1">
      <c r="B70" s="33"/>
      <c r="L70" s="33"/>
    </row>
    <row r="71" spans="2:47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47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47" s="1" customFormat="1" ht="24.95" customHeight="1">
      <c r="B76" s="33"/>
      <c r="C76" s="22" t="s">
        <v>203</v>
      </c>
      <c r="L76" s="33"/>
    </row>
    <row r="77" spans="2:47" s="1" customFormat="1" ht="6.95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16.5" customHeight="1">
      <c r="B79" s="33"/>
      <c r="E79" s="328" t="str">
        <f>E7</f>
        <v>MVE Klecany II</v>
      </c>
      <c r="F79" s="329"/>
      <c r="G79" s="329"/>
      <c r="H79" s="329"/>
      <c r="L79" s="33"/>
    </row>
    <row r="80" spans="2:47" ht="12" customHeight="1">
      <c r="B80" s="21"/>
      <c r="C80" s="28" t="s">
        <v>185</v>
      </c>
      <c r="L80" s="21"/>
    </row>
    <row r="81" spans="2:65" ht="16.5" customHeight="1">
      <c r="B81" s="21"/>
      <c r="E81" s="328" t="s">
        <v>5461</v>
      </c>
      <c r="F81" s="313"/>
      <c r="G81" s="313"/>
      <c r="H81" s="313"/>
      <c r="L81" s="21"/>
    </row>
    <row r="82" spans="2:65" ht="12" customHeight="1">
      <c r="B82" s="21"/>
      <c r="C82" s="28" t="s">
        <v>192</v>
      </c>
      <c r="L82" s="21"/>
    </row>
    <row r="83" spans="2:65" s="1" customFormat="1" ht="16.5" customHeight="1">
      <c r="B83" s="33"/>
      <c r="E83" s="305" t="s">
        <v>5548</v>
      </c>
      <c r="F83" s="330"/>
      <c r="G83" s="330"/>
      <c r="H83" s="330"/>
      <c r="L83" s="33"/>
    </row>
    <row r="84" spans="2:65" s="1" customFormat="1" ht="12" customHeight="1">
      <c r="B84" s="33"/>
      <c r="C84" s="28" t="s">
        <v>1427</v>
      </c>
      <c r="L84" s="33"/>
    </row>
    <row r="85" spans="2:65" s="1" customFormat="1" ht="16.5" customHeight="1">
      <c r="B85" s="33"/>
      <c r="E85" s="294" t="str">
        <f>E13</f>
        <v>SO 08.1 - Kabelová přípojka VN</v>
      </c>
      <c r="F85" s="330"/>
      <c r="G85" s="330"/>
      <c r="H85" s="330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Klecany [666033]</v>
      </c>
      <c r="I87" s="28" t="s">
        <v>23</v>
      </c>
      <c r="J87" s="50" t="str">
        <f>IF(J16="","",J16)</f>
        <v>31. 5. 2023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E19</f>
        <v>Povodí Vltavy, státní podnik</v>
      </c>
      <c r="I89" s="28" t="s">
        <v>33</v>
      </c>
      <c r="J89" s="31" t="str">
        <f>E25</f>
        <v>AQUATIS a.s</v>
      </c>
      <c r="L89" s="33"/>
    </row>
    <row r="90" spans="2:65" s="1" customFormat="1" ht="15.2" customHeight="1">
      <c r="B90" s="33"/>
      <c r="C90" s="28" t="s">
        <v>31</v>
      </c>
      <c r="F90" s="26" t="str">
        <f>IF(E22="","",E22)</f>
        <v>Vyplň údaj</v>
      </c>
      <c r="I90" s="28" t="s">
        <v>38</v>
      </c>
      <c r="J90" s="31" t="str">
        <f>E28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9"/>
      <c r="C92" s="110" t="s">
        <v>204</v>
      </c>
      <c r="D92" s="111" t="s">
        <v>61</v>
      </c>
      <c r="E92" s="111" t="s">
        <v>57</v>
      </c>
      <c r="F92" s="111" t="s">
        <v>58</v>
      </c>
      <c r="G92" s="111" t="s">
        <v>205</v>
      </c>
      <c r="H92" s="111" t="s">
        <v>206</v>
      </c>
      <c r="I92" s="111" t="s">
        <v>207</v>
      </c>
      <c r="J92" s="111" t="s">
        <v>199</v>
      </c>
      <c r="K92" s="112" t="s">
        <v>208</v>
      </c>
      <c r="L92" s="109"/>
      <c r="M92" s="57" t="s">
        <v>19</v>
      </c>
      <c r="N92" s="58" t="s">
        <v>46</v>
      </c>
      <c r="O92" s="58" t="s">
        <v>209</v>
      </c>
      <c r="P92" s="58" t="s">
        <v>210</v>
      </c>
      <c r="Q92" s="58" t="s">
        <v>211</v>
      </c>
      <c r="R92" s="58" t="s">
        <v>212</v>
      </c>
      <c r="S92" s="58" t="s">
        <v>213</v>
      </c>
      <c r="T92" s="59" t="s">
        <v>214</v>
      </c>
    </row>
    <row r="93" spans="2:65" s="1" customFormat="1" ht="22.9" customHeight="1">
      <c r="B93" s="33"/>
      <c r="C93" s="62" t="s">
        <v>215</v>
      </c>
      <c r="J93" s="113">
        <f>BK93</f>
        <v>0</v>
      </c>
      <c r="L93" s="33"/>
      <c r="M93" s="60"/>
      <c r="N93" s="51"/>
      <c r="O93" s="51"/>
      <c r="P93" s="114">
        <f>P94+P143</f>
        <v>0</v>
      </c>
      <c r="Q93" s="51"/>
      <c r="R93" s="114">
        <f>R94+R143</f>
        <v>0</v>
      </c>
      <c r="S93" s="51"/>
      <c r="T93" s="115">
        <f>T94+T143</f>
        <v>0</v>
      </c>
      <c r="AT93" s="18" t="s">
        <v>75</v>
      </c>
      <c r="AU93" s="18" t="s">
        <v>200</v>
      </c>
      <c r="BK93" s="116">
        <f>BK94+BK143</f>
        <v>0</v>
      </c>
    </row>
    <row r="94" spans="2:65" s="10" customFormat="1" ht="25.9" customHeight="1">
      <c r="B94" s="117"/>
      <c r="D94" s="118" t="s">
        <v>75</v>
      </c>
      <c r="E94" s="119" t="s">
        <v>5552</v>
      </c>
      <c r="F94" s="119" t="s">
        <v>458</v>
      </c>
      <c r="I94" s="120"/>
      <c r="J94" s="121">
        <f>BK94</f>
        <v>0</v>
      </c>
      <c r="L94" s="117"/>
      <c r="M94" s="122"/>
      <c r="P94" s="123">
        <f>SUM(P95:P142)</f>
        <v>0</v>
      </c>
      <c r="R94" s="123">
        <f>SUM(R95:R142)</f>
        <v>0</v>
      </c>
      <c r="T94" s="124">
        <f>SUM(T95:T142)</f>
        <v>0</v>
      </c>
      <c r="AR94" s="118" t="s">
        <v>83</v>
      </c>
      <c r="AT94" s="125" t="s">
        <v>75</v>
      </c>
      <c r="AU94" s="125" t="s">
        <v>76</v>
      </c>
      <c r="AY94" s="118" t="s">
        <v>218</v>
      </c>
      <c r="BK94" s="126">
        <f>SUM(BK95:BK142)</f>
        <v>0</v>
      </c>
    </row>
    <row r="95" spans="2:65" s="1" customFormat="1" ht="16.5" customHeight="1">
      <c r="B95" s="33"/>
      <c r="C95" s="127" t="s">
        <v>83</v>
      </c>
      <c r="D95" s="127" t="s">
        <v>219</v>
      </c>
      <c r="E95" s="128" t="s">
        <v>5028</v>
      </c>
      <c r="F95" s="129" t="s">
        <v>5029</v>
      </c>
      <c r="G95" s="130" t="s">
        <v>222</v>
      </c>
      <c r="H95" s="131">
        <v>510.7</v>
      </c>
      <c r="I95" s="132"/>
      <c r="J95" s="133">
        <f>ROUND(I95*H95,2)</f>
        <v>0</v>
      </c>
      <c r="K95" s="129" t="s">
        <v>19</v>
      </c>
      <c r="L95" s="33"/>
      <c r="M95" s="134" t="s">
        <v>19</v>
      </c>
      <c r="N95" s="135" t="s">
        <v>47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223</v>
      </c>
      <c r="AT95" s="138" t="s">
        <v>219</v>
      </c>
      <c r="AU95" s="138" t="s">
        <v>83</v>
      </c>
      <c r="AY95" s="18" t="s">
        <v>218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8" t="s">
        <v>83</v>
      </c>
      <c r="BK95" s="139">
        <f>ROUND(I95*H95,2)</f>
        <v>0</v>
      </c>
      <c r="BL95" s="18" t="s">
        <v>223</v>
      </c>
      <c r="BM95" s="138" t="s">
        <v>5553</v>
      </c>
    </row>
    <row r="96" spans="2:65" s="1" customFormat="1" ht="58.5">
      <c r="B96" s="33"/>
      <c r="D96" s="140" t="s">
        <v>225</v>
      </c>
      <c r="F96" s="141" t="s">
        <v>5554</v>
      </c>
      <c r="I96" s="142"/>
      <c r="L96" s="33"/>
      <c r="M96" s="143"/>
      <c r="T96" s="54"/>
      <c r="AT96" s="18" t="s">
        <v>225</v>
      </c>
      <c r="AU96" s="18" t="s">
        <v>83</v>
      </c>
    </row>
    <row r="97" spans="2:65" s="1" customFormat="1" ht="29.25">
      <c r="B97" s="33"/>
      <c r="D97" s="140" t="s">
        <v>227</v>
      </c>
      <c r="F97" s="144" t="s">
        <v>4923</v>
      </c>
      <c r="I97" s="142"/>
      <c r="L97" s="33"/>
      <c r="M97" s="143"/>
      <c r="T97" s="54"/>
      <c r="AT97" s="18" t="s">
        <v>227</v>
      </c>
      <c r="AU97" s="18" t="s">
        <v>83</v>
      </c>
    </row>
    <row r="98" spans="2:65" s="11" customFormat="1" ht="11.25">
      <c r="B98" s="145"/>
      <c r="D98" s="140" t="s">
        <v>229</v>
      </c>
      <c r="E98" s="146" t="s">
        <v>19</v>
      </c>
      <c r="F98" s="147" t="s">
        <v>5555</v>
      </c>
      <c r="H98" s="146" t="s">
        <v>19</v>
      </c>
      <c r="I98" s="148"/>
      <c r="L98" s="145"/>
      <c r="M98" s="149"/>
      <c r="T98" s="150"/>
      <c r="AT98" s="146" t="s">
        <v>229</v>
      </c>
      <c r="AU98" s="146" t="s">
        <v>83</v>
      </c>
      <c r="AV98" s="11" t="s">
        <v>83</v>
      </c>
      <c r="AW98" s="11" t="s">
        <v>37</v>
      </c>
      <c r="AX98" s="11" t="s">
        <v>76</v>
      </c>
      <c r="AY98" s="146" t="s">
        <v>218</v>
      </c>
    </row>
    <row r="99" spans="2:65" s="12" customFormat="1" ht="11.25">
      <c r="B99" s="151"/>
      <c r="D99" s="140" t="s">
        <v>229</v>
      </c>
      <c r="E99" s="152" t="s">
        <v>19</v>
      </c>
      <c r="F99" s="153" t="s">
        <v>5556</v>
      </c>
      <c r="H99" s="154">
        <v>510.7</v>
      </c>
      <c r="I99" s="155"/>
      <c r="L99" s="151"/>
      <c r="M99" s="156"/>
      <c r="T99" s="157"/>
      <c r="AT99" s="152" t="s">
        <v>229</v>
      </c>
      <c r="AU99" s="152" t="s">
        <v>83</v>
      </c>
      <c r="AV99" s="12" t="s">
        <v>85</v>
      </c>
      <c r="AW99" s="12" t="s">
        <v>37</v>
      </c>
      <c r="AX99" s="12" t="s">
        <v>83</v>
      </c>
      <c r="AY99" s="152" t="s">
        <v>218</v>
      </c>
    </row>
    <row r="100" spans="2:65" s="1" customFormat="1" ht="16.5" customHeight="1">
      <c r="B100" s="33"/>
      <c r="C100" s="127" t="s">
        <v>85</v>
      </c>
      <c r="D100" s="127" t="s">
        <v>219</v>
      </c>
      <c r="E100" s="128" t="s">
        <v>5557</v>
      </c>
      <c r="F100" s="129" t="s">
        <v>5036</v>
      </c>
      <c r="G100" s="130" t="s">
        <v>222</v>
      </c>
      <c r="H100" s="131">
        <v>510.7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5558</v>
      </c>
    </row>
    <row r="101" spans="2:65" s="1" customFormat="1" ht="58.5">
      <c r="B101" s="33"/>
      <c r="D101" s="140" t="s">
        <v>225</v>
      </c>
      <c r="F101" s="141" t="s">
        <v>5559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19.5">
      <c r="B102" s="33"/>
      <c r="D102" s="140" t="s">
        <v>227</v>
      </c>
      <c r="F102" s="144" t="s">
        <v>4935</v>
      </c>
      <c r="I102" s="142"/>
      <c r="L102" s="33"/>
      <c r="M102" s="143"/>
      <c r="T102" s="54"/>
      <c r="AT102" s="18" t="s">
        <v>227</v>
      </c>
      <c r="AU102" s="18" t="s">
        <v>83</v>
      </c>
    </row>
    <row r="103" spans="2:65" s="11" customFormat="1" ht="11.25">
      <c r="B103" s="145"/>
      <c r="D103" s="140" t="s">
        <v>229</v>
      </c>
      <c r="E103" s="146" t="s">
        <v>19</v>
      </c>
      <c r="F103" s="147" t="s">
        <v>5555</v>
      </c>
      <c r="H103" s="146" t="s">
        <v>19</v>
      </c>
      <c r="I103" s="148"/>
      <c r="L103" s="145"/>
      <c r="M103" s="149"/>
      <c r="T103" s="150"/>
      <c r="AT103" s="146" t="s">
        <v>229</v>
      </c>
      <c r="AU103" s="146" t="s">
        <v>83</v>
      </c>
      <c r="AV103" s="11" t="s">
        <v>83</v>
      </c>
      <c r="AW103" s="11" t="s">
        <v>37</v>
      </c>
      <c r="AX103" s="11" t="s">
        <v>76</v>
      </c>
      <c r="AY103" s="146" t="s">
        <v>218</v>
      </c>
    </row>
    <row r="104" spans="2:65" s="12" customFormat="1" ht="11.25">
      <c r="B104" s="151"/>
      <c r="D104" s="140" t="s">
        <v>229</v>
      </c>
      <c r="E104" s="152" t="s">
        <v>19</v>
      </c>
      <c r="F104" s="153" t="s">
        <v>5556</v>
      </c>
      <c r="H104" s="154">
        <v>510.7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83</v>
      </c>
      <c r="AY104" s="152" t="s">
        <v>218</v>
      </c>
    </row>
    <row r="105" spans="2:65" s="1" customFormat="1" ht="16.5" customHeight="1">
      <c r="B105" s="33"/>
      <c r="C105" s="127" t="s">
        <v>99</v>
      </c>
      <c r="D105" s="127" t="s">
        <v>219</v>
      </c>
      <c r="E105" s="128" t="s">
        <v>5560</v>
      </c>
      <c r="F105" s="129" t="s">
        <v>461</v>
      </c>
      <c r="G105" s="130" t="s">
        <v>180</v>
      </c>
      <c r="H105" s="131">
        <v>30</v>
      </c>
      <c r="I105" s="132"/>
      <c r="J105" s="133">
        <f>ROUND(I105*H105,2)</f>
        <v>0</v>
      </c>
      <c r="K105" s="129" t="s">
        <v>19</v>
      </c>
      <c r="L105" s="33"/>
      <c r="M105" s="134" t="s">
        <v>19</v>
      </c>
      <c r="N105" s="135" t="s">
        <v>47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223</v>
      </c>
      <c r="AT105" s="138" t="s">
        <v>219</v>
      </c>
      <c r="AU105" s="138" t="s">
        <v>83</v>
      </c>
      <c r="AY105" s="18" t="s">
        <v>218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8" t="s">
        <v>83</v>
      </c>
      <c r="BK105" s="139">
        <f>ROUND(I105*H105,2)</f>
        <v>0</v>
      </c>
      <c r="BL105" s="18" t="s">
        <v>223</v>
      </c>
      <c r="BM105" s="138" t="s">
        <v>5561</v>
      </c>
    </row>
    <row r="106" spans="2:65" s="1" customFormat="1" ht="29.25">
      <c r="B106" s="33"/>
      <c r="D106" s="140" t="s">
        <v>225</v>
      </c>
      <c r="F106" s="141" t="s">
        <v>463</v>
      </c>
      <c r="I106" s="142"/>
      <c r="L106" s="33"/>
      <c r="M106" s="143"/>
      <c r="T106" s="54"/>
      <c r="AT106" s="18" t="s">
        <v>225</v>
      </c>
      <c r="AU106" s="18" t="s">
        <v>83</v>
      </c>
    </row>
    <row r="107" spans="2:65" s="1" customFormat="1" ht="19.5">
      <c r="B107" s="33"/>
      <c r="D107" s="140" t="s">
        <v>227</v>
      </c>
      <c r="F107" s="144" t="s">
        <v>5562</v>
      </c>
      <c r="I107" s="142"/>
      <c r="L107" s="33"/>
      <c r="M107" s="143"/>
      <c r="T107" s="54"/>
      <c r="AT107" s="18" t="s">
        <v>227</v>
      </c>
      <c r="AU107" s="18" t="s">
        <v>83</v>
      </c>
    </row>
    <row r="108" spans="2:65" s="11" customFormat="1" ht="11.25">
      <c r="B108" s="145"/>
      <c r="D108" s="140" t="s">
        <v>229</v>
      </c>
      <c r="E108" s="146" t="s">
        <v>19</v>
      </c>
      <c r="F108" s="147" t="s">
        <v>4651</v>
      </c>
      <c r="H108" s="146" t="s">
        <v>19</v>
      </c>
      <c r="I108" s="148"/>
      <c r="L108" s="145"/>
      <c r="M108" s="149"/>
      <c r="T108" s="150"/>
      <c r="AT108" s="146" t="s">
        <v>229</v>
      </c>
      <c r="AU108" s="146" t="s">
        <v>83</v>
      </c>
      <c r="AV108" s="11" t="s">
        <v>83</v>
      </c>
      <c r="AW108" s="11" t="s">
        <v>37</v>
      </c>
      <c r="AX108" s="11" t="s">
        <v>76</v>
      </c>
      <c r="AY108" s="146" t="s">
        <v>218</v>
      </c>
    </row>
    <row r="109" spans="2:65" s="12" customFormat="1" ht="11.25">
      <c r="B109" s="151"/>
      <c r="D109" s="140" t="s">
        <v>229</v>
      </c>
      <c r="E109" s="152" t="s">
        <v>19</v>
      </c>
      <c r="F109" s="153" t="s">
        <v>5563</v>
      </c>
      <c r="H109" s="154">
        <v>30</v>
      </c>
      <c r="I109" s="155"/>
      <c r="L109" s="151"/>
      <c r="M109" s="156"/>
      <c r="T109" s="157"/>
      <c r="AT109" s="152" t="s">
        <v>229</v>
      </c>
      <c r="AU109" s="152" t="s">
        <v>83</v>
      </c>
      <c r="AV109" s="12" t="s">
        <v>85</v>
      </c>
      <c r="AW109" s="12" t="s">
        <v>37</v>
      </c>
      <c r="AX109" s="12" t="s">
        <v>83</v>
      </c>
      <c r="AY109" s="152" t="s">
        <v>218</v>
      </c>
    </row>
    <row r="110" spans="2:65" s="1" customFormat="1" ht="16.5" customHeight="1">
      <c r="B110" s="33"/>
      <c r="C110" s="127" t="s">
        <v>223</v>
      </c>
      <c r="D110" s="127" t="s">
        <v>219</v>
      </c>
      <c r="E110" s="128" t="s">
        <v>5564</v>
      </c>
      <c r="F110" s="129" t="s">
        <v>5565</v>
      </c>
      <c r="G110" s="130" t="s">
        <v>167</v>
      </c>
      <c r="H110" s="131">
        <v>39</v>
      </c>
      <c r="I110" s="132"/>
      <c r="J110" s="133">
        <f>ROUND(I110*H110,2)</f>
        <v>0</v>
      </c>
      <c r="K110" s="129" t="s">
        <v>19</v>
      </c>
      <c r="L110" s="33"/>
      <c r="M110" s="134" t="s">
        <v>19</v>
      </c>
      <c r="N110" s="135" t="s">
        <v>47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223</v>
      </c>
      <c r="AT110" s="138" t="s">
        <v>219</v>
      </c>
      <c r="AU110" s="138" t="s">
        <v>83</v>
      </c>
      <c r="AY110" s="18" t="s">
        <v>218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83</v>
      </c>
      <c r="BK110" s="139">
        <f>ROUND(I110*H110,2)</f>
        <v>0</v>
      </c>
      <c r="BL110" s="18" t="s">
        <v>223</v>
      </c>
      <c r="BM110" s="138" t="s">
        <v>5566</v>
      </c>
    </row>
    <row r="111" spans="2:65" s="1" customFormat="1" ht="29.25">
      <c r="B111" s="33"/>
      <c r="D111" s="140" t="s">
        <v>225</v>
      </c>
      <c r="F111" s="141" t="s">
        <v>5567</v>
      </c>
      <c r="I111" s="142"/>
      <c r="L111" s="33"/>
      <c r="M111" s="143"/>
      <c r="T111" s="54"/>
      <c r="AT111" s="18" t="s">
        <v>225</v>
      </c>
      <c r="AU111" s="18" t="s">
        <v>83</v>
      </c>
    </row>
    <row r="112" spans="2:65" s="1" customFormat="1" ht="19.5">
      <c r="B112" s="33"/>
      <c r="D112" s="140" t="s">
        <v>227</v>
      </c>
      <c r="F112" s="144" t="s">
        <v>470</v>
      </c>
      <c r="I112" s="142"/>
      <c r="L112" s="33"/>
      <c r="M112" s="143"/>
      <c r="T112" s="54"/>
      <c r="AT112" s="18" t="s">
        <v>227</v>
      </c>
      <c r="AU112" s="18" t="s">
        <v>83</v>
      </c>
    </row>
    <row r="113" spans="2:65" s="11" customFormat="1" ht="11.25">
      <c r="B113" s="145"/>
      <c r="D113" s="140" t="s">
        <v>229</v>
      </c>
      <c r="E113" s="146" t="s">
        <v>19</v>
      </c>
      <c r="F113" s="147" t="s">
        <v>4651</v>
      </c>
      <c r="H113" s="146" t="s">
        <v>19</v>
      </c>
      <c r="I113" s="148"/>
      <c r="L113" s="145"/>
      <c r="M113" s="149"/>
      <c r="T113" s="150"/>
      <c r="AT113" s="146" t="s">
        <v>229</v>
      </c>
      <c r="AU113" s="146" t="s">
        <v>83</v>
      </c>
      <c r="AV113" s="11" t="s">
        <v>83</v>
      </c>
      <c r="AW113" s="11" t="s">
        <v>37</v>
      </c>
      <c r="AX113" s="11" t="s">
        <v>76</v>
      </c>
      <c r="AY113" s="146" t="s">
        <v>218</v>
      </c>
    </row>
    <row r="114" spans="2:65" s="12" customFormat="1" ht="11.25">
      <c r="B114" s="151"/>
      <c r="D114" s="140" t="s">
        <v>229</v>
      </c>
      <c r="E114" s="152" t="s">
        <v>19</v>
      </c>
      <c r="F114" s="153" t="s">
        <v>5568</v>
      </c>
      <c r="H114" s="154">
        <v>39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76</v>
      </c>
      <c r="AY114" s="152" t="s">
        <v>218</v>
      </c>
    </row>
    <row r="115" spans="2:65" s="13" customFormat="1" ht="11.25">
      <c r="B115" s="158"/>
      <c r="D115" s="140" t="s">
        <v>229</v>
      </c>
      <c r="E115" s="159" t="s">
        <v>19</v>
      </c>
      <c r="F115" s="160" t="s">
        <v>234</v>
      </c>
      <c r="H115" s="161">
        <v>39</v>
      </c>
      <c r="I115" s="162"/>
      <c r="L115" s="158"/>
      <c r="M115" s="163"/>
      <c r="T115" s="164"/>
      <c r="AT115" s="159" t="s">
        <v>229</v>
      </c>
      <c r="AU115" s="159" t="s">
        <v>83</v>
      </c>
      <c r="AV115" s="13" t="s">
        <v>223</v>
      </c>
      <c r="AW115" s="13" t="s">
        <v>37</v>
      </c>
      <c r="AX115" s="13" t="s">
        <v>83</v>
      </c>
      <c r="AY115" s="159" t="s">
        <v>218</v>
      </c>
    </row>
    <row r="116" spans="2:65" s="1" customFormat="1" ht="16.5" customHeight="1">
      <c r="B116" s="33"/>
      <c r="C116" s="127" t="s">
        <v>257</v>
      </c>
      <c r="D116" s="127" t="s">
        <v>219</v>
      </c>
      <c r="E116" s="128" t="s">
        <v>5569</v>
      </c>
      <c r="F116" s="129" t="s">
        <v>5570</v>
      </c>
      <c r="G116" s="130" t="s">
        <v>167</v>
      </c>
      <c r="H116" s="131">
        <v>39</v>
      </c>
      <c r="I116" s="132"/>
      <c r="J116" s="133">
        <f>ROUND(I116*H116,2)</f>
        <v>0</v>
      </c>
      <c r="K116" s="129" t="s">
        <v>19</v>
      </c>
      <c r="L116" s="33"/>
      <c r="M116" s="134" t="s">
        <v>19</v>
      </c>
      <c r="N116" s="135" t="s">
        <v>47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223</v>
      </c>
      <c r="AT116" s="138" t="s">
        <v>219</v>
      </c>
      <c r="AU116" s="138" t="s">
        <v>83</v>
      </c>
      <c r="AY116" s="18" t="s">
        <v>218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83</v>
      </c>
      <c r="BK116" s="139">
        <f>ROUND(I116*H116,2)</f>
        <v>0</v>
      </c>
      <c r="BL116" s="18" t="s">
        <v>223</v>
      </c>
      <c r="BM116" s="138" t="s">
        <v>5571</v>
      </c>
    </row>
    <row r="117" spans="2:65" s="1" customFormat="1" ht="48.75">
      <c r="B117" s="33"/>
      <c r="D117" s="140" t="s">
        <v>225</v>
      </c>
      <c r="F117" s="141" t="s">
        <v>5572</v>
      </c>
      <c r="I117" s="142"/>
      <c r="L117" s="33"/>
      <c r="M117" s="143"/>
      <c r="T117" s="54"/>
      <c r="AT117" s="18" t="s">
        <v>225</v>
      </c>
      <c r="AU117" s="18" t="s">
        <v>83</v>
      </c>
    </row>
    <row r="118" spans="2:65" s="1" customFormat="1" ht="19.5">
      <c r="B118" s="33"/>
      <c r="D118" s="140" t="s">
        <v>227</v>
      </c>
      <c r="F118" s="144" t="s">
        <v>470</v>
      </c>
      <c r="I118" s="142"/>
      <c r="L118" s="33"/>
      <c r="M118" s="143"/>
      <c r="T118" s="54"/>
      <c r="AT118" s="18" t="s">
        <v>227</v>
      </c>
      <c r="AU118" s="18" t="s">
        <v>83</v>
      </c>
    </row>
    <row r="119" spans="2:65" s="11" customFormat="1" ht="11.25">
      <c r="B119" s="145"/>
      <c r="D119" s="140" t="s">
        <v>229</v>
      </c>
      <c r="E119" s="146" t="s">
        <v>19</v>
      </c>
      <c r="F119" s="147" t="s">
        <v>4651</v>
      </c>
      <c r="H119" s="146" t="s">
        <v>19</v>
      </c>
      <c r="I119" s="148"/>
      <c r="L119" s="145"/>
      <c r="M119" s="149"/>
      <c r="T119" s="150"/>
      <c r="AT119" s="146" t="s">
        <v>229</v>
      </c>
      <c r="AU119" s="146" t="s">
        <v>83</v>
      </c>
      <c r="AV119" s="11" t="s">
        <v>83</v>
      </c>
      <c r="AW119" s="11" t="s">
        <v>37</v>
      </c>
      <c r="AX119" s="11" t="s">
        <v>76</v>
      </c>
      <c r="AY119" s="146" t="s">
        <v>218</v>
      </c>
    </row>
    <row r="120" spans="2:65" s="12" customFormat="1" ht="11.25">
      <c r="B120" s="151"/>
      <c r="D120" s="140" t="s">
        <v>229</v>
      </c>
      <c r="E120" s="152" t="s">
        <v>19</v>
      </c>
      <c r="F120" s="153" t="s">
        <v>5568</v>
      </c>
      <c r="H120" s="154">
        <v>39</v>
      </c>
      <c r="I120" s="155"/>
      <c r="L120" s="151"/>
      <c r="M120" s="156"/>
      <c r="T120" s="157"/>
      <c r="AT120" s="152" t="s">
        <v>229</v>
      </c>
      <c r="AU120" s="152" t="s">
        <v>83</v>
      </c>
      <c r="AV120" s="12" t="s">
        <v>85</v>
      </c>
      <c r="AW120" s="12" t="s">
        <v>37</v>
      </c>
      <c r="AX120" s="12" t="s">
        <v>76</v>
      </c>
      <c r="AY120" s="152" t="s">
        <v>218</v>
      </c>
    </row>
    <row r="121" spans="2:65" s="13" customFormat="1" ht="11.25">
      <c r="B121" s="158"/>
      <c r="D121" s="140" t="s">
        <v>229</v>
      </c>
      <c r="E121" s="159" t="s">
        <v>19</v>
      </c>
      <c r="F121" s="160" t="s">
        <v>234</v>
      </c>
      <c r="H121" s="161">
        <v>39</v>
      </c>
      <c r="I121" s="162"/>
      <c r="L121" s="158"/>
      <c r="M121" s="163"/>
      <c r="T121" s="164"/>
      <c r="AT121" s="159" t="s">
        <v>229</v>
      </c>
      <c r="AU121" s="159" t="s">
        <v>83</v>
      </c>
      <c r="AV121" s="13" t="s">
        <v>223</v>
      </c>
      <c r="AW121" s="13" t="s">
        <v>37</v>
      </c>
      <c r="AX121" s="13" t="s">
        <v>83</v>
      </c>
      <c r="AY121" s="159" t="s">
        <v>218</v>
      </c>
    </row>
    <row r="122" spans="2:65" s="1" customFormat="1" ht="16.5" customHeight="1">
      <c r="B122" s="33"/>
      <c r="C122" s="127" t="s">
        <v>263</v>
      </c>
      <c r="D122" s="127" t="s">
        <v>219</v>
      </c>
      <c r="E122" s="128" t="s">
        <v>5573</v>
      </c>
      <c r="F122" s="129" t="s">
        <v>5482</v>
      </c>
      <c r="G122" s="130" t="s">
        <v>180</v>
      </c>
      <c r="H122" s="131">
        <v>30</v>
      </c>
      <c r="I122" s="132"/>
      <c r="J122" s="133">
        <f>ROUND(I122*H122,2)</f>
        <v>0</v>
      </c>
      <c r="K122" s="129" t="s">
        <v>19</v>
      </c>
      <c r="L122" s="33"/>
      <c r="M122" s="134" t="s">
        <v>19</v>
      </c>
      <c r="N122" s="135" t="s">
        <v>47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223</v>
      </c>
      <c r="AT122" s="138" t="s">
        <v>219</v>
      </c>
      <c r="AU122" s="138" t="s">
        <v>83</v>
      </c>
      <c r="AY122" s="18" t="s">
        <v>218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83</v>
      </c>
      <c r="BK122" s="139">
        <f>ROUND(I122*H122,2)</f>
        <v>0</v>
      </c>
      <c r="BL122" s="18" t="s">
        <v>223</v>
      </c>
      <c r="BM122" s="138" t="s">
        <v>5574</v>
      </c>
    </row>
    <row r="123" spans="2:65" s="1" customFormat="1" ht="58.5">
      <c r="B123" s="33"/>
      <c r="D123" s="140" t="s">
        <v>225</v>
      </c>
      <c r="F123" s="141" t="s">
        <v>5575</v>
      </c>
      <c r="I123" s="142"/>
      <c r="L123" s="33"/>
      <c r="M123" s="143"/>
      <c r="T123" s="54"/>
      <c r="AT123" s="18" t="s">
        <v>225</v>
      </c>
      <c r="AU123" s="18" t="s">
        <v>83</v>
      </c>
    </row>
    <row r="124" spans="2:65" s="1" customFormat="1" ht="19.5">
      <c r="B124" s="33"/>
      <c r="D124" s="140" t="s">
        <v>227</v>
      </c>
      <c r="F124" s="144" t="s">
        <v>5576</v>
      </c>
      <c r="I124" s="142"/>
      <c r="L124" s="33"/>
      <c r="M124" s="143"/>
      <c r="T124" s="54"/>
      <c r="AT124" s="18" t="s">
        <v>227</v>
      </c>
      <c r="AU124" s="18" t="s">
        <v>83</v>
      </c>
    </row>
    <row r="125" spans="2:65" s="11" customFormat="1" ht="11.25">
      <c r="B125" s="145"/>
      <c r="D125" s="140" t="s">
        <v>229</v>
      </c>
      <c r="E125" s="146" t="s">
        <v>19</v>
      </c>
      <c r="F125" s="147" t="s">
        <v>4651</v>
      </c>
      <c r="H125" s="146" t="s">
        <v>19</v>
      </c>
      <c r="I125" s="148"/>
      <c r="L125" s="145"/>
      <c r="M125" s="149"/>
      <c r="T125" s="150"/>
      <c r="AT125" s="146" t="s">
        <v>229</v>
      </c>
      <c r="AU125" s="146" t="s">
        <v>83</v>
      </c>
      <c r="AV125" s="11" t="s">
        <v>83</v>
      </c>
      <c r="AW125" s="11" t="s">
        <v>37</v>
      </c>
      <c r="AX125" s="11" t="s">
        <v>76</v>
      </c>
      <c r="AY125" s="146" t="s">
        <v>218</v>
      </c>
    </row>
    <row r="126" spans="2:65" s="12" customFormat="1" ht="11.25">
      <c r="B126" s="151"/>
      <c r="D126" s="140" t="s">
        <v>229</v>
      </c>
      <c r="E126" s="152" t="s">
        <v>19</v>
      </c>
      <c r="F126" s="153" t="s">
        <v>5563</v>
      </c>
      <c r="H126" s="154">
        <v>30</v>
      </c>
      <c r="I126" s="155"/>
      <c r="L126" s="151"/>
      <c r="M126" s="156"/>
      <c r="T126" s="157"/>
      <c r="AT126" s="152" t="s">
        <v>229</v>
      </c>
      <c r="AU126" s="152" t="s">
        <v>83</v>
      </c>
      <c r="AV126" s="12" t="s">
        <v>85</v>
      </c>
      <c r="AW126" s="12" t="s">
        <v>37</v>
      </c>
      <c r="AX126" s="12" t="s">
        <v>76</v>
      </c>
      <c r="AY126" s="152" t="s">
        <v>218</v>
      </c>
    </row>
    <row r="127" spans="2:65" s="13" customFormat="1" ht="11.25">
      <c r="B127" s="158"/>
      <c r="D127" s="140" t="s">
        <v>229</v>
      </c>
      <c r="E127" s="159" t="s">
        <v>19</v>
      </c>
      <c r="F127" s="160" t="s">
        <v>234</v>
      </c>
      <c r="H127" s="161">
        <v>30</v>
      </c>
      <c r="I127" s="162"/>
      <c r="L127" s="158"/>
      <c r="M127" s="163"/>
      <c r="T127" s="164"/>
      <c r="AT127" s="159" t="s">
        <v>229</v>
      </c>
      <c r="AU127" s="159" t="s">
        <v>83</v>
      </c>
      <c r="AV127" s="13" t="s">
        <v>223</v>
      </c>
      <c r="AW127" s="13" t="s">
        <v>37</v>
      </c>
      <c r="AX127" s="13" t="s">
        <v>83</v>
      </c>
      <c r="AY127" s="159" t="s">
        <v>218</v>
      </c>
    </row>
    <row r="128" spans="2:65" s="1" customFormat="1" ht="16.5" customHeight="1">
      <c r="B128" s="33"/>
      <c r="C128" s="127" t="s">
        <v>271</v>
      </c>
      <c r="D128" s="127" t="s">
        <v>219</v>
      </c>
      <c r="E128" s="128" t="s">
        <v>5577</v>
      </c>
      <c r="F128" s="129" t="s">
        <v>5578</v>
      </c>
      <c r="G128" s="130" t="s">
        <v>376</v>
      </c>
      <c r="H128" s="131">
        <v>1</v>
      </c>
      <c r="I128" s="132"/>
      <c r="J128" s="133">
        <f>ROUND(I128*H128,2)</f>
        <v>0</v>
      </c>
      <c r="K128" s="129" t="s">
        <v>19</v>
      </c>
      <c r="L128" s="33"/>
      <c r="M128" s="134" t="s">
        <v>19</v>
      </c>
      <c r="N128" s="135" t="s">
        <v>47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223</v>
      </c>
      <c r="AT128" s="138" t="s">
        <v>219</v>
      </c>
      <c r="AU128" s="138" t="s">
        <v>83</v>
      </c>
      <c r="AY128" s="18" t="s">
        <v>218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8" t="s">
        <v>83</v>
      </c>
      <c r="BK128" s="139">
        <f>ROUND(I128*H128,2)</f>
        <v>0</v>
      </c>
      <c r="BL128" s="18" t="s">
        <v>223</v>
      </c>
      <c r="BM128" s="138" t="s">
        <v>5579</v>
      </c>
    </row>
    <row r="129" spans="2:65" s="1" customFormat="1" ht="11.25">
      <c r="B129" s="33"/>
      <c r="D129" s="140" t="s">
        <v>225</v>
      </c>
      <c r="F129" s="141" t="s">
        <v>5578</v>
      </c>
      <c r="I129" s="142"/>
      <c r="L129" s="33"/>
      <c r="M129" s="143"/>
      <c r="T129" s="54"/>
      <c r="AT129" s="18" t="s">
        <v>225</v>
      </c>
      <c r="AU129" s="18" t="s">
        <v>83</v>
      </c>
    </row>
    <row r="130" spans="2:65" s="1" customFormat="1" ht="19.5">
      <c r="B130" s="33"/>
      <c r="D130" s="140" t="s">
        <v>227</v>
      </c>
      <c r="F130" s="144" t="s">
        <v>5580</v>
      </c>
      <c r="I130" s="142"/>
      <c r="L130" s="33"/>
      <c r="M130" s="143"/>
      <c r="T130" s="54"/>
      <c r="AT130" s="18" t="s">
        <v>227</v>
      </c>
      <c r="AU130" s="18" t="s">
        <v>83</v>
      </c>
    </row>
    <row r="131" spans="2:65" s="11" customFormat="1" ht="11.25">
      <c r="B131" s="145"/>
      <c r="D131" s="140" t="s">
        <v>229</v>
      </c>
      <c r="E131" s="146" t="s">
        <v>19</v>
      </c>
      <c r="F131" s="147" t="s">
        <v>5581</v>
      </c>
      <c r="H131" s="146" t="s">
        <v>19</v>
      </c>
      <c r="I131" s="148"/>
      <c r="L131" s="145"/>
      <c r="M131" s="149"/>
      <c r="T131" s="150"/>
      <c r="AT131" s="146" t="s">
        <v>229</v>
      </c>
      <c r="AU131" s="146" t="s">
        <v>83</v>
      </c>
      <c r="AV131" s="11" t="s">
        <v>83</v>
      </c>
      <c r="AW131" s="11" t="s">
        <v>37</v>
      </c>
      <c r="AX131" s="11" t="s">
        <v>76</v>
      </c>
      <c r="AY131" s="146" t="s">
        <v>218</v>
      </c>
    </row>
    <row r="132" spans="2:65" s="12" customFormat="1" ht="11.25">
      <c r="B132" s="151"/>
      <c r="D132" s="140" t="s">
        <v>229</v>
      </c>
      <c r="E132" s="152" t="s">
        <v>19</v>
      </c>
      <c r="F132" s="153" t="s">
        <v>83</v>
      </c>
      <c r="H132" s="154">
        <v>1</v>
      </c>
      <c r="I132" s="155"/>
      <c r="L132" s="151"/>
      <c r="M132" s="156"/>
      <c r="T132" s="157"/>
      <c r="AT132" s="152" t="s">
        <v>229</v>
      </c>
      <c r="AU132" s="152" t="s">
        <v>83</v>
      </c>
      <c r="AV132" s="12" t="s">
        <v>85</v>
      </c>
      <c r="AW132" s="12" t="s">
        <v>37</v>
      </c>
      <c r="AX132" s="12" t="s">
        <v>83</v>
      </c>
      <c r="AY132" s="152" t="s">
        <v>218</v>
      </c>
    </row>
    <row r="133" spans="2:65" s="1" customFormat="1" ht="16.5" customHeight="1">
      <c r="B133" s="33"/>
      <c r="C133" s="127" t="s">
        <v>278</v>
      </c>
      <c r="D133" s="127" t="s">
        <v>219</v>
      </c>
      <c r="E133" s="128" t="s">
        <v>5582</v>
      </c>
      <c r="F133" s="129" t="s">
        <v>5583</v>
      </c>
      <c r="G133" s="130" t="s">
        <v>376</v>
      </c>
      <c r="H133" s="131">
        <v>2</v>
      </c>
      <c r="I133" s="132"/>
      <c r="J133" s="133">
        <f>ROUND(I133*H133,2)</f>
        <v>0</v>
      </c>
      <c r="K133" s="129" t="s">
        <v>19</v>
      </c>
      <c r="L133" s="33"/>
      <c r="M133" s="134" t="s">
        <v>19</v>
      </c>
      <c r="N133" s="135" t="s">
        <v>47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223</v>
      </c>
      <c r="AT133" s="138" t="s">
        <v>219</v>
      </c>
      <c r="AU133" s="138" t="s">
        <v>83</v>
      </c>
      <c r="AY133" s="18" t="s">
        <v>218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8" t="s">
        <v>83</v>
      </c>
      <c r="BK133" s="139">
        <f>ROUND(I133*H133,2)</f>
        <v>0</v>
      </c>
      <c r="BL133" s="18" t="s">
        <v>223</v>
      </c>
      <c r="BM133" s="138" t="s">
        <v>5584</v>
      </c>
    </row>
    <row r="134" spans="2:65" s="1" customFormat="1" ht="11.25">
      <c r="B134" s="33"/>
      <c r="D134" s="140" t="s">
        <v>225</v>
      </c>
      <c r="F134" s="141" t="s">
        <v>5583</v>
      </c>
      <c r="I134" s="142"/>
      <c r="L134" s="33"/>
      <c r="M134" s="143"/>
      <c r="T134" s="54"/>
      <c r="AT134" s="18" t="s">
        <v>225</v>
      </c>
      <c r="AU134" s="18" t="s">
        <v>83</v>
      </c>
    </row>
    <row r="135" spans="2:65" s="1" customFormat="1" ht="19.5">
      <c r="B135" s="33"/>
      <c r="D135" s="140" t="s">
        <v>227</v>
      </c>
      <c r="F135" s="144" t="s">
        <v>5281</v>
      </c>
      <c r="I135" s="142"/>
      <c r="L135" s="33"/>
      <c r="M135" s="143"/>
      <c r="T135" s="54"/>
      <c r="AT135" s="18" t="s">
        <v>227</v>
      </c>
      <c r="AU135" s="18" t="s">
        <v>83</v>
      </c>
    </row>
    <row r="136" spans="2:65" s="11" customFormat="1" ht="11.25">
      <c r="B136" s="145"/>
      <c r="D136" s="140" t="s">
        <v>229</v>
      </c>
      <c r="E136" s="146" t="s">
        <v>19</v>
      </c>
      <c r="F136" s="147" t="s">
        <v>5581</v>
      </c>
      <c r="H136" s="146" t="s">
        <v>19</v>
      </c>
      <c r="I136" s="148"/>
      <c r="L136" s="145"/>
      <c r="M136" s="149"/>
      <c r="T136" s="150"/>
      <c r="AT136" s="146" t="s">
        <v>229</v>
      </c>
      <c r="AU136" s="146" t="s">
        <v>83</v>
      </c>
      <c r="AV136" s="11" t="s">
        <v>83</v>
      </c>
      <c r="AW136" s="11" t="s">
        <v>37</v>
      </c>
      <c r="AX136" s="11" t="s">
        <v>76</v>
      </c>
      <c r="AY136" s="146" t="s">
        <v>218</v>
      </c>
    </row>
    <row r="137" spans="2:65" s="12" customFormat="1" ht="11.25">
      <c r="B137" s="151"/>
      <c r="D137" s="140" t="s">
        <v>229</v>
      </c>
      <c r="E137" s="152" t="s">
        <v>19</v>
      </c>
      <c r="F137" s="153" t="s">
        <v>85</v>
      </c>
      <c r="H137" s="154">
        <v>2</v>
      </c>
      <c r="I137" s="155"/>
      <c r="L137" s="151"/>
      <c r="M137" s="156"/>
      <c r="T137" s="157"/>
      <c r="AT137" s="152" t="s">
        <v>229</v>
      </c>
      <c r="AU137" s="152" t="s">
        <v>83</v>
      </c>
      <c r="AV137" s="12" t="s">
        <v>85</v>
      </c>
      <c r="AW137" s="12" t="s">
        <v>37</v>
      </c>
      <c r="AX137" s="12" t="s">
        <v>83</v>
      </c>
      <c r="AY137" s="152" t="s">
        <v>218</v>
      </c>
    </row>
    <row r="138" spans="2:65" s="1" customFormat="1" ht="16.5" customHeight="1">
      <c r="B138" s="33"/>
      <c r="C138" s="127" t="s">
        <v>286</v>
      </c>
      <c r="D138" s="127" t="s">
        <v>219</v>
      </c>
      <c r="E138" s="128" t="s">
        <v>5585</v>
      </c>
      <c r="F138" s="129" t="s">
        <v>5586</v>
      </c>
      <c r="G138" s="130" t="s">
        <v>222</v>
      </c>
      <c r="H138" s="131">
        <v>53.1</v>
      </c>
      <c r="I138" s="132"/>
      <c r="J138" s="133">
        <f>ROUND(I138*H138,2)</f>
        <v>0</v>
      </c>
      <c r="K138" s="129" t="s">
        <v>19</v>
      </c>
      <c r="L138" s="33"/>
      <c r="M138" s="134" t="s">
        <v>19</v>
      </c>
      <c r="N138" s="135" t="s">
        <v>47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223</v>
      </c>
      <c r="AT138" s="138" t="s">
        <v>219</v>
      </c>
      <c r="AU138" s="138" t="s">
        <v>83</v>
      </c>
      <c r="AY138" s="18" t="s">
        <v>218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8" t="s">
        <v>83</v>
      </c>
      <c r="BK138" s="139">
        <f>ROUND(I138*H138,2)</f>
        <v>0</v>
      </c>
      <c r="BL138" s="18" t="s">
        <v>223</v>
      </c>
      <c r="BM138" s="138" t="s">
        <v>5587</v>
      </c>
    </row>
    <row r="139" spans="2:65" s="1" customFormat="1" ht="29.25">
      <c r="B139" s="33"/>
      <c r="D139" s="140" t="s">
        <v>225</v>
      </c>
      <c r="F139" s="141" t="s">
        <v>5588</v>
      </c>
      <c r="I139" s="142"/>
      <c r="L139" s="33"/>
      <c r="M139" s="143"/>
      <c r="T139" s="54"/>
      <c r="AT139" s="18" t="s">
        <v>225</v>
      </c>
      <c r="AU139" s="18" t="s">
        <v>83</v>
      </c>
    </row>
    <row r="140" spans="2:65" s="1" customFormat="1" ht="19.5">
      <c r="B140" s="33"/>
      <c r="D140" s="140" t="s">
        <v>227</v>
      </c>
      <c r="F140" s="144" t="s">
        <v>5589</v>
      </c>
      <c r="I140" s="142"/>
      <c r="L140" s="33"/>
      <c r="M140" s="143"/>
      <c r="T140" s="54"/>
      <c r="AT140" s="18" t="s">
        <v>227</v>
      </c>
      <c r="AU140" s="18" t="s">
        <v>83</v>
      </c>
    </row>
    <row r="141" spans="2:65" s="11" customFormat="1" ht="11.25">
      <c r="B141" s="145"/>
      <c r="D141" s="140" t="s">
        <v>229</v>
      </c>
      <c r="E141" s="146" t="s">
        <v>19</v>
      </c>
      <c r="F141" s="147" t="s">
        <v>5581</v>
      </c>
      <c r="H141" s="146" t="s">
        <v>19</v>
      </c>
      <c r="I141" s="148"/>
      <c r="L141" s="145"/>
      <c r="M141" s="149"/>
      <c r="T141" s="150"/>
      <c r="AT141" s="146" t="s">
        <v>229</v>
      </c>
      <c r="AU141" s="146" t="s">
        <v>83</v>
      </c>
      <c r="AV141" s="11" t="s">
        <v>83</v>
      </c>
      <c r="AW141" s="11" t="s">
        <v>37</v>
      </c>
      <c r="AX141" s="11" t="s">
        <v>76</v>
      </c>
      <c r="AY141" s="146" t="s">
        <v>218</v>
      </c>
    </row>
    <row r="142" spans="2:65" s="12" customFormat="1" ht="11.25">
      <c r="B142" s="151"/>
      <c r="D142" s="140" t="s">
        <v>229</v>
      </c>
      <c r="E142" s="152" t="s">
        <v>19</v>
      </c>
      <c r="F142" s="153" t="s">
        <v>5590</v>
      </c>
      <c r="H142" s="154">
        <v>53.1</v>
      </c>
      <c r="I142" s="155"/>
      <c r="L142" s="151"/>
      <c r="M142" s="156"/>
      <c r="T142" s="157"/>
      <c r="AT142" s="152" t="s">
        <v>229</v>
      </c>
      <c r="AU142" s="152" t="s">
        <v>83</v>
      </c>
      <c r="AV142" s="12" t="s">
        <v>85</v>
      </c>
      <c r="AW142" s="12" t="s">
        <v>37</v>
      </c>
      <c r="AX142" s="12" t="s">
        <v>83</v>
      </c>
      <c r="AY142" s="152" t="s">
        <v>218</v>
      </c>
    </row>
    <row r="143" spans="2:65" s="10" customFormat="1" ht="25.9" customHeight="1">
      <c r="B143" s="117"/>
      <c r="D143" s="118" t="s">
        <v>75</v>
      </c>
      <c r="E143" s="119" t="s">
        <v>5591</v>
      </c>
      <c r="F143" s="119" t="s">
        <v>5592</v>
      </c>
      <c r="I143" s="120"/>
      <c r="J143" s="121">
        <f>BK143</f>
        <v>0</v>
      </c>
      <c r="L143" s="117"/>
      <c r="M143" s="122"/>
      <c r="P143" s="123">
        <f>SUM(P144:P154)</f>
        <v>0</v>
      </c>
      <c r="R143" s="123">
        <f>SUM(R144:R154)</f>
        <v>0</v>
      </c>
      <c r="T143" s="124">
        <f>SUM(T144:T154)</f>
        <v>0</v>
      </c>
      <c r="AR143" s="118" t="s">
        <v>83</v>
      </c>
      <c r="AT143" s="125" t="s">
        <v>75</v>
      </c>
      <c r="AU143" s="125" t="s">
        <v>76</v>
      </c>
      <c r="AY143" s="118" t="s">
        <v>218</v>
      </c>
      <c r="BK143" s="126">
        <f>SUM(BK144:BK154)</f>
        <v>0</v>
      </c>
    </row>
    <row r="144" spans="2:65" s="1" customFormat="1" ht="16.5" customHeight="1">
      <c r="B144" s="33"/>
      <c r="C144" s="127" t="s">
        <v>292</v>
      </c>
      <c r="D144" s="127" t="s">
        <v>219</v>
      </c>
      <c r="E144" s="128" t="s">
        <v>5593</v>
      </c>
      <c r="F144" s="129" t="s">
        <v>5594</v>
      </c>
      <c r="G144" s="130" t="s">
        <v>222</v>
      </c>
      <c r="H144" s="131">
        <v>820</v>
      </c>
      <c r="I144" s="132"/>
      <c r="J144" s="133">
        <f>ROUND(I144*H144,2)</f>
        <v>0</v>
      </c>
      <c r="K144" s="129" t="s">
        <v>19</v>
      </c>
      <c r="L144" s="33"/>
      <c r="M144" s="134" t="s">
        <v>19</v>
      </c>
      <c r="N144" s="135" t="s">
        <v>47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223</v>
      </c>
      <c r="AT144" s="138" t="s">
        <v>219</v>
      </c>
      <c r="AU144" s="138" t="s">
        <v>83</v>
      </c>
      <c r="AY144" s="18" t="s">
        <v>218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8" t="s">
        <v>83</v>
      </c>
      <c r="BK144" s="139">
        <f>ROUND(I144*H144,2)</f>
        <v>0</v>
      </c>
      <c r="BL144" s="18" t="s">
        <v>223</v>
      </c>
      <c r="BM144" s="138" t="s">
        <v>5595</v>
      </c>
    </row>
    <row r="145" spans="2:65" s="1" customFormat="1" ht="11.25">
      <c r="B145" s="33"/>
      <c r="D145" s="140" t="s">
        <v>225</v>
      </c>
      <c r="F145" s="141" t="s">
        <v>5594</v>
      </c>
      <c r="I145" s="142"/>
      <c r="L145" s="33"/>
      <c r="M145" s="143"/>
      <c r="T145" s="54"/>
      <c r="AT145" s="18" t="s">
        <v>225</v>
      </c>
      <c r="AU145" s="18" t="s">
        <v>83</v>
      </c>
    </row>
    <row r="146" spans="2:65" s="1" customFormat="1" ht="19.5">
      <c r="B146" s="33"/>
      <c r="D146" s="140" t="s">
        <v>227</v>
      </c>
      <c r="F146" s="144" t="s">
        <v>5049</v>
      </c>
      <c r="I146" s="142"/>
      <c r="L146" s="33"/>
      <c r="M146" s="143"/>
      <c r="T146" s="54"/>
      <c r="AT146" s="18" t="s">
        <v>227</v>
      </c>
      <c r="AU146" s="18" t="s">
        <v>83</v>
      </c>
    </row>
    <row r="147" spans="2:65" s="1" customFormat="1" ht="16.5" customHeight="1">
      <c r="B147" s="33"/>
      <c r="C147" s="127" t="s">
        <v>299</v>
      </c>
      <c r="D147" s="127" t="s">
        <v>219</v>
      </c>
      <c r="E147" s="128" t="s">
        <v>5596</v>
      </c>
      <c r="F147" s="129" t="s">
        <v>1613</v>
      </c>
      <c r="G147" s="130" t="s">
        <v>1555</v>
      </c>
      <c r="H147" s="131">
        <v>1</v>
      </c>
      <c r="I147" s="132"/>
      <c r="J147" s="133">
        <f>ROUND(I147*H147,2)</f>
        <v>0</v>
      </c>
      <c r="K147" s="129" t="s">
        <v>19</v>
      </c>
      <c r="L147" s="33"/>
      <c r="M147" s="134" t="s">
        <v>19</v>
      </c>
      <c r="N147" s="135" t="s">
        <v>47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223</v>
      </c>
      <c r="AT147" s="138" t="s">
        <v>219</v>
      </c>
      <c r="AU147" s="138" t="s">
        <v>83</v>
      </c>
      <c r="AY147" s="18" t="s">
        <v>218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8" t="s">
        <v>83</v>
      </c>
      <c r="BK147" s="139">
        <f>ROUND(I147*H147,2)</f>
        <v>0</v>
      </c>
      <c r="BL147" s="18" t="s">
        <v>223</v>
      </c>
      <c r="BM147" s="138" t="s">
        <v>5597</v>
      </c>
    </row>
    <row r="148" spans="2:65" s="1" customFormat="1" ht="11.25">
      <c r="B148" s="33"/>
      <c r="D148" s="140" t="s">
        <v>225</v>
      </c>
      <c r="F148" s="141" t="s">
        <v>1613</v>
      </c>
      <c r="I148" s="142"/>
      <c r="L148" s="33"/>
      <c r="M148" s="143"/>
      <c r="T148" s="54"/>
      <c r="AT148" s="18" t="s">
        <v>225</v>
      </c>
      <c r="AU148" s="18" t="s">
        <v>83</v>
      </c>
    </row>
    <row r="149" spans="2:65" s="1" customFormat="1" ht="16.5" customHeight="1">
      <c r="B149" s="33"/>
      <c r="C149" s="127" t="s">
        <v>306</v>
      </c>
      <c r="D149" s="127" t="s">
        <v>219</v>
      </c>
      <c r="E149" s="128" t="s">
        <v>5598</v>
      </c>
      <c r="F149" s="129" t="s">
        <v>5599</v>
      </c>
      <c r="G149" s="130" t="s">
        <v>1555</v>
      </c>
      <c r="H149" s="131">
        <v>1</v>
      </c>
      <c r="I149" s="132"/>
      <c r="J149" s="133">
        <f>ROUND(I149*H149,2)</f>
        <v>0</v>
      </c>
      <c r="K149" s="129" t="s">
        <v>19</v>
      </c>
      <c r="L149" s="33"/>
      <c r="M149" s="134" t="s">
        <v>19</v>
      </c>
      <c r="N149" s="135" t="s">
        <v>47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223</v>
      </c>
      <c r="AT149" s="138" t="s">
        <v>219</v>
      </c>
      <c r="AU149" s="138" t="s">
        <v>83</v>
      </c>
      <c r="AY149" s="18" t="s">
        <v>218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8" t="s">
        <v>83</v>
      </c>
      <c r="BK149" s="139">
        <f>ROUND(I149*H149,2)</f>
        <v>0</v>
      </c>
      <c r="BL149" s="18" t="s">
        <v>223</v>
      </c>
      <c r="BM149" s="138" t="s">
        <v>5600</v>
      </c>
    </row>
    <row r="150" spans="2:65" s="1" customFormat="1" ht="11.25">
      <c r="B150" s="33"/>
      <c r="D150" s="140" t="s">
        <v>225</v>
      </c>
      <c r="F150" s="141" t="s">
        <v>5599</v>
      </c>
      <c r="I150" s="142"/>
      <c r="L150" s="33"/>
      <c r="M150" s="143"/>
      <c r="T150" s="54"/>
      <c r="AT150" s="18" t="s">
        <v>225</v>
      </c>
      <c r="AU150" s="18" t="s">
        <v>83</v>
      </c>
    </row>
    <row r="151" spans="2:65" s="1" customFormat="1" ht="16.5" customHeight="1">
      <c r="B151" s="33"/>
      <c r="C151" s="127" t="s">
        <v>313</v>
      </c>
      <c r="D151" s="127" t="s">
        <v>219</v>
      </c>
      <c r="E151" s="128" t="s">
        <v>5601</v>
      </c>
      <c r="F151" s="129" t="s">
        <v>5602</v>
      </c>
      <c r="G151" s="130" t="s">
        <v>1555</v>
      </c>
      <c r="H151" s="131">
        <v>1</v>
      </c>
      <c r="I151" s="132"/>
      <c r="J151" s="133">
        <f>ROUND(I151*H151,2)</f>
        <v>0</v>
      </c>
      <c r="K151" s="129" t="s">
        <v>19</v>
      </c>
      <c r="L151" s="33"/>
      <c r="M151" s="134" t="s">
        <v>19</v>
      </c>
      <c r="N151" s="135" t="s">
        <v>47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223</v>
      </c>
      <c r="AT151" s="138" t="s">
        <v>219</v>
      </c>
      <c r="AU151" s="138" t="s">
        <v>83</v>
      </c>
      <c r="AY151" s="18" t="s">
        <v>218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8" t="s">
        <v>83</v>
      </c>
      <c r="BK151" s="139">
        <f>ROUND(I151*H151,2)</f>
        <v>0</v>
      </c>
      <c r="BL151" s="18" t="s">
        <v>223</v>
      </c>
      <c r="BM151" s="138" t="s">
        <v>5603</v>
      </c>
    </row>
    <row r="152" spans="2:65" s="1" customFormat="1" ht="11.25">
      <c r="B152" s="33"/>
      <c r="D152" s="140" t="s">
        <v>225</v>
      </c>
      <c r="F152" s="141" t="s">
        <v>5602</v>
      </c>
      <c r="I152" s="142"/>
      <c r="L152" s="33"/>
      <c r="M152" s="143"/>
      <c r="T152" s="54"/>
      <c r="AT152" s="18" t="s">
        <v>225</v>
      </c>
      <c r="AU152" s="18" t="s">
        <v>83</v>
      </c>
    </row>
    <row r="153" spans="2:65" s="1" customFormat="1" ht="16.5" customHeight="1">
      <c r="B153" s="33"/>
      <c r="C153" s="127" t="s">
        <v>320</v>
      </c>
      <c r="D153" s="127" t="s">
        <v>219</v>
      </c>
      <c r="E153" s="128" t="s">
        <v>5604</v>
      </c>
      <c r="F153" s="129" t="s">
        <v>1637</v>
      </c>
      <c r="G153" s="130" t="s">
        <v>1555</v>
      </c>
      <c r="H153" s="131">
        <v>1</v>
      </c>
      <c r="I153" s="132"/>
      <c r="J153" s="133">
        <f>ROUND(I153*H153,2)</f>
        <v>0</v>
      </c>
      <c r="K153" s="129" t="s">
        <v>19</v>
      </c>
      <c r="L153" s="33"/>
      <c r="M153" s="134" t="s">
        <v>19</v>
      </c>
      <c r="N153" s="135" t="s">
        <v>47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223</v>
      </c>
      <c r="AT153" s="138" t="s">
        <v>219</v>
      </c>
      <c r="AU153" s="138" t="s">
        <v>83</v>
      </c>
      <c r="AY153" s="18" t="s">
        <v>218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8" t="s">
        <v>83</v>
      </c>
      <c r="BK153" s="139">
        <f>ROUND(I153*H153,2)</f>
        <v>0</v>
      </c>
      <c r="BL153" s="18" t="s">
        <v>223</v>
      </c>
      <c r="BM153" s="138" t="s">
        <v>5605</v>
      </c>
    </row>
    <row r="154" spans="2:65" s="1" customFormat="1" ht="11.25">
      <c r="B154" s="33"/>
      <c r="D154" s="140" t="s">
        <v>225</v>
      </c>
      <c r="F154" s="141" t="s">
        <v>1637</v>
      </c>
      <c r="I154" s="142"/>
      <c r="L154" s="33"/>
      <c r="M154" s="182"/>
      <c r="N154" s="183"/>
      <c r="O154" s="183"/>
      <c r="P154" s="183"/>
      <c r="Q154" s="183"/>
      <c r="R154" s="183"/>
      <c r="S154" s="183"/>
      <c r="T154" s="184"/>
      <c r="AT154" s="18" t="s">
        <v>225</v>
      </c>
      <c r="AU154" s="18" t="s">
        <v>83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QnLvAqaBQH2qeJvo/+l9HpNO8wIstbutDkBoTBru84QTe/U/r8UYPWulIdDRMSXxQ2kJRvcj58rYNdoGdqXEdg==" saltValue="Q/rf2l5iEeFmYuLUGPPqAszf1TmXhUloQ8UqkwK5YseiddP6HprQZOQcMU4I0SpMnFkJk6jGwO6MnmermBX/gQ==" spinCount="100000" sheet="1" objects="1" scenarios="1" formatColumns="0" formatRows="0" autoFilter="0"/>
  <autoFilter ref="C92:K154" xr:uid="{00000000-0009-0000-0000-000013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162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ht="12.75">
      <c r="B8" s="21"/>
      <c r="D8" s="28" t="s">
        <v>185</v>
      </c>
      <c r="L8" s="21"/>
    </row>
    <row r="9" spans="2:46" ht="16.5" customHeight="1">
      <c r="B9" s="21"/>
      <c r="E9" s="328" t="s">
        <v>5461</v>
      </c>
      <c r="F9" s="313"/>
      <c r="G9" s="313"/>
      <c r="H9" s="313"/>
      <c r="L9" s="21"/>
    </row>
    <row r="10" spans="2:46" ht="12" customHeight="1">
      <c r="B10" s="21"/>
      <c r="D10" s="28" t="s">
        <v>192</v>
      </c>
      <c r="L10" s="21"/>
    </row>
    <row r="11" spans="2:46" s="1" customFormat="1" ht="16.5" customHeight="1">
      <c r="B11" s="33"/>
      <c r="E11" s="305" t="s">
        <v>5548</v>
      </c>
      <c r="F11" s="330"/>
      <c r="G11" s="330"/>
      <c r="H11" s="330"/>
      <c r="L11" s="33"/>
    </row>
    <row r="12" spans="2:46" s="1" customFormat="1" ht="12" customHeight="1">
      <c r="B12" s="33"/>
      <c r="D12" s="28" t="s">
        <v>1427</v>
      </c>
      <c r="L12" s="33"/>
    </row>
    <row r="13" spans="2:46" s="1" customFormat="1" ht="16.5" customHeight="1">
      <c r="B13" s="33"/>
      <c r="E13" s="294" t="s">
        <v>5606</v>
      </c>
      <c r="F13" s="330"/>
      <c r="G13" s="330"/>
      <c r="H13" s="330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31. 5. 2023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1" t="str">
        <f>'Rekapitulace stavby'!E14</f>
        <v>Vyplň údaj</v>
      </c>
      <c r="F22" s="312"/>
      <c r="G22" s="312"/>
      <c r="H22" s="312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33</v>
      </c>
      <c r="I24" s="28" t="s">
        <v>26</v>
      </c>
      <c r="J24" s="26" t="s">
        <v>34</v>
      </c>
      <c r="L24" s="33"/>
    </row>
    <row r="25" spans="2:12" s="1" customFormat="1" ht="18" customHeight="1">
      <c r="B25" s="33"/>
      <c r="E25" s="26" t="s">
        <v>35</v>
      </c>
      <c r="I25" s="28" t="s">
        <v>29</v>
      </c>
      <c r="J25" s="26" t="s">
        <v>36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38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40</v>
      </c>
      <c r="L30" s="33"/>
    </row>
    <row r="31" spans="2:12" s="7" customFormat="1" ht="16.5" customHeight="1">
      <c r="B31" s="93"/>
      <c r="E31" s="317" t="s">
        <v>19</v>
      </c>
      <c r="F31" s="317"/>
      <c r="G31" s="317"/>
      <c r="H31" s="317"/>
      <c r="L31" s="93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4" t="s">
        <v>42</v>
      </c>
      <c r="J34" s="64">
        <f>ROUND(J93, 2)</f>
        <v>0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44</v>
      </c>
      <c r="I36" s="36" t="s">
        <v>43</v>
      </c>
      <c r="J36" s="36" t="s">
        <v>45</v>
      </c>
      <c r="L36" s="33"/>
    </row>
    <row r="37" spans="2:12" s="1" customFormat="1" ht="14.45" customHeight="1">
      <c r="B37" s="33"/>
      <c r="D37" s="53" t="s">
        <v>46</v>
      </c>
      <c r="E37" s="28" t="s">
        <v>47</v>
      </c>
      <c r="F37" s="84">
        <f>ROUND((SUM(BE93:BE130)),  2)</f>
        <v>0</v>
      </c>
      <c r="I37" s="95">
        <v>0.21</v>
      </c>
      <c r="J37" s="84">
        <f>ROUND(((SUM(BE93:BE130))*I37),  2)</f>
        <v>0</v>
      </c>
      <c r="L37" s="33"/>
    </row>
    <row r="38" spans="2:12" s="1" customFormat="1" ht="14.45" customHeight="1">
      <c r="B38" s="33"/>
      <c r="E38" s="28" t="s">
        <v>48</v>
      </c>
      <c r="F38" s="84">
        <f>ROUND((SUM(BF93:BF130)),  2)</f>
        <v>0</v>
      </c>
      <c r="I38" s="95">
        <v>0.15</v>
      </c>
      <c r="J38" s="84">
        <f>ROUND(((SUM(BF93:BF130))*I38),  2)</f>
        <v>0</v>
      </c>
      <c r="L38" s="33"/>
    </row>
    <row r="39" spans="2:12" s="1" customFormat="1" ht="14.45" hidden="1" customHeight="1">
      <c r="B39" s="33"/>
      <c r="E39" s="28" t="s">
        <v>49</v>
      </c>
      <c r="F39" s="84">
        <f>ROUND((SUM(BG93:BG130)),  2)</f>
        <v>0</v>
      </c>
      <c r="I39" s="95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50</v>
      </c>
      <c r="F40" s="84">
        <f>ROUND((SUM(BH93:BH130)),  2)</f>
        <v>0</v>
      </c>
      <c r="I40" s="95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51</v>
      </c>
      <c r="F41" s="84">
        <f>ROUND((SUM(BI93:BI130)),  2)</f>
        <v>0</v>
      </c>
      <c r="I41" s="95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6"/>
      <c r="D43" s="97" t="s">
        <v>52</v>
      </c>
      <c r="E43" s="55"/>
      <c r="F43" s="55"/>
      <c r="G43" s="98" t="s">
        <v>53</v>
      </c>
      <c r="H43" s="99" t="s">
        <v>54</v>
      </c>
      <c r="I43" s="55"/>
      <c r="J43" s="100">
        <f>SUM(J34:J41)</f>
        <v>0</v>
      </c>
      <c r="K43" s="101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197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28" t="str">
        <f>E7</f>
        <v>MVE Klecany II</v>
      </c>
      <c r="F52" s="329"/>
      <c r="G52" s="329"/>
      <c r="H52" s="329"/>
      <c r="L52" s="33"/>
    </row>
    <row r="53" spans="2:12" ht="12" customHeight="1">
      <c r="B53" s="21"/>
      <c r="C53" s="28" t="s">
        <v>185</v>
      </c>
      <c r="L53" s="21"/>
    </row>
    <row r="54" spans="2:12" ht="16.5" customHeight="1">
      <c r="B54" s="21"/>
      <c r="E54" s="328" t="s">
        <v>5461</v>
      </c>
      <c r="F54" s="313"/>
      <c r="G54" s="313"/>
      <c r="H54" s="313"/>
      <c r="L54" s="21"/>
    </row>
    <row r="55" spans="2:12" ht="12" customHeight="1">
      <c r="B55" s="21"/>
      <c r="C55" s="28" t="s">
        <v>192</v>
      </c>
      <c r="L55" s="21"/>
    </row>
    <row r="56" spans="2:12" s="1" customFormat="1" ht="16.5" customHeight="1">
      <c r="B56" s="33"/>
      <c r="E56" s="305" t="s">
        <v>5548</v>
      </c>
      <c r="F56" s="330"/>
      <c r="G56" s="330"/>
      <c r="H56" s="330"/>
      <c r="L56" s="33"/>
    </row>
    <row r="57" spans="2:12" s="1" customFormat="1" ht="12" customHeight="1">
      <c r="B57" s="33"/>
      <c r="C57" s="28" t="s">
        <v>1427</v>
      </c>
      <c r="L57" s="33"/>
    </row>
    <row r="58" spans="2:12" s="1" customFormat="1" ht="16.5" customHeight="1">
      <c r="B58" s="33"/>
      <c r="E58" s="294" t="str">
        <f>E13</f>
        <v>SO 08.2 - Kabelové rozvody NN</v>
      </c>
      <c r="F58" s="330"/>
      <c r="G58" s="330"/>
      <c r="H58" s="330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Klecany [666033]</v>
      </c>
      <c r="I60" s="28" t="s">
        <v>23</v>
      </c>
      <c r="J60" s="50" t="str">
        <f>IF(J16="","",J16)</f>
        <v>31. 5. 2023</v>
      </c>
      <c r="L60" s="33"/>
    </row>
    <row r="61" spans="2:12" s="1" customFormat="1" ht="6.95" customHeight="1">
      <c r="B61" s="33"/>
      <c r="L61" s="33"/>
    </row>
    <row r="62" spans="2:12" s="1" customFormat="1" ht="15.2" customHeight="1">
      <c r="B62" s="33"/>
      <c r="C62" s="28" t="s">
        <v>25</v>
      </c>
      <c r="F62" s="26" t="str">
        <f>E19</f>
        <v>Povodí Vltavy, státní podnik</v>
      </c>
      <c r="I62" s="28" t="s">
        <v>33</v>
      </c>
      <c r="J62" s="31" t="str">
        <f>E25</f>
        <v>AQUATIS a.s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2" t="s">
        <v>198</v>
      </c>
      <c r="D65" s="96"/>
      <c r="E65" s="96"/>
      <c r="F65" s="96"/>
      <c r="G65" s="96"/>
      <c r="H65" s="96"/>
      <c r="I65" s="96"/>
      <c r="J65" s="103" t="s">
        <v>199</v>
      </c>
      <c r="K65" s="96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4" t="s">
        <v>74</v>
      </c>
      <c r="J67" s="64">
        <f>J93</f>
        <v>0</v>
      </c>
      <c r="L67" s="33"/>
      <c r="AU67" s="18" t="s">
        <v>200</v>
      </c>
    </row>
    <row r="68" spans="2:47" s="8" customFormat="1" ht="24.95" customHeight="1">
      <c r="B68" s="105"/>
      <c r="D68" s="106" t="s">
        <v>5607</v>
      </c>
      <c r="E68" s="107"/>
      <c r="F68" s="107"/>
      <c r="G68" s="107"/>
      <c r="H68" s="107"/>
      <c r="I68" s="107"/>
      <c r="J68" s="108">
        <f>J94</f>
        <v>0</v>
      </c>
      <c r="L68" s="105"/>
    </row>
    <row r="69" spans="2:47" s="8" customFormat="1" ht="24.95" customHeight="1">
      <c r="B69" s="105"/>
      <c r="D69" s="106" t="s">
        <v>5608</v>
      </c>
      <c r="E69" s="107"/>
      <c r="F69" s="107"/>
      <c r="G69" s="107"/>
      <c r="H69" s="107"/>
      <c r="I69" s="107"/>
      <c r="J69" s="108">
        <f>J120</f>
        <v>0</v>
      </c>
      <c r="L69" s="105"/>
    </row>
    <row r="70" spans="2:47" s="1" customFormat="1" ht="21.75" customHeight="1">
      <c r="B70" s="33"/>
      <c r="L70" s="33"/>
    </row>
    <row r="71" spans="2:47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47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47" s="1" customFormat="1" ht="24.95" customHeight="1">
      <c r="B76" s="33"/>
      <c r="C76" s="22" t="s">
        <v>203</v>
      </c>
      <c r="L76" s="33"/>
    </row>
    <row r="77" spans="2:47" s="1" customFormat="1" ht="6.95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16.5" customHeight="1">
      <c r="B79" s="33"/>
      <c r="E79" s="328" t="str">
        <f>E7</f>
        <v>MVE Klecany II</v>
      </c>
      <c r="F79" s="329"/>
      <c r="G79" s="329"/>
      <c r="H79" s="329"/>
      <c r="L79" s="33"/>
    </row>
    <row r="80" spans="2:47" ht="12" customHeight="1">
      <c r="B80" s="21"/>
      <c r="C80" s="28" t="s">
        <v>185</v>
      </c>
      <c r="L80" s="21"/>
    </row>
    <row r="81" spans="2:65" ht="16.5" customHeight="1">
      <c r="B81" s="21"/>
      <c r="E81" s="328" t="s">
        <v>5461</v>
      </c>
      <c r="F81" s="313"/>
      <c r="G81" s="313"/>
      <c r="H81" s="313"/>
      <c r="L81" s="21"/>
    </row>
    <row r="82" spans="2:65" ht="12" customHeight="1">
      <c r="B82" s="21"/>
      <c r="C82" s="28" t="s">
        <v>192</v>
      </c>
      <c r="L82" s="21"/>
    </row>
    <row r="83" spans="2:65" s="1" customFormat="1" ht="16.5" customHeight="1">
      <c r="B83" s="33"/>
      <c r="E83" s="305" t="s">
        <v>5548</v>
      </c>
      <c r="F83" s="330"/>
      <c r="G83" s="330"/>
      <c r="H83" s="330"/>
      <c r="L83" s="33"/>
    </row>
    <row r="84" spans="2:65" s="1" customFormat="1" ht="12" customHeight="1">
      <c r="B84" s="33"/>
      <c r="C84" s="28" t="s">
        <v>1427</v>
      </c>
      <c r="L84" s="33"/>
    </row>
    <row r="85" spans="2:65" s="1" customFormat="1" ht="16.5" customHeight="1">
      <c r="B85" s="33"/>
      <c r="E85" s="294" t="str">
        <f>E13</f>
        <v>SO 08.2 - Kabelové rozvody NN</v>
      </c>
      <c r="F85" s="330"/>
      <c r="G85" s="330"/>
      <c r="H85" s="330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Klecany [666033]</v>
      </c>
      <c r="I87" s="28" t="s">
        <v>23</v>
      </c>
      <c r="J87" s="50" t="str">
        <f>IF(J16="","",J16)</f>
        <v>31. 5. 2023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E19</f>
        <v>Povodí Vltavy, státní podnik</v>
      </c>
      <c r="I89" s="28" t="s">
        <v>33</v>
      </c>
      <c r="J89" s="31" t="str">
        <f>E25</f>
        <v>AQUATIS a.s</v>
      </c>
      <c r="L89" s="33"/>
    </row>
    <row r="90" spans="2:65" s="1" customFormat="1" ht="15.2" customHeight="1">
      <c r="B90" s="33"/>
      <c r="C90" s="28" t="s">
        <v>31</v>
      </c>
      <c r="F90" s="26" t="str">
        <f>IF(E22="","",E22)</f>
        <v>Vyplň údaj</v>
      </c>
      <c r="I90" s="28" t="s">
        <v>38</v>
      </c>
      <c r="J90" s="31" t="str">
        <f>E28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9"/>
      <c r="C92" s="110" t="s">
        <v>204</v>
      </c>
      <c r="D92" s="111" t="s">
        <v>61</v>
      </c>
      <c r="E92" s="111" t="s">
        <v>57</v>
      </c>
      <c r="F92" s="111" t="s">
        <v>58</v>
      </c>
      <c r="G92" s="111" t="s">
        <v>205</v>
      </c>
      <c r="H92" s="111" t="s">
        <v>206</v>
      </c>
      <c r="I92" s="111" t="s">
        <v>207</v>
      </c>
      <c r="J92" s="111" t="s">
        <v>199</v>
      </c>
      <c r="K92" s="112" t="s">
        <v>208</v>
      </c>
      <c r="L92" s="109"/>
      <c r="M92" s="57" t="s">
        <v>19</v>
      </c>
      <c r="N92" s="58" t="s">
        <v>46</v>
      </c>
      <c r="O92" s="58" t="s">
        <v>209</v>
      </c>
      <c r="P92" s="58" t="s">
        <v>210</v>
      </c>
      <c r="Q92" s="58" t="s">
        <v>211</v>
      </c>
      <c r="R92" s="58" t="s">
        <v>212</v>
      </c>
      <c r="S92" s="58" t="s">
        <v>213</v>
      </c>
      <c r="T92" s="59" t="s">
        <v>214</v>
      </c>
    </row>
    <row r="93" spans="2:65" s="1" customFormat="1" ht="22.9" customHeight="1">
      <c r="B93" s="33"/>
      <c r="C93" s="62" t="s">
        <v>215</v>
      </c>
      <c r="J93" s="113">
        <f>BK93</f>
        <v>0</v>
      </c>
      <c r="L93" s="33"/>
      <c r="M93" s="60"/>
      <c r="N93" s="51"/>
      <c r="O93" s="51"/>
      <c r="P93" s="114">
        <f>P94+P120</f>
        <v>0</v>
      </c>
      <c r="Q93" s="51"/>
      <c r="R93" s="114">
        <f>R94+R120</f>
        <v>0</v>
      </c>
      <c r="S93" s="51"/>
      <c r="T93" s="115">
        <f>T94+T120</f>
        <v>0</v>
      </c>
      <c r="AT93" s="18" t="s">
        <v>75</v>
      </c>
      <c r="AU93" s="18" t="s">
        <v>200</v>
      </c>
      <c r="BK93" s="116">
        <f>BK94+BK120</f>
        <v>0</v>
      </c>
    </row>
    <row r="94" spans="2:65" s="10" customFormat="1" ht="25.9" customHeight="1">
      <c r="B94" s="117"/>
      <c r="D94" s="118" t="s">
        <v>75</v>
      </c>
      <c r="E94" s="119" t="s">
        <v>5609</v>
      </c>
      <c r="F94" s="119" t="s">
        <v>458</v>
      </c>
      <c r="I94" s="120"/>
      <c r="J94" s="121">
        <f>BK94</f>
        <v>0</v>
      </c>
      <c r="L94" s="117"/>
      <c r="M94" s="122"/>
      <c r="P94" s="123">
        <f>SUM(P95:P119)</f>
        <v>0</v>
      </c>
      <c r="R94" s="123">
        <f>SUM(R95:R119)</f>
        <v>0</v>
      </c>
      <c r="T94" s="124">
        <f>SUM(T95:T119)</f>
        <v>0</v>
      </c>
      <c r="AR94" s="118" t="s">
        <v>83</v>
      </c>
      <c r="AT94" s="125" t="s">
        <v>75</v>
      </c>
      <c r="AU94" s="125" t="s">
        <v>76</v>
      </c>
      <c r="AY94" s="118" t="s">
        <v>218</v>
      </c>
      <c r="BK94" s="126">
        <f>SUM(BK95:BK119)</f>
        <v>0</v>
      </c>
    </row>
    <row r="95" spans="2:65" s="1" customFormat="1" ht="16.5" customHeight="1">
      <c r="B95" s="33"/>
      <c r="C95" s="127" t="s">
        <v>83</v>
      </c>
      <c r="D95" s="127" t="s">
        <v>219</v>
      </c>
      <c r="E95" s="128" t="s">
        <v>5610</v>
      </c>
      <c r="F95" s="129" t="s">
        <v>5258</v>
      </c>
      <c r="G95" s="130" t="s">
        <v>222</v>
      </c>
      <c r="H95" s="131">
        <v>510.7</v>
      </c>
      <c r="I95" s="132"/>
      <c r="J95" s="133">
        <f>ROUND(I95*H95,2)</f>
        <v>0</v>
      </c>
      <c r="K95" s="129" t="s">
        <v>19</v>
      </c>
      <c r="L95" s="33"/>
      <c r="M95" s="134" t="s">
        <v>19</v>
      </c>
      <c r="N95" s="135" t="s">
        <v>47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223</v>
      </c>
      <c r="AT95" s="138" t="s">
        <v>219</v>
      </c>
      <c r="AU95" s="138" t="s">
        <v>83</v>
      </c>
      <c r="AY95" s="18" t="s">
        <v>218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8" t="s">
        <v>83</v>
      </c>
      <c r="BK95" s="139">
        <f>ROUND(I95*H95,2)</f>
        <v>0</v>
      </c>
      <c r="BL95" s="18" t="s">
        <v>223</v>
      </c>
      <c r="BM95" s="138" t="s">
        <v>5611</v>
      </c>
    </row>
    <row r="96" spans="2:65" s="1" customFormat="1" ht="48.75">
      <c r="B96" s="33"/>
      <c r="D96" s="140" t="s">
        <v>225</v>
      </c>
      <c r="F96" s="141" t="s">
        <v>5612</v>
      </c>
      <c r="I96" s="142"/>
      <c r="L96" s="33"/>
      <c r="M96" s="143"/>
      <c r="T96" s="54"/>
      <c r="AT96" s="18" t="s">
        <v>225</v>
      </c>
      <c r="AU96" s="18" t="s">
        <v>83</v>
      </c>
    </row>
    <row r="97" spans="2:65" s="1" customFormat="1" ht="29.25">
      <c r="B97" s="33"/>
      <c r="D97" s="140" t="s">
        <v>227</v>
      </c>
      <c r="F97" s="144" t="s">
        <v>4923</v>
      </c>
      <c r="I97" s="142"/>
      <c r="L97" s="33"/>
      <c r="M97" s="143"/>
      <c r="T97" s="54"/>
      <c r="AT97" s="18" t="s">
        <v>227</v>
      </c>
      <c r="AU97" s="18" t="s">
        <v>83</v>
      </c>
    </row>
    <row r="98" spans="2:65" s="11" customFormat="1" ht="11.25">
      <c r="B98" s="145"/>
      <c r="D98" s="140" t="s">
        <v>229</v>
      </c>
      <c r="E98" s="146" t="s">
        <v>19</v>
      </c>
      <c r="F98" s="147" t="s">
        <v>5555</v>
      </c>
      <c r="H98" s="146" t="s">
        <v>19</v>
      </c>
      <c r="I98" s="148"/>
      <c r="L98" s="145"/>
      <c r="M98" s="149"/>
      <c r="T98" s="150"/>
      <c r="AT98" s="146" t="s">
        <v>229</v>
      </c>
      <c r="AU98" s="146" t="s">
        <v>83</v>
      </c>
      <c r="AV98" s="11" t="s">
        <v>83</v>
      </c>
      <c r="AW98" s="11" t="s">
        <v>37</v>
      </c>
      <c r="AX98" s="11" t="s">
        <v>76</v>
      </c>
      <c r="AY98" s="146" t="s">
        <v>218</v>
      </c>
    </row>
    <row r="99" spans="2:65" s="12" customFormat="1" ht="11.25">
      <c r="B99" s="151"/>
      <c r="D99" s="140" t="s">
        <v>229</v>
      </c>
      <c r="E99" s="152" t="s">
        <v>19</v>
      </c>
      <c r="F99" s="153" t="s">
        <v>5556</v>
      </c>
      <c r="H99" s="154">
        <v>510.7</v>
      </c>
      <c r="I99" s="155"/>
      <c r="L99" s="151"/>
      <c r="M99" s="156"/>
      <c r="T99" s="157"/>
      <c r="AT99" s="152" t="s">
        <v>229</v>
      </c>
      <c r="AU99" s="152" t="s">
        <v>83</v>
      </c>
      <c r="AV99" s="12" t="s">
        <v>85</v>
      </c>
      <c r="AW99" s="12" t="s">
        <v>37</v>
      </c>
      <c r="AX99" s="12" t="s">
        <v>83</v>
      </c>
      <c r="AY99" s="152" t="s">
        <v>218</v>
      </c>
    </row>
    <row r="100" spans="2:65" s="1" customFormat="1" ht="16.5" customHeight="1">
      <c r="B100" s="33"/>
      <c r="C100" s="127" t="s">
        <v>85</v>
      </c>
      <c r="D100" s="127" t="s">
        <v>219</v>
      </c>
      <c r="E100" s="128" t="s">
        <v>5613</v>
      </c>
      <c r="F100" s="129" t="s">
        <v>5270</v>
      </c>
      <c r="G100" s="130" t="s">
        <v>222</v>
      </c>
      <c r="H100" s="131">
        <v>510.7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5614</v>
      </c>
    </row>
    <row r="101" spans="2:65" s="1" customFormat="1" ht="58.5">
      <c r="B101" s="33"/>
      <c r="D101" s="140" t="s">
        <v>225</v>
      </c>
      <c r="F101" s="141" t="s">
        <v>5615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19.5">
      <c r="B102" s="33"/>
      <c r="D102" s="140" t="s">
        <v>227</v>
      </c>
      <c r="F102" s="144" t="s">
        <v>4935</v>
      </c>
      <c r="I102" s="142"/>
      <c r="L102" s="33"/>
      <c r="M102" s="143"/>
      <c r="T102" s="54"/>
      <c r="AT102" s="18" t="s">
        <v>227</v>
      </c>
      <c r="AU102" s="18" t="s">
        <v>83</v>
      </c>
    </row>
    <row r="103" spans="2:65" s="11" customFormat="1" ht="11.25">
      <c r="B103" s="145"/>
      <c r="D103" s="140" t="s">
        <v>229</v>
      </c>
      <c r="E103" s="146" t="s">
        <v>19</v>
      </c>
      <c r="F103" s="147" t="s">
        <v>5555</v>
      </c>
      <c r="H103" s="146" t="s">
        <v>19</v>
      </c>
      <c r="I103" s="148"/>
      <c r="L103" s="145"/>
      <c r="M103" s="149"/>
      <c r="T103" s="150"/>
      <c r="AT103" s="146" t="s">
        <v>229</v>
      </c>
      <c r="AU103" s="146" t="s">
        <v>83</v>
      </c>
      <c r="AV103" s="11" t="s">
        <v>83</v>
      </c>
      <c r="AW103" s="11" t="s">
        <v>37</v>
      </c>
      <c r="AX103" s="11" t="s">
        <v>76</v>
      </c>
      <c r="AY103" s="146" t="s">
        <v>218</v>
      </c>
    </row>
    <row r="104" spans="2:65" s="12" customFormat="1" ht="11.25">
      <c r="B104" s="151"/>
      <c r="D104" s="140" t="s">
        <v>229</v>
      </c>
      <c r="E104" s="152" t="s">
        <v>19</v>
      </c>
      <c r="F104" s="153" t="s">
        <v>5556</v>
      </c>
      <c r="H104" s="154">
        <v>510.7</v>
      </c>
      <c r="I104" s="155"/>
      <c r="L104" s="151"/>
      <c r="M104" s="156"/>
      <c r="T104" s="157"/>
      <c r="AT104" s="152" t="s">
        <v>229</v>
      </c>
      <c r="AU104" s="152" t="s">
        <v>83</v>
      </c>
      <c r="AV104" s="12" t="s">
        <v>85</v>
      </c>
      <c r="AW104" s="12" t="s">
        <v>37</v>
      </c>
      <c r="AX104" s="12" t="s">
        <v>83</v>
      </c>
      <c r="AY104" s="152" t="s">
        <v>218</v>
      </c>
    </row>
    <row r="105" spans="2:65" s="1" customFormat="1" ht="16.5" customHeight="1">
      <c r="B105" s="33"/>
      <c r="C105" s="127" t="s">
        <v>99</v>
      </c>
      <c r="D105" s="127" t="s">
        <v>219</v>
      </c>
      <c r="E105" s="128" t="s">
        <v>5616</v>
      </c>
      <c r="F105" s="129" t="s">
        <v>5578</v>
      </c>
      <c r="G105" s="130" t="s">
        <v>376</v>
      </c>
      <c r="H105" s="131">
        <v>1</v>
      </c>
      <c r="I105" s="132"/>
      <c r="J105" s="133">
        <f>ROUND(I105*H105,2)</f>
        <v>0</v>
      </c>
      <c r="K105" s="129" t="s">
        <v>19</v>
      </c>
      <c r="L105" s="33"/>
      <c r="M105" s="134" t="s">
        <v>19</v>
      </c>
      <c r="N105" s="135" t="s">
        <v>47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223</v>
      </c>
      <c r="AT105" s="138" t="s">
        <v>219</v>
      </c>
      <c r="AU105" s="138" t="s">
        <v>83</v>
      </c>
      <c r="AY105" s="18" t="s">
        <v>218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8" t="s">
        <v>83</v>
      </c>
      <c r="BK105" s="139">
        <f>ROUND(I105*H105,2)</f>
        <v>0</v>
      </c>
      <c r="BL105" s="18" t="s">
        <v>223</v>
      </c>
      <c r="BM105" s="138" t="s">
        <v>5617</v>
      </c>
    </row>
    <row r="106" spans="2:65" s="1" customFormat="1" ht="11.25">
      <c r="B106" s="33"/>
      <c r="D106" s="140" t="s">
        <v>225</v>
      </c>
      <c r="F106" s="141" t="s">
        <v>5578</v>
      </c>
      <c r="I106" s="142"/>
      <c r="L106" s="33"/>
      <c r="M106" s="143"/>
      <c r="T106" s="54"/>
      <c r="AT106" s="18" t="s">
        <v>225</v>
      </c>
      <c r="AU106" s="18" t="s">
        <v>83</v>
      </c>
    </row>
    <row r="107" spans="2:65" s="1" customFormat="1" ht="19.5">
      <c r="B107" s="33"/>
      <c r="D107" s="140" t="s">
        <v>227</v>
      </c>
      <c r="F107" s="144" t="s">
        <v>5580</v>
      </c>
      <c r="I107" s="142"/>
      <c r="L107" s="33"/>
      <c r="M107" s="143"/>
      <c r="T107" s="54"/>
      <c r="AT107" s="18" t="s">
        <v>227</v>
      </c>
      <c r="AU107" s="18" t="s">
        <v>83</v>
      </c>
    </row>
    <row r="108" spans="2:65" s="11" customFormat="1" ht="11.25">
      <c r="B108" s="145"/>
      <c r="D108" s="140" t="s">
        <v>229</v>
      </c>
      <c r="E108" s="146" t="s">
        <v>19</v>
      </c>
      <c r="F108" s="147" t="s">
        <v>5581</v>
      </c>
      <c r="H108" s="146" t="s">
        <v>19</v>
      </c>
      <c r="I108" s="148"/>
      <c r="L108" s="145"/>
      <c r="M108" s="149"/>
      <c r="T108" s="150"/>
      <c r="AT108" s="146" t="s">
        <v>229</v>
      </c>
      <c r="AU108" s="146" t="s">
        <v>83</v>
      </c>
      <c r="AV108" s="11" t="s">
        <v>83</v>
      </c>
      <c r="AW108" s="11" t="s">
        <v>37</v>
      </c>
      <c r="AX108" s="11" t="s">
        <v>76</v>
      </c>
      <c r="AY108" s="146" t="s">
        <v>218</v>
      </c>
    </row>
    <row r="109" spans="2:65" s="12" customFormat="1" ht="11.25">
      <c r="B109" s="151"/>
      <c r="D109" s="140" t="s">
        <v>229</v>
      </c>
      <c r="E109" s="152" t="s">
        <v>19</v>
      </c>
      <c r="F109" s="153" t="s">
        <v>83</v>
      </c>
      <c r="H109" s="154">
        <v>1</v>
      </c>
      <c r="I109" s="155"/>
      <c r="L109" s="151"/>
      <c r="M109" s="156"/>
      <c r="T109" s="157"/>
      <c r="AT109" s="152" t="s">
        <v>229</v>
      </c>
      <c r="AU109" s="152" t="s">
        <v>83</v>
      </c>
      <c r="AV109" s="12" t="s">
        <v>85</v>
      </c>
      <c r="AW109" s="12" t="s">
        <v>37</v>
      </c>
      <c r="AX109" s="12" t="s">
        <v>83</v>
      </c>
      <c r="AY109" s="152" t="s">
        <v>218</v>
      </c>
    </row>
    <row r="110" spans="2:65" s="1" customFormat="1" ht="16.5" customHeight="1">
      <c r="B110" s="33"/>
      <c r="C110" s="127" t="s">
        <v>223</v>
      </c>
      <c r="D110" s="127" t="s">
        <v>219</v>
      </c>
      <c r="E110" s="128" t="s">
        <v>5618</v>
      </c>
      <c r="F110" s="129" t="s">
        <v>5583</v>
      </c>
      <c r="G110" s="130" t="s">
        <v>376</v>
      </c>
      <c r="H110" s="131">
        <v>2</v>
      </c>
      <c r="I110" s="132"/>
      <c r="J110" s="133">
        <f>ROUND(I110*H110,2)</f>
        <v>0</v>
      </c>
      <c r="K110" s="129" t="s">
        <v>19</v>
      </c>
      <c r="L110" s="33"/>
      <c r="M110" s="134" t="s">
        <v>19</v>
      </c>
      <c r="N110" s="135" t="s">
        <v>47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223</v>
      </c>
      <c r="AT110" s="138" t="s">
        <v>219</v>
      </c>
      <c r="AU110" s="138" t="s">
        <v>83</v>
      </c>
      <c r="AY110" s="18" t="s">
        <v>218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83</v>
      </c>
      <c r="BK110" s="139">
        <f>ROUND(I110*H110,2)</f>
        <v>0</v>
      </c>
      <c r="BL110" s="18" t="s">
        <v>223</v>
      </c>
      <c r="BM110" s="138" t="s">
        <v>5619</v>
      </c>
    </row>
    <row r="111" spans="2:65" s="1" customFormat="1" ht="11.25">
      <c r="B111" s="33"/>
      <c r="D111" s="140" t="s">
        <v>225</v>
      </c>
      <c r="F111" s="141" t="s">
        <v>5583</v>
      </c>
      <c r="I111" s="142"/>
      <c r="L111" s="33"/>
      <c r="M111" s="143"/>
      <c r="T111" s="54"/>
      <c r="AT111" s="18" t="s">
        <v>225</v>
      </c>
      <c r="AU111" s="18" t="s">
        <v>83</v>
      </c>
    </row>
    <row r="112" spans="2:65" s="1" customFormat="1" ht="19.5">
      <c r="B112" s="33"/>
      <c r="D112" s="140" t="s">
        <v>227</v>
      </c>
      <c r="F112" s="144" t="s">
        <v>5281</v>
      </c>
      <c r="I112" s="142"/>
      <c r="L112" s="33"/>
      <c r="M112" s="143"/>
      <c r="T112" s="54"/>
      <c r="AT112" s="18" t="s">
        <v>227</v>
      </c>
      <c r="AU112" s="18" t="s">
        <v>83</v>
      </c>
    </row>
    <row r="113" spans="2:65" s="11" customFormat="1" ht="11.25">
      <c r="B113" s="145"/>
      <c r="D113" s="140" t="s">
        <v>229</v>
      </c>
      <c r="E113" s="146" t="s">
        <v>19</v>
      </c>
      <c r="F113" s="147" t="s">
        <v>5581</v>
      </c>
      <c r="H113" s="146" t="s">
        <v>19</v>
      </c>
      <c r="I113" s="148"/>
      <c r="L113" s="145"/>
      <c r="M113" s="149"/>
      <c r="T113" s="150"/>
      <c r="AT113" s="146" t="s">
        <v>229</v>
      </c>
      <c r="AU113" s="146" t="s">
        <v>83</v>
      </c>
      <c r="AV113" s="11" t="s">
        <v>83</v>
      </c>
      <c r="AW113" s="11" t="s">
        <v>37</v>
      </c>
      <c r="AX113" s="11" t="s">
        <v>76</v>
      </c>
      <c r="AY113" s="146" t="s">
        <v>218</v>
      </c>
    </row>
    <row r="114" spans="2:65" s="12" customFormat="1" ht="11.25">
      <c r="B114" s="151"/>
      <c r="D114" s="140" t="s">
        <v>229</v>
      </c>
      <c r="E114" s="152" t="s">
        <v>19</v>
      </c>
      <c r="F114" s="153" t="s">
        <v>85</v>
      </c>
      <c r="H114" s="154">
        <v>2</v>
      </c>
      <c r="I114" s="155"/>
      <c r="L114" s="151"/>
      <c r="M114" s="156"/>
      <c r="T114" s="157"/>
      <c r="AT114" s="152" t="s">
        <v>229</v>
      </c>
      <c r="AU114" s="152" t="s">
        <v>83</v>
      </c>
      <c r="AV114" s="12" t="s">
        <v>85</v>
      </c>
      <c r="AW114" s="12" t="s">
        <v>37</v>
      </c>
      <c r="AX114" s="12" t="s">
        <v>83</v>
      </c>
      <c r="AY114" s="152" t="s">
        <v>218</v>
      </c>
    </row>
    <row r="115" spans="2:65" s="1" customFormat="1" ht="16.5" customHeight="1">
      <c r="B115" s="33"/>
      <c r="C115" s="127" t="s">
        <v>257</v>
      </c>
      <c r="D115" s="127" t="s">
        <v>219</v>
      </c>
      <c r="E115" s="128" t="s">
        <v>5620</v>
      </c>
      <c r="F115" s="129" t="s">
        <v>5586</v>
      </c>
      <c r="G115" s="130" t="s">
        <v>222</v>
      </c>
      <c r="H115" s="131">
        <v>53.1</v>
      </c>
      <c r="I115" s="132"/>
      <c r="J115" s="133">
        <f>ROUND(I115*H115,2)</f>
        <v>0</v>
      </c>
      <c r="K115" s="129" t="s">
        <v>19</v>
      </c>
      <c r="L115" s="33"/>
      <c r="M115" s="134" t="s">
        <v>19</v>
      </c>
      <c r="N115" s="135" t="s">
        <v>47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223</v>
      </c>
      <c r="AT115" s="138" t="s">
        <v>219</v>
      </c>
      <c r="AU115" s="138" t="s">
        <v>83</v>
      </c>
      <c r="AY115" s="18" t="s">
        <v>218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8" t="s">
        <v>83</v>
      </c>
      <c r="BK115" s="139">
        <f>ROUND(I115*H115,2)</f>
        <v>0</v>
      </c>
      <c r="BL115" s="18" t="s">
        <v>223</v>
      </c>
      <c r="BM115" s="138" t="s">
        <v>5621</v>
      </c>
    </row>
    <row r="116" spans="2:65" s="1" customFormat="1" ht="29.25">
      <c r="B116" s="33"/>
      <c r="D116" s="140" t="s">
        <v>225</v>
      </c>
      <c r="F116" s="141" t="s">
        <v>5588</v>
      </c>
      <c r="I116" s="142"/>
      <c r="L116" s="33"/>
      <c r="M116" s="143"/>
      <c r="T116" s="54"/>
      <c r="AT116" s="18" t="s">
        <v>225</v>
      </c>
      <c r="AU116" s="18" t="s">
        <v>83</v>
      </c>
    </row>
    <row r="117" spans="2:65" s="1" customFormat="1" ht="19.5">
      <c r="B117" s="33"/>
      <c r="D117" s="140" t="s">
        <v>227</v>
      </c>
      <c r="F117" s="144" t="s">
        <v>5589</v>
      </c>
      <c r="I117" s="142"/>
      <c r="L117" s="33"/>
      <c r="M117" s="143"/>
      <c r="T117" s="54"/>
      <c r="AT117" s="18" t="s">
        <v>227</v>
      </c>
      <c r="AU117" s="18" t="s">
        <v>83</v>
      </c>
    </row>
    <row r="118" spans="2:65" s="11" customFormat="1" ht="11.25">
      <c r="B118" s="145"/>
      <c r="D118" s="140" t="s">
        <v>229</v>
      </c>
      <c r="E118" s="146" t="s">
        <v>19</v>
      </c>
      <c r="F118" s="147" t="s">
        <v>5581</v>
      </c>
      <c r="H118" s="146" t="s">
        <v>19</v>
      </c>
      <c r="I118" s="148"/>
      <c r="L118" s="145"/>
      <c r="M118" s="149"/>
      <c r="T118" s="150"/>
      <c r="AT118" s="146" t="s">
        <v>229</v>
      </c>
      <c r="AU118" s="146" t="s">
        <v>83</v>
      </c>
      <c r="AV118" s="11" t="s">
        <v>83</v>
      </c>
      <c r="AW118" s="11" t="s">
        <v>37</v>
      </c>
      <c r="AX118" s="11" t="s">
        <v>76</v>
      </c>
      <c r="AY118" s="146" t="s">
        <v>218</v>
      </c>
    </row>
    <row r="119" spans="2:65" s="12" customFormat="1" ht="11.25">
      <c r="B119" s="151"/>
      <c r="D119" s="140" t="s">
        <v>229</v>
      </c>
      <c r="E119" s="152" t="s">
        <v>19</v>
      </c>
      <c r="F119" s="153" t="s">
        <v>5590</v>
      </c>
      <c r="H119" s="154">
        <v>53.1</v>
      </c>
      <c r="I119" s="155"/>
      <c r="L119" s="151"/>
      <c r="M119" s="156"/>
      <c r="T119" s="157"/>
      <c r="AT119" s="152" t="s">
        <v>229</v>
      </c>
      <c r="AU119" s="152" t="s">
        <v>83</v>
      </c>
      <c r="AV119" s="12" t="s">
        <v>85</v>
      </c>
      <c r="AW119" s="12" t="s">
        <v>37</v>
      </c>
      <c r="AX119" s="12" t="s">
        <v>83</v>
      </c>
      <c r="AY119" s="152" t="s">
        <v>218</v>
      </c>
    </row>
    <row r="120" spans="2:65" s="10" customFormat="1" ht="25.9" customHeight="1">
      <c r="B120" s="117"/>
      <c r="D120" s="118" t="s">
        <v>75</v>
      </c>
      <c r="E120" s="119" t="s">
        <v>5622</v>
      </c>
      <c r="F120" s="119" t="s">
        <v>161</v>
      </c>
      <c r="I120" s="120"/>
      <c r="J120" s="121">
        <f>BK120</f>
        <v>0</v>
      </c>
      <c r="L120" s="117"/>
      <c r="M120" s="122"/>
      <c r="P120" s="123">
        <f>SUM(P121:P130)</f>
        <v>0</v>
      </c>
      <c r="R120" s="123">
        <f>SUM(R121:R130)</f>
        <v>0</v>
      </c>
      <c r="T120" s="124">
        <f>SUM(T121:T130)</f>
        <v>0</v>
      </c>
      <c r="AR120" s="118" t="s">
        <v>83</v>
      </c>
      <c r="AT120" s="125" t="s">
        <v>75</v>
      </c>
      <c r="AU120" s="125" t="s">
        <v>76</v>
      </c>
      <c r="AY120" s="118" t="s">
        <v>218</v>
      </c>
      <c r="BK120" s="126">
        <f>SUM(BK121:BK130)</f>
        <v>0</v>
      </c>
    </row>
    <row r="121" spans="2:65" s="1" customFormat="1" ht="16.5" customHeight="1">
      <c r="B121" s="33"/>
      <c r="C121" s="127" t="s">
        <v>263</v>
      </c>
      <c r="D121" s="127" t="s">
        <v>219</v>
      </c>
      <c r="E121" s="128" t="s">
        <v>5623</v>
      </c>
      <c r="F121" s="129" t="s">
        <v>5624</v>
      </c>
      <c r="G121" s="130" t="s">
        <v>222</v>
      </c>
      <c r="H121" s="131">
        <v>825</v>
      </c>
      <c r="I121" s="132"/>
      <c r="J121" s="133">
        <f>ROUND(I121*H121,2)</f>
        <v>0</v>
      </c>
      <c r="K121" s="129" t="s">
        <v>19</v>
      </c>
      <c r="L121" s="33"/>
      <c r="M121" s="134" t="s">
        <v>19</v>
      </c>
      <c r="N121" s="135" t="s">
        <v>47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223</v>
      </c>
      <c r="AT121" s="138" t="s">
        <v>219</v>
      </c>
      <c r="AU121" s="138" t="s">
        <v>83</v>
      </c>
      <c r="AY121" s="18" t="s">
        <v>218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8" t="s">
        <v>83</v>
      </c>
      <c r="BK121" s="139">
        <f>ROUND(I121*H121,2)</f>
        <v>0</v>
      </c>
      <c r="BL121" s="18" t="s">
        <v>223</v>
      </c>
      <c r="BM121" s="138" t="s">
        <v>5625</v>
      </c>
    </row>
    <row r="122" spans="2:65" s="1" customFormat="1" ht="11.25">
      <c r="B122" s="33"/>
      <c r="D122" s="140" t="s">
        <v>225</v>
      </c>
      <c r="F122" s="141" t="s">
        <v>5624</v>
      </c>
      <c r="I122" s="142"/>
      <c r="L122" s="33"/>
      <c r="M122" s="143"/>
      <c r="T122" s="54"/>
      <c r="AT122" s="18" t="s">
        <v>225</v>
      </c>
      <c r="AU122" s="18" t="s">
        <v>83</v>
      </c>
    </row>
    <row r="123" spans="2:65" s="1" customFormat="1" ht="16.5" customHeight="1">
      <c r="B123" s="33"/>
      <c r="C123" s="127" t="s">
        <v>271</v>
      </c>
      <c r="D123" s="127" t="s">
        <v>219</v>
      </c>
      <c r="E123" s="128" t="s">
        <v>5626</v>
      </c>
      <c r="F123" s="129" t="s">
        <v>5627</v>
      </c>
      <c r="G123" s="130" t="s">
        <v>222</v>
      </c>
      <c r="H123" s="131">
        <v>825</v>
      </c>
      <c r="I123" s="132"/>
      <c r="J123" s="133">
        <f>ROUND(I123*H123,2)</f>
        <v>0</v>
      </c>
      <c r="K123" s="129" t="s">
        <v>19</v>
      </c>
      <c r="L123" s="33"/>
      <c r="M123" s="134" t="s">
        <v>19</v>
      </c>
      <c r="N123" s="135" t="s">
        <v>47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223</v>
      </c>
      <c r="AT123" s="138" t="s">
        <v>219</v>
      </c>
      <c r="AU123" s="138" t="s">
        <v>83</v>
      </c>
      <c r="AY123" s="18" t="s">
        <v>218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8" t="s">
        <v>83</v>
      </c>
      <c r="BK123" s="139">
        <f>ROUND(I123*H123,2)</f>
        <v>0</v>
      </c>
      <c r="BL123" s="18" t="s">
        <v>223</v>
      </c>
      <c r="BM123" s="138" t="s">
        <v>5628</v>
      </c>
    </row>
    <row r="124" spans="2:65" s="1" customFormat="1" ht="11.25">
      <c r="B124" s="33"/>
      <c r="D124" s="140" t="s">
        <v>225</v>
      </c>
      <c r="F124" s="141" t="s">
        <v>5627</v>
      </c>
      <c r="I124" s="142"/>
      <c r="L124" s="33"/>
      <c r="M124" s="143"/>
      <c r="T124" s="54"/>
      <c r="AT124" s="18" t="s">
        <v>225</v>
      </c>
      <c r="AU124" s="18" t="s">
        <v>83</v>
      </c>
    </row>
    <row r="125" spans="2:65" s="1" customFormat="1" ht="16.5" customHeight="1">
      <c r="B125" s="33"/>
      <c r="C125" s="127" t="s">
        <v>278</v>
      </c>
      <c r="D125" s="127" t="s">
        <v>219</v>
      </c>
      <c r="E125" s="128" t="s">
        <v>5629</v>
      </c>
      <c r="F125" s="129" t="s">
        <v>1613</v>
      </c>
      <c r="G125" s="130" t="s">
        <v>1555</v>
      </c>
      <c r="H125" s="131">
        <v>1</v>
      </c>
      <c r="I125" s="132"/>
      <c r="J125" s="133">
        <f>ROUND(I125*H125,2)</f>
        <v>0</v>
      </c>
      <c r="K125" s="129" t="s">
        <v>19</v>
      </c>
      <c r="L125" s="33"/>
      <c r="M125" s="134" t="s">
        <v>19</v>
      </c>
      <c r="N125" s="135" t="s">
        <v>47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223</v>
      </c>
      <c r="AT125" s="138" t="s">
        <v>219</v>
      </c>
      <c r="AU125" s="138" t="s">
        <v>83</v>
      </c>
      <c r="AY125" s="18" t="s">
        <v>218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8" t="s">
        <v>83</v>
      </c>
      <c r="BK125" s="139">
        <f>ROUND(I125*H125,2)</f>
        <v>0</v>
      </c>
      <c r="BL125" s="18" t="s">
        <v>223</v>
      </c>
      <c r="BM125" s="138" t="s">
        <v>5630</v>
      </c>
    </row>
    <row r="126" spans="2:65" s="1" customFormat="1" ht="11.25">
      <c r="B126" s="33"/>
      <c r="D126" s="140" t="s">
        <v>225</v>
      </c>
      <c r="F126" s="141" t="s">
        <v>1613</v>
      </c>
      <c r="I126" s="142"/>
      <c r="L126" s="33"/>
      <c r="M126" s="143"/>
      <c r="T126" s="54"/>
      <c r="AT126" s="18" t="s">
        <v>225</v>
      </c>
      <c r="AU126" s="18" t="s">
        <v>83</v>
      </c>
    </row>
    <row r="127" spans="2:65" s="1" customFormat="1" ht="16.5" customHeight="1">
      <c r="B127" s="33"/>
      <c r="C127" s="127" t="s">
        <v>286</v>
      </c>
      <c r="D127" s="127" t="s">
        <v>219</v>
      </c>
      <c r="E127" s="128" t="s">
        <v>5631</v>
      </c>
      <c r="F127" s="129" t="s">
        <v>5599</v>
      </c>
      <c r="G127" s="130" t="s">
        <v>1555</v>
      </c>
      <c r="H127" s="131">
        <v>1</v>
      </c>
      <c r="I127" s="132"/>
      <c r="J127" s="133">
        <f>ROUND(I127*H127,2)</f>
        <v>0</v>
      </c>
      <c r="K127" s="129" t="s">
        <v>19</v>
      </c>
      <c r="L127" s="33"/>
      <c r="M127" s="134" t="s">
        <v>19</v>
      </c>
      <c r="N127" s="135" t="s">
        <v>47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223</v>
      </c>
      <c r="AT127" s="138" t="s">
        <v>219</v>
      </c>
      <c r="AU127" s="138" t="s">
        <v>83</v>
      </c>
      <c r="AY127" s="18" t="s">
        <v>218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8" t="s">
        <v>83</v>
      </c>
      <c r="BK127" s="139">
        <f>ROUND(I127*H127,2)</f>
        <v>0</v>
      </c>
      <c r="BL127" s="18" t="s">
        <v>223</v>
      </c>
      <c r="BM127" s="138" t="s">
        <v>5632</v>
      </c>
    </row>
    <row r="128" spans="2:65" s="1" customFormat="1" ht="11.25">
      <c r="B128" s="33"/>
      <c r="D128" s="140" t="s">
        <v>225</v>
      </c>
      <c r="F128" s="141" t="s">
        <v>5599</v>
      </c>
      <c r="I128" s="142"/>
      <c r="L128" s="33"/>
      <c r="M128" s="143"/>
      <c r="T128" s="54"/>
      <c r="AT128" s="18" t="s">
        <v>225</v>
      </c>
      <c r="AU128" s="18" t="s">
        <v>83</v>
      </c>
    </row>
    <row r="129" spans="2:65" s="1" customFormat="1" ht="16.5" customHeight="1">
      <c r="B129" s="33"/>
      <c r="C129" s="127" t="s">
        <v>292</v>
      </c>
      <c r="D129" s="127" t="s">
        <v>219</v>
      </c>
      <c r="E129" s="128" t="s">
        <v>5633</v>
      </c>
      <c r="F129" s="129" t="s">
        <v>5602</v>
      </c>
      <c r="G129" s="130" t="s">
        <v>1555</v>
      </c>
      <c r="H129" s="131">
        <v>1</v>
      </c>
      <c r="I129" s="132"/>
      <c r="J129" s="133">
        <f>ROUND(I129*H129,2)</f>
        <v>0</v>
      </c>
      <c r="K129" s="129" t="s">
        <v>19</v>
      </c>
      <c r="L129" s="33"/>
      <c r="M129" s="134" t="s">
        <v>19</v>
      </c>
      <c r="N129" s="135" t="s">
        <v>47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223</v>
      </c>
      <c r="AT129" s="138" t="s">
        <v>219</v>
      </c>
      <c r="AU129" s="138" t="s">
        <v>83</v>
      </c>
      <c r="AY129" s="18" t="s">
        <v>218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8" t="s">
        <v>83</v>
      </c>
      <c r="BK129" s="139">
        <f>ROUND(I129*H129,2)</f>
        <v>0</v>
      </c>
      <c r="BL129" s="18" t="s">
        <v>223</v>
      </c>
      <c r="BM129" s="138" t="s">
        <v>5634</v>
      </c>
    </row>
    <row r="130" spans="2:65" s="1" customFormat="1" ht="11.25">
      <c r="B130" s="33"/>
      <c r="D130" s="140" t="s">
        <v>225</v>
      </c>
      <c r="F130" s="141" t="s">
        <v>5602</v>
      </c>
      <c r="I130" s="142"/>
      <c r="L130" s="33"/>
      <c r="M130" s="182"/>
      <c r="N130" s="183"/>
      <c r="O130" s="183"/>
      <c r="P130" s="183"/>
      <c r="Q130" s="183"/>
      <c r="R130" s="183"/>
      <c r="S130" s="183"/>
      <c r="T130" s="184"/>
      <c r="AT130" s="18" t="s">
        <v>225</v>
      </c>
      <c r="AU130" s="18" t="s">
        <v>83</v>
      </c>
    </row>
    <row r="131" spans="2:65" s="1" customFormat="1" ht="6.95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3"/>
    </row>
  </sheetData>
  <sheetProtection algorithmName="SHA-512" hashValue="O3+JN4cXrdqLm9tIVLbz2018NB8dv87L4hxIBTcfr4QT/E9vdhjfKt0BrEzIWlz1c9LMzYU4FFzV9p1qNwFPGA==" saltValue="GmyxrE6ebV6NmOTW/Ze3m1irJovLRKYmkwLj4fULy1NhYdPLgLmtm4iL8Rphx/tFwFVHT11Vnw4zXXGHxmEqTg==" spinCount="100000" sheet="1" objects="1" scenarios="1" formatColumns="0" formatRows="0" autoFilter="0"/>
  <autoFilter ref="C92:K130" xr:uid="{00000000-0009-0000-0000-000014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165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172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8" t="str">
        <f>'Rekapitulace stavby'!K6</f>
        <v>MVE Klecany II</v>
      </c>
      <c r="F7" s="329"/>
      <c r="G7" s="329"/>
      <c r="H7" s="329"/>
      <c r="L7" s="21"/>
    </row>
    <row r="8" spans="2:46" s="1" customFormat="1" ht="12" customHeight="1">
      <c r="B8" s="33"/>
      <c r="D8" s="28" t="s">
        <v>185</v>
      </c>
      <c r="L8" s="33"/>
    </row>
    <row r="9" spans="2:46" s="1" customFormat="1" ht="16.5" customHeight="1">
      <c r="B9" s="33"/>
      <c r="E9" s="294" t="s">
        <v>5635</v>
      </c>
      <c r="F9" s="330"/>
      <c r="G9" s="330"/>
      <c r="H9" s="330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31. 5. 2023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1" t="str">
        <f>'Rekapitulace stavby'!E14</f>
        <v>Vyplň údaj</v>
      </c>
      <c r="F18" s="312"/>
      <c r="G18" s="312"/>
      <c r="H18" s="312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40</v>
      </c>
      <c r="L26" s="33"/>
    </row>
    <row r="27" spans="2:12" s="7" customFormat="1" ht="16.5" customHeight="1">
      <c r="B27" s="93"/>
      <c r="E27" s="317" t="s">
        <v>19</v>
      </c>
      <c r="F27" s="317"/>
      <c r="G27" s="317"/>
      <c r="H27" s="317"/>
      <c r="L27" s="9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4" t="s">
        <v>42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5" customHeight="1">
      <c r="B33" s="33"/>
      <c r="D33" s="53" t="s">
        <v>46</v>
      </c>
      <c r="E33" s="28" t="s">
        <v>47</v>
      </c>
      <c r="F33" s="84">
        <f>ROUND((SUM(BE80:BE123)),  2)</f>
        <v>0</v>
      </c>
      <c r="I33" s="95">
        <v>0.21</v>
      </c>
      <c r="J33" s="84">
        <f>ROUND(((SUM(BE80:BE123))*I33),  2)</f>
        <v>0</v>
      </c>
      <c r="L33" s="33"/>
    </row>
    <row r="34" spans="2:12" s="1" customFormat="1" ht="14.45" customHeight="1">
      <c r="B34" s="33"/>
      <c r="E34" s="28" t="s">
        <v>48</v>
      </c>
      <c r="F34" s="84">
        <f>ROUND((SUM(BF80:BF123)),  2)</f>
        <v>0</v>
      </c>
      <c r="I34" s="95">
        <v>0.15</v>
      </c>
      <c r="J34" s="84">
        <f>ROUND(((SUM(BF80:BF123))*I34),  2)</f>
        <v>0</v>
      </c>
      <c r="L34" s="33"/>
    </row>
    <row r="35" spans="2:12" s="1" customFormat="1" ht="14.45" hidden="1" customHeight="1">
      <c r="B35" s="33"/>
      <c r="E35" s="28" t="s">
        <v>49</v>
      </c>
      <c r="F35" s="84">
        <f>ROUND((SUM(BG80:BG123)),  2)</f>
        <v>0</v>
      </c>
      <c r="I35" s="95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50</v>
      </c>
      <c r="F36" s="84">
        <f>ROUND((SUM(BH80:BH123)),  2)</f>
        <v>0</v>
      </c>
      <c r="I36" s="95">
        <v>0.15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51</v>
      </c>
      <c r="F37" s="84">
        <f>ROUND((SUM(BI80:BI123)),  2)</f>
        <v>0</v>
      </c>
      <c r="I37" s="95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6"/>
      <c r="D39" s="97" t="s">
        <v>52</v>
      </c>
      <c r="E39" s="55"/>
      <c r="F39" s="55"/>
      <c r="G39" s="98" t="s">
        <v>53</v>
      </c>
      <c r="H39" s="99" t="s">
        <v>54</v>
      </c>
      <c r="I39" s="55"/>
      <c r="J39" s="100">
        <f>SUM(J30:J37)</f>
        <v>0</v>
      </c>
      <c r="K39" s="101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197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8" t="str">
        <f>E7</f>
        <v>MVE Klecany II</v>
      </c>
      <c r="F48" s="329"/>
      <c r="G48" s="329"/>
      <c r="H48" s="329"/>
      <c r="L48" s="33"/>
    </row>
    <row r="49" spans="2:47" s="1" customFormat="1" ht="12" customHeight="1">
      <c r="B49" s="33"/>
      <c r="C49" s="28" t="s">
        <v>185</v>
      </c>
      <c r="L49" s="33"/>
    </row>
    <row r="50" spans="2:47" s="1" customFormat="1" ht="16.5" customHeight="1">
      <c r="B50" s="33"/>
      <c r="E50" s="294" t="str">
        <f>E9</f>
        <v>VON - Vedlejší a ostatní náklady</v>
      </c>
      <c r="F50" s="330"/>
      <c r="G50" s="330"/>
      <c r="H50" s="330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Klecany [666033]</v>
      </c>
      <c r="I52" s="28" t="s">
        <v>23</v>
      </c>
      <c r="J52" s="50" t="str">
        <f>IF(J12="","",J12)</f>
        <v>31. 5. 2023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Povodí Vltavy, státní podnik</v>
      </c>
      <c r="I54" s="28" t="s">
        <v>33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2" t="s">
        <v>198</v>
      </c>
      <c r="D57" s="96"/>
      <c r="E57" s="96"/>
      <c r="F57" s="96"/>
      <c r="G57" s="96"/>
      <c r="H57" s="96"/>
      <c r="I57" s="96"/>
      <c r="J57" s="103" t="s">
        <v>199</v>
      </c>
      <c r="K57" s="96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4" t="s">
        <v>74</v>
      </c>
      <c r="J59" s="64">
        <f>J80</f>
        <v>0</v>
      </c>
      <c r="L59" s="33"/>
      <c r="AU59" s="18" t="s">
        <v>200</v>
      </c>
    </row>
    <row r="60" spans="2:47" s="8" customFormat="1" ht="24.95" customHeight="1">
      <c r="B60" s="105"/>
      <c r="D60" s="106" t="s">
        <v>5635</v>
      </c>
      <c r="E60" s="107"/>
      <c r="F60" s="107"/>
      <c r="G60" s="107"/>
      <c r="H60" s="107"/>
      <c r="I60" s="107"/>
      <c r="J60" s="108">
        <f>J81</f>
        <v>0</v>
      </c>
      <c r="L60" s="105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203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28" t="str">
        <f>E7</f>
        <v>MVE Klecany II</v>
      </c>
      <c r="F70" s="329"/>
      <c r="G70" s="329"/>
      <c r="H70" s="329"/>
      <c r="L70" s="33"/>
    </row>
    <row r="71" spans="2:63" s="1" customFormat="1" ht="12" customHeight="1">
      <c r="B71" s="33"/>
      <c r="C71" s="28" t="s">
        <v>185</v>
      </c>
      <c r="L71" s="33"/>
    </row>
    <row r="72" spans="2:63" s="1" customFormat="1" ht="16.5" customHeight="1">
      <c r="B72" s="33"/>
      <c r="E72" s="294" t="str">
        <f>E9</f>
        <v>VON - Vedlejší a ostatní náklady</v>
      </c>
      <c r="F72" s="330"/>
      <c r="G72" s="330"/>
      <c r="H72" s="330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Klecany [666033]</v>
      </c>
      <c r="I74" s="28" t="s">
        <v>23</v>
      </c>
      <c r="J74" s="50" t="str">
        <f>IF(J12="","",J12)</f>
        <v>31. 5. 2023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>Povodí Vltavy, státní podnik</v>
      </c>
      <c r="I76" s="28" t="s">
        <v>33</v>
      </c>
      <c r="J76" s="31" t="str">
        <f>E21</f>
        <v>AQUATIS a.s</v>
      </c>
      <c r="L76" s="33"/>
    </row>
    <row r="77" spans="2:63" s="1" customFormat="1" ht="15.2" customHeight="1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9" customFormat="1" ht="29.25" customHeight="1">
      <c r="B79" s="109"/>
      <c r="C79" s="110" t="s">
        <v>204</v>
      </c>
      <c r="D79" s="111" t="s">
        <v>61</v>
      </c>
      <c r="E79" s="111" t="s">
        <v>57</v>
      </c>
      <c r="F79" s="111" t="s">
        <v>58</v>
      </c>
      <c r="G79" s="111" t="s">
        <v>205</v>
      </c>
      <c r="H79" s="111" t="s">
        <v>206</v>
      </c>
      <c r="I79" s="111" t="s">
        <v>207</v>
      </c>
      <c r="J79" s="111" t="s">
        <v>199</v>
      </c>
      <c r="K79" s="112" t="s">
        <v>208</v>
      </c>
      <c r="L79" s="109"/>
      <c r="M79" s="57" t="s">
        <v>19</v>
      </c>
      <c r="N79" s="58" t="s">
        <v>46</v>
      </c>
      <c r="O79" s="58" t="s">
        <v>209</v>
      </c>
      <c r="P79" s="58" t="s">
        <v>210</v>
      </c>
      <c r="Q79" s="58" t="s">
        <v>211</v>
      </c>
      <c r="R79" s="58" t="s">
        <v>212</v>
      </c>
      <c r="S79" s="58" t="s">
        <v>213</v>
      </c>
      <c r="T79" s="59" t="s">
        <v>214</v>
      </c>
    </row>
    <row r="80" spans="2:63" s="1" customFormat="1" ht="22.9" customHeight="1">
      <c r="B80" s="33"/>
      <c r="C80" s="62" t="s">
        <v>215</v>
      </c>
      <c r="J80" s="113">
        <f>BK80</f>
        <v>0</v>
      </c>
      <c r="L80" s="33"/>
      <c r="M80" s="60"/>
      <c r="N80" s="51"/>
      <c r="O80" s="51"/>
      <c r="P80" s="114">
        <f>P81</f>
        <v>0</v>
      </c>
      <c r="Q80" s="51"/>
      <c r="R80" s="114">
        <f>R81</f>
        <v>0</v>
      </c>
      <c r="S80" s="51"/>
      <c r="T80" s="115">
        <f>T81</f>
        <v>0</v>
      </c>
      <c r="AT80" s="18" t="s">
        <v>75</v>
      </c>
      <c r="AU80" s="18" t="s">
        <v>200</v>
      </c>
      <c r="BK80" s="116">
        <f>BK81</f>
        <v>0</v>
      </c>
    </row>
    <row r="81" spans="2:65" s="10" customFormat="1" ht="25.9" customHeight="1">
      <c r="B81" s="117"/>
      <c r="D81" s="118" t="s">
        <v>75</v>
      </c>
      <c r="E81" s="119" t="s">
        <v>163</v>
      </c>
      <c r="F81" s="119" t="s">
        <v>164</v>
      </c>
      <c r="I81" s="120"/>
      <c r="J81" s="121">
        <f>BK81</f>
        <v>0</v>
      </c>
      <c r="L81" s="117"/>
      <c r="M81" s="122"/>
      <c r="P81" s="123">
        <f>SUM(P82:P123)</f>
        <v>0</v>
      </c>
      <c r="R81" s="123">
        <f>SUM(R82:R123)</f>
        <v>0</v>
      </c>
      <c r="T81" s="124">
        <f>SUM(T82:T123)</f>
        <v>0</v>
      </c>
      <c r="AR81" s="118" t="s">
        <v>83</v>
      </c>
      <c r="AT81" s="125" t="s">
        <v>75</v>
      </c>
      <c r="AU81" s="125" t="s">
        <v>76</v>
      </c>
      <c r="AY81" s="118" t="s">
        <v>218</v>
      </c>
      <c r="BK81" s="126">
        <f>SUM(BK82:BK123)</f>
        <v>0</v>
      </c>
    </row>
    <row r="82" spans="2:65" s="1" customFormat="1" ht="16.5" customHeight="1">
      <c r="B82" s="33"/>
      <c r="C82" s="127" t="s">
        <v>83</v>
      </c>
      <c r="D82" s="127" t="s">
        <v>219</v>
      </c>
      <c r="E82" s="128" t="s">
        <v>1435</v>
      </c>
      <c r="F82" s="129" t="s">
        <v>5636</v>
      </c>
      <c r="G82" s="130" t="s">
        <v>453</v>
      </c>
      <c r="H82" s="131">
        <v>1</v>
      </c>
      <c r="I82" s="132"/>
      <c r="J82" s="133">
        <f>ROUND(I82*H82,2)</f>
        <v>0</v>
      </c>
      <c r="K82" s="129" t="s">
        <v>19</v>
      </c>
      <c r="L82" s="33"/>
      <c r="M82" s="134" t="s">
        <v>19</v>
      </c>
      <c r="N82" s="135" t="s">
        <v>47</v>
      </c>
      <c r="P82" s="136">
        <f>O82*H82</f>
        <v>0</v>
      </c>
      <c r="Q82" s="136">
        <v>0</v>
      </c>
      <c r="R82" s="136">
        <f>Q82*H82</f>
        <v>0</v>
      </c>
      <c r="S82" s="136">
        <v>0</v>
      </c>
      <c r="T82" s="137">
        <f>S82*H82</f>
        <v>0</v>
      </c>
      <c r="AR82" s="138" t="s">
        <v>223</v>
      </c>
      <c r="AT82" s="138" t="s">
        <v>219</v>
      </c>
      <c r="AU82" s="138" t="s">
        <v>83</v>
      </c>
      <c r="AY82" s="18" t="s">
        <v>218</v>
      </c>
      <c r="BE82" s="139">
        <f>IF(N82="základní",J82,0)</f>
        <v>0</v>
      </c>
      <c r="BF82" s="139">
        <f>IF(N82="snížená",J82,0)</f>
        <v>0</v>
      </c>
      <c r="BG82" s="139">
        <f>IF(N82="zákl. přenesená",J82,0)</f>
        <v>0</v>
      </c>
      <c r="BH82" s="139">
        <f>IF(N82="sníž. přenesená",J82,0)</f>
        <v>0</v>
      </c>
      <c r="BI82" s="139">
        <f>IF(N82="nulová",J82,0)</f>
        <v>0</v>
      </c>
      <c r="BJ82" s="18" t="s">
        <v>83</v>
      </c>
      <c r="BK82" s="139">
        <f>ROUND(I82*H82,2)</f>
        <v>0</v>
      </c>
      <c r="BL82" s="18" t="s">
        <v>223</v>
      </c>
      <c r="BM82" s="138" t="s">
        <v>5637</v>
      </c>
    </row>
    <row r="83" spans="2:65" s="1" customFormat="1" ht="11.25">
      <c r="B83" s="33"/>
      <c r="D83" s="140" t="s">
        <v>225</v>
      </c>
      <c r="F83" s="141" t="s">
        <v>5636</v>
      </c>
      <c r="I83" s="142"/>
      <c r="L83" s="33"/>
      <c r="M83" s="143"/>
      <c r="T83" s="54"/>
      <c r="AT83" s="18" t="s">
        <v>225</v>
      </c>
      <c r="AU83" s="18" t="s">
        <v>83</v>
      </c>
    </row>
    <row r="84" spans="2:65" s="1" customFormat="1" ht="16.5" customHeight="1">
      <c r="B84" s="33"/>
      <c r="C84" s="127" t="s">
        <v>85</v>
      </c>
      <c r="D84" s="127" t="s">
        <v>219</v>
      </c>
      <c r="E84" s="128" t="s">
        <v>1471</v>
      </c>
      <c r="F84" s="129" t="s">
        <v>5638</v>
      </c>
      <c r="G84" s="130" t="s">
        <v>453</v>
      </c>
      <c r="H84" s="131">
        <v>1</v>
      </c>
      <c r="I84" s="132"/>
      <c r="J84" s="133">
        <f>ROUND(I84*H84,2)</f>
        <v>0</v>
      </c>
      <c r="K84" s="129" t="s">
        <v>19</v>
      </c>
      <c r="L84" s="33"/>
      <c r="M84" s="134" t="s">
        <v>19</v>
      </c>
      <c r="N84" s="135" t="s">
        <v>47</v>
      </c>
      <c r="P84" s="136">
        <f>O84*H84</f>
        <v>0</v>
      </c>
      <c r="Q84" s="136">
        <v>0</v>
      </c>
      <c r="R84" s="136">
        <f>Q84*H84</f>
        <v>0</v>
      </c>
      <c r="S84" s="136">
        <v>0</v>
      </c>
      <c r="T84" s="137">
        <f>S84*H84</f>
        <v>0</v>
      </c>
      <c r="AR84" s="138" t="s">
        <v>223</v>
      </c>
      <c r="AT84" s="138" t="s">
        <v>219</v>
      </c>
      <c r="AU84" s="138" t="s">
        <v>83</v>
      </c>
      <c r="AY84" s="18" t="s">
        <v>218</v>
      </c>
      <c r="BE84" s="139">
        <f>IF(N84="základní",J84,0)</f>
        <v>0</v>
      </c>
      <c r="BF84" s="139">
        <f>IF(N84="snížená",J84,0)</f>
        <v>0</v>
      </c>
      <c r="BG84" s="139">
        <f>IF(N84="zákl. přenesená",J84,0)</f>
        <v>0</v>
      </c>
      <c r="BH84" s="139">
        <f>IF(N84="sníž. přenesená",J84,0)</f>
        <v>0</v>
      </c>
      <c r="BI84" s="139">
        <f>IF(N84="nulová",J84,0)</f>
        <v>0</v>
      </c>
      <c r="BJ84" s="18" t="s">
        <v>83</v>
      </c>
      <c r="BK84" s="139">
        <f>ROUND(I84*H84,2)</f>
        <v>0</v>
      </c>
      <c r="BL84" s="18" t="s">
        <v>223</v>
      </c>
      <c r="BM84" s="138" t="s">
        <v>5639</v>
      </c>
    </row>
    <row r="85" spans="2:65" s="1" customFormat="1" ht="19.5">
      <c r="B85" s="33"/>
      <c r="D85" s="140" t="s">
        <v>225</v>
      </c>
      <c r="F85" s="141" t="s">
        <v>5640</v>
      </c>
      <c r="I85" s="142"/>
      <c r="L85" s="33"/>
      <c r="M85" s="143"/>
      <c r="T85" s="54"/>
      <c r="AT85" s="18" t="s">
        <v>225</v>
      </c>
      <c r="AU85" s="18" t="s">
        <v>83</v>
      </c>
    </row>
    <row r="86" spans="2:65" s="1" customFormat="1" ht="16.5" customHeight="1">
      <c r="B86" s="33"/>
      <c r="C86" s="127" t="s">
        <v>99</v>
      </c>
      <c r="D86" s="127" t="s">
        <v>219</v>
      </c>
      <c r="E86" s="128" t="s">
        <v>1491</v>
      </c>
      <c r="F86" s="129" t="s">
        <v>5641</v>
      </c>
      <c r="G86" s="130" t="s">
        <v>453</v>
      </c>
      <c r="H86" s="131">
        <v>1</v>
      </c>
      <c r="I86" s="132"/>
      <c r="J86" s="133">
        <f>ROUND(I86*H86,2)</f>
        <v>0</v>
      </c>
      <c r="K86" s="129" t="s">
        <v>19</v>
      </c>
      <c r="L86" s="33"/>
      <c r="M86" s="134" t="s">
        <v>19</v>
      </c>
      <c r="N86" s="135" t="s">
        <v>47</v>
      </c>
      <c r="P86" s="136">
        <f>O86*H86</f>
        <v>0</v>
      </c>
      <c r="Q86" s="136">
        <v>0</v>
      </c>
      <c r="R86" s="136">
        <f>Q86*H86</f>
        <v>0</v>
      </c>
      <c r="S86" s="136">
        <v>0</v>
      </c>
      <c r="T86" s="137">
        <f>S86*H86</f>
        <v>0</v>
      </c>
      <c r="AR86" s="138" t="s">
        <v>223</v>
      </c>
      <c r="AT86" s="138" t="s">
        <v>219</v>
      </c>
      <c r="AU86" s="138" t="s">
        <v>83</v>
      </c>
      <c r="AY86" s="18" t="s">
        <v>218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8" t="s">
        <v>83</v>
      </c>
      <c r="BK86" s="139">
        <f>ROUND(I86*H86,2)</f>
        <v>0</v>
      </c>
      <c r="BL86" s="18" t="s">
        <v>223</v>
      </c>
      <c r="BM86" s="138" t="s">
        <v>5642</v>
      </c>
    </row>
    <row r="87" spans="2:65" s="1" customFormat="1" ht="19.5">
      <c r="B87" s="33"/>
      <c r="D87" s="140" t="s">
        <v>225</v>
      </c>
      <c r="F87" s="141" t="s">
        <v>5643</v>
      </c>
      <c r="I87" s="142"/>
      <c r="L87" s="33"/>
      <c r="M87" s="143"/>
      <c r="T87" s="54"/>
      <c r="AT87" s="18" t="s">
        <v>225</v>
      </c>
      <c r="AU87" s="18" t="s">
        <v>83</v>
      </c>
    </row>
    <row r="88" spans="2:65" s="1" customFormat="1" ht="16.5" customHeight="1">
      <c r="B88" s="33"/>
      <c r="C88" s="127" t="s">
        <v>223</v>
      </c>
      <c r="D88" s="127" t="s">
        <v>219</v>
      </c>
      <c r="E88" s="128" t="s">
        <v>1499</v>
      </c>
      <c r="F88" s="129" t="s">
        <v>5644</v>
      </c>
      <c r="G88" s="130" t="s">
        <v>453</v>
      </c>
      <c r="H88" s="131">
        <v>1</v>
      </c>
      <c r="I88" s="132"/>
      <c r="J88" s="133">
        <f>ROUND(I88*H88,2)</f>
        <v>0</v>
      </c>
      <c r="K88" s="129" t="s">
        <v>19</v>
      </c>
      <c r="L88" s="33"/>
      <c r="M88" s="134" t="s">
        <v>19</v>
      </c>
      <c r="N88" s="135" t="s">
        <v>47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223</v>
      </c>
      <c r="AT88" s="138" t="s">
        <v>219</v>
      </c>
      <c r="AU88" s="138" t="s">
        <v>83</v>
      </c>
      <c r="AY88" s="18" t="s">
        <v>218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8" t="s">
        <v>83</v>
      </c>
      <c r="BK88" s="139">
        <f>ROUND(I88*H88,2)</f>
        <v>0</v>
      </c>
      <c r="BL88" s="18" t="s">
        <v>223</v>
      </c>
      <c r="BM88" s="138" t="s">
        <v>5645</v>
      </c>
    </row>
    <row r="89" spans="2:65" s="1" customFormat="1" ht="29.25">
      <c r="B89" s="33"/>
      <c r="D89" s="140" t="s">
        <v>225</v>
      </c>
      <c r="F89" s="141" t="s">
        <v>5646</v>
      </c>
      <c r="I89" s="142"/>
      <c r="L89" s="33"/>
      <c r="M89" s="143"/>
      <c r="T89" s="54"/>
      <c r="AT89" s="18" t="s">
        <v>225</v>
      </c>
      <c r="AU89" s="18" t="s">
        <v>83</v>
      </c>
    </row>
    <row r="90" spans="2:65" s="1" customFormat="1" ht="24.2" customHeight="1">
      <c r="B90" s="33"/>
      <c r="C90" s="127" t="s">
        <v>257</v>
      </c>
      <c r="D90" s="127" t="s">
        <v>219</v>
      </c>
      <c r="E90" s="128" t="s">
        <v>1519</v>
      </c>
      <c r="F90" s="129" t="s">
        <v>5647</v>
      </c>
      <c r="G90" s="130" t="s">
        <v>453</v>
      </c>
      <c r="H90" s="131">
        <v>1</v>
      </c>
      <c r="I90" s="132"/>
      <c r="J90" s="133">
        <f>ROUND(I90*H90,2)</f>
        <v>0</v>
      </c>
      <c r="K90" s="129" t="s">
        <v>19</v>
      </c>
      <c r="L90" s="33"/>
      <c r="M90" s="134" t="s">
        <v>19</v>
      </c>
      <c r="N90" s="135" t="s">
        <v>47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223</v>
      </c>
      <c r="AT90" s="138" t="s">
        <v>219</v>
      </c>
      <c r="AU90" s="138" t="s">
        <v>83</v>
      </c>
      <c r="AY90" s="18" t="s">
        <v>218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8" t="s">
        <v>83</v>
      </c>
      <c r="BK90" s="139">
        <f>ROUND(I90*H90,2)</f>
        <v>0</v>
      </c>
      <c r="BL90" s="18" t="s">
        <v>223</v>
      </c>
      <c r="BM90" s="138" t="s">
        <v>5648</v>
      </c>
    </row>
    <row r="91" spans="2:65" s="1" customFormat="1" ht="11.25">
      <c r="B91" s="33"/>
      <c r="D91" s="140" t="s">
        <v>225</v>
      </c>
      <c r="F91" s="141" t="s">
        <v>5647</v>
      </c>
      <c r="I91" s="142"/>
      <c r="L91" s="33"/>
      <c r="M91" s="143"/>
      <c r="T91" s="54"/>
      <c r="AT91" s="18" t="s">
        <v>225</v>
      </c>
      <c r="AU91" s="18" t="s">
        <v>83</v>
      </c>
    </row>
    <row r="92" spans="2:65" s="1" customFormat="1" ht="16.5" customHeight="1">
      <c r="B92" s="33"/>
      <c r="C92" s="127" t="s">
        <v>263</v>
      </c>
      <c r="D92" s="127" t="s">
        <v>219</v>
      </c>
      <c r="E92" s="128" t="s">
        <v>1533</v>
      </c>
      <c r="F92" s="129" t="s">
        <v>5649</v>
      </c>
      <c r="G92" s="130" t="s">
        <v>453</v>
      </c>
      <c r="H92" s="131">
        <v>1</v>
      </c>
      <c r="I92" s="132"/>
      <c r="J92" s="133">
        <f>ROUND(I92*H92,2)</f>
        <v>0</v>
      </c>
      <c r="K92" s="129" t="s">
        <v>19</v>
      </c>
      <c r="L92" s="33"/>
      <c r="M92" s="134" t="s">
        <v>19</v>
      </c>
      <c r="N92" s="135" t="s">
        <v>47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223</v>
      </c>
      <c r="AT92" s="138" t="s">
        <v>219</v>
      </c>
      <c r="AU92" s="138" t="s">
        <v>83</v>
      </c>
      <c r="AY92" s="18" t="s">
        <v>218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8" t="s">
        <v>83</v>
      </c>
      <c r="BK92" s="139">
        <f>ROUND(I92*H92,2)</f>
        <v>0</v>
      </c>
      <c r="BL92" s="18" t="s">
        <v>223</v>
      </c>
      <c r="BM92" s="138" t="s">
        <v>5650</v>
      </c>
    </row>
    <row r="93" spans="2:65" s="1" customFormat="1" ht="11.25">
      <c r="B93" s="33"/>
      <c r="D93" s="140" t="s">
        <v>225</v>
      </c>
      <c r="F93" s="141" t="s">
        <v>5649</v>
      </c>
      <c r="I93" s="142"/>
      <c r="L93" s="33"/>
      <c r="M93" s="143"/>
      <c r="T93" s="54"/>
      <c r="AT93" s="18" t="s">
        <v>225</v>
      </c>
      <c r="AU93" s="18" t="s">
        <v>83</v>
      </c>
    </row>
    <row r="94" spans="2:65" s="1" customFormat="1" ht="16.5" customHeight="1">
      <c r="B94" s="33"/>
      <c r="C94" s="127" t="s">
        <v>271</v>
      </c>
      <c r="D94" s="127" t="s">
        <v>219</v>
      </c>
      <c r="E94" s="128" t="s">
        <v>5651</v>
      </c>
      <c r="F94" s="129" t="s">
        <v>5652</v>
      </c>
      <c r="G94" s="130" t="s">
        <v>453</v>
      </c>
      <c r="H94" s="131">
        <v>1</v>
      </c>
      <c r="I94" s="132"/>
      <c r="J94" s="133">
        <f>ROUND(I94*H94,2)</f>
        <v>0</v>
      </c>
      <c r="K94" s="129" t="s">
        <v>19</v>
      </c>
      <c r="L94" s="33"/>
      <c r="M94" s="134" t="s">
        <v>19</v>
      </c>
      <c r="N94" s="135" t="s">
        <v>47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223</v>
      </c>
      <c r="AT94" s="138" t="s">
        <v>219</v>
      </c>
      <c r="AU94" s="138" t="s">
        <v>83</v>
      </c>
      <c r="AY94" s="18" t="s">
        <v>218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8" t="s">
        <v>83</v>
      </c>
      <c r="BK94" s="139">
        <f>ROUND(I94*H94,2)</f>
        <v>0</v>
      </c>
      <c r="BL94" s="18" t="s">
        <v>223</v>
      </c>
      <c r="BM94" s="138" t="s">
        <v>5653</v>
      </c>
    </row>
    <row r="95" spans="2:65" s="1" customFormat="1" ht="19.5">
      <c r="B95" s="33"/>
      <c r="D95" s="140" t="s">
        <v>225</v>
      </c>
      <c r="F95" s="141" t="s">
        <v>5654</v>
      </c>
      <c r="I95" s="142"/>
      <c r="L95" s="33"/>
      <c r="M95" s="143"/>
      <c r="T95" s="54"/>
      <c r="AT95" s="18" t="s">
        <v>225</v>
      </c>
      <c r="AU95" s="18" t="s">
        <v>83</v>
      </c>
    </row>
    <row r="96" spans="2:65" s="1" customFormat="1" ht="24.2" customHeight="1">
      <c r="B96" s="33"/>
      <c r="C96" s="127" t="s">
        <v>278</v>
      </c>
      <c r="D96" s="127" t="s">
        <v>219</v>
      </c>
      <c r="E96" s="128" t="s">
        <v>5655</v>
      </c>
      <c r="F96" s="129" t="s">
        <v>5656</v>
      </c>
      <c r="G96" s="130" t="s">
        <v>453</v>
      </c>
      <c r="H96" s="131">
        <v>1</v>
      </c>
      <c r="I96" s="132"/>
      <c r="J96" s="133">
        <f>ROUND(I96*H96,2)</f>
        <v>0</v>
      </c>
      <c r="K96" s="129" t="s">
        <v>19</v>
      </c>
      <c r="L96" s="33"/>
      <c r="M96" s="134" t="s">
        <v>19</v>
      </c>
      <c r="N96" s="135" t="s">
        <v>47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223</v>
      </c>
      <c r="AT96" s="138" t="s">
        <v>219</v>
      </c>
      <c r="AU96" s="138" t="s">
        <v>83</v>
      </c>
      <c r="AY96" s="18" t="s">
        <v>218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8" t="s">
        <v>83</v>
      </c>
      <c r="BK96" s="139">
        <f>ROUND(I96*H96,2)</f>
        <v>0</v>
      </c>
      <c r="BL96" s="18" t="s">
        <v>223</v>
      </c>
      <c r="BM96" s="138" t="s">
        <v>5657</v>
      </c>
    </row>
    <row r="97" spans="2:65" s="1" customFormat="1" ht="19.5">
      <c r="B97" s="33"/>
      <c r="D97" s="140" t="s">
        <v>225</v>
      </c>
      <c r="F97" s="141" t="s">
        <v>5656</v>
      </c>
      <c r="I97" s="142"/>
      <c r="L97" s="33"/>
      <c r="M97" s="143"/>
      <c r="T97" s="54"/>
      <c r="AT97" s="18" t="s">
        <v>225</v>
      </c>
      <c r="AU97" s="18" t="s">
        <v>83</v>
      </c>
    </row>
    <row r="98" spans="2:65" s="1" customFormat="1" ht="16.5" customHeight="1">
      <c r="B98" s="33"/>
      <c r="C98" s="127" t="s">
        <v>286</v>
      </c>
      <c r="D98" s="127" t="s">
        <v>219</v>
      </c>
      <c r="E98" s="128" t="s">
        <v>5658</v>
      </c>
      <c r="F98" s="129" t="s">
        <v>5659</v>
      </c>
      <c r="G98" s="130" t="s">
        <v>453</v>
      </c>
      <c r="H98" s="131">
        <v>1</v>
      </c>
      <c r="I98" s="132"/>
      <c r="J98" s="133">
        <f>ROUND(I98*H98,2)</f>
        <v>0</v>
      </c>
      <c r="K98" s="129" t="s">
        <v>19</v>
      </c>
      <c r="L98" s="33"/>
      <c r="M98" s="134" t="s">
        <v>19</v>
      </c>
      <c r="N98" s="135" t="s">
        <v>47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223</v>
      </c>
      <c r="AT98" s="138" t="s">
        <v>219</v>
      </c>
      <c r="AU98" s="138" t="s">
        <v>83</v>
      </c>
      <c r="AY98" s="18" t="s">
        <v>218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8" t="s">
        <v>83</v>
      </c>
      <c r="BK98" s="139">
        <f>ROUND(I98*H98,2)</f>
        <v>0</v>
      </c>
      <c r="BL98" s="18" t="s">
        <v>223</v>
      </c>
      <c r="BM98" s="138" t="s">
        <v>5660</v>
      </c>
    </row>
    <row r="99" spans="2:65" s="1" customFormat="1" ht="11.25">
      <c r="B99" s="33"/>
      <c r="D99" s="140" t="s">
        <v>225</v>
      </c>
      <c r="F99" s="141" t="s">
        <v>5659</v>
      </c>
      <c r="I99" s="142"/>
      <c r="L99" s="33"/>
      <c r="M99" s="143"/>
      <c r="T99" s="54"/>
      <c r="AT99" s="18" t="s">
        <v>225</v>
      </c>
      <c r="AU99" s="18" t="s">
        <v>83</v>
      </c>
    </row>
    <row r="100" spans="2:65" s="1" customFormat="1" ht="21.75" customHeight="1">
      <c r="B100" s="33"/>
      <c r="C100" s="127" t="s">
        <v>292</v>
      </c>
      <c r="D100" s="127" t="s">
        <v>219</v>
      </c>
      <c r="E100" s="128" t="s">
        <v>292</v>
      </c>
      <c r="F100" s="129" t="s">
        <v>5661</v>
      </c>
      <c r="G100" s="130" t="s">
        <v>453</v>
      </c>
      <c r="H100" s="131">
        <v>1</v>
      </c>
      <c r="I100" s="132"/>
      <c r="J100" s="133">
        <f>ROUND(I100*H100,2)</f>
        <v>0</v>
      </c>
      <c r="K100" s="129" t="s">
        <v>19</v>
      </c>
      <c r="L100" s="33"/>
      <c r="M100" s="134" t="s">
        <v>19</v>
      </c>
      <c r="N100" s="135" t="s">
        <v>47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223</v>
      </c>
      <c r="AT100" s="138" t="s">
        <v>219</v>
      </c>
      <c r="AU100" s="138" t="s">
        <v>83</v>
      </c>
      <c r="AY100" s="18" t="s">
        <v>218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8" t="s">
        <v>83</v>
      </c>
      <c r="BK100" s="139">
        <f>ROUND(I100*H100,2)</f>
        <v>0</v>
      </c>
      <c r="BL100" s="18" t="s">
        <v>223</v>
      </c>
      <c r="BM100" s="138" t="s">
        <v>5662</v>
      </c>
    </row>
    <row r="101" spans="2:65" s="1" customFormat="1" ht="11.25">
      <c r="B101" s="33"/>
      <c r="D101" s="140" t="s">
        <v>225</v>
      </c>
      <c r="F101" s="141" t="s">
        <v>5661</v>
      </c>
      <c r="I101" s="142"/>
      <c r="L101" s="33"/>
      <c r="M101" s="143"/>
      <c r="T101" s="54"/>
      <c r="AT101" s="18" t="s">
        <v>225</v>
      </c>
      <c r="AU101" s="18" t="s">
        <v>83</v>
      </c>
    </row>
    <row r="102" spans="2:65" s="1" customFormat="1" ht="16.5" customHeight="1">
      <c r="B102" s="33"/>
      <c r="C102" s="127" t="s">
        <v>299</v>
      </c>
      <c r="D102" s="127" t="s">
        <v>219</v>
      </c>
      <c r="E102" s="128" t="s">
        <v>299</v>
      </c>
      <c r="F102" s="129" t="s">
        <v>5663</v>
      </c>
      <c r="G102" s="130" t="s">
        <v>453</v>
      </c>
      <c r="H102" s="131">
        <v>1</v>
      </c>
      <c r="I102" s="132"/>
      <c r="J102" s="133">
        <f>ROUND(I102*H102,2)</f>
        <v>0</v>
      </c>
      <c r="K102" s="129" t="s">
        <v>19</v>
      </c>
      <c r="L102" s="33"/>
      <c r="M102" s="134" t="s">
        <v>19</v>
      </c>
      <c r="N102" s="135" t="s">
        <v>47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223</v>
      </c>
      <c r="AT102" s="138" t="s">
        <v>219</v>
      </c>
      <c r="AU102" s="138" t="s">
        <v>83</v>
      </c>
      <c r="AY102" s="18" t="s">
        <v>218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8" t="s">
        <v>83</v>
      </c>
      <c r="BK102" s="139">
        <f>ROUND(I102*H102,2)</f>
        <v>0</v>
      </c>
      <c r="BL102" s="18" t="s">
        <v>223</v>
      </c>
      <c r="BM102" s="138" t="s">
        <v>5664</v>
      </c>
    </row>
    <row r="103" spans="2:65" s="1" customFormat="1" ht="29.25">
      <c r="B103" s="33"/>
      <c r="D103" s="140" t="s">
        <v>225</v>
      </c>
      <c r="F103" s="141" t="s">
        <v>5665</v>
      </c>
      <c r="I103" s="142"/>
      <c r="L103" s="33"/>
      <c r="M103" s="143"/>
      <c r="T103" s="54"/>
      <c r="AT103" s="18" t="s">
        <v>225</v>
      </c>
      <c r="AU103" s="18" t="s">
        <v>83</v>
      </c>
    </row>
    <row r="104" spans="2:65" s="1" customFormat="1" ht="16.5" customHeight="1">
      <c r="B104" s="33"/>
      <c r="C104" s="127" t="s">
        <v>306</v>
      </c>
      <c r="D104" s="127" t="s">
        <v>219</v>
      </c>
      <c r="E104" s="128" t="s">
        <v>306</v>
      </c>
      <c r="F104" s="129" t="s">
        <v>5666</v>
      </c>
      <c r="G104" s="130" t="s">
        <v>453</v>
      </c>
      <c r="H104" s="131">
        <v>1</v>
      </c>
      <c r="I104" s="132"/>
      <c r="J104" s="133">
        <f>ROUND(I104*H104,2)</f>
        <v>0</v>
      </c>
      <c r="K104" s="129" t="s">
        <v>19</v>
      </c>
      <c r="L104" s="33"/>
      <c r="M104" s="134" t="s">
        <v>19</v>
      </c>
      <c r="N104" s="135" t="s">
        <v>47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223</v>
      </c>
      <c r="AT104" s="138" t="s">
        <v>219</v>
      </c>
      <c r="AU104" s="138" t="s">
        <v>83</v>
      </c>
      <c r="AY104" s="18" t="s">
        <v>218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8" t="s">
        <v>83</v>
      </c>
      <c r="BK104" s="139">
        <f>ROUND(I104*H104,2)</f>
        <v>0</v>
      </c>
      <c r="BL104" s="18" t="s">
        <v>223</v>
      </c>
      <c r="BM104" s="138" t="s">
        <v>5667</v>
      </c>
    </row>
    <row r="105" spans="2:65" s="1" customFormat="1" ht="11.25">
      <c r="B105" s="33"/>
      <c r="D105" s="140" t="s">
        <v>225</v>
      </c>
      <c r="F105" s="141" t="s">
        <v>5666</v>
      </c>
      <c r="I105" s="142"/>
      <c r="L105" s="33"/>
      <c r="M105" s="143"/>
      <c r="T105" s="54"/>
      <c r="AT105" s="18" t="s">
        <v>225</v>
      </c>
      <c r="AU105" s="18" t="s">
        <v>83</v>
      </c>
    </row>
    <row r="106" spans="2:65" s="1" customFormat="1" ht="16.5" customHeight="1">
      <c r="B106" s="33"/>
      <c r="C106" s="127" t="s">
        <v>313</v>
      </c>
      <c r="D106" s="127" t="s">
        <v>219</v>
      </c>
      <c r="E106" s="128" t="s">
        <v>313</v>
      </c>
      <c r="F106" s="129" t="s">
        <v>5668</v>
      </c>
      <c r="G106" s="130" t="s">
        <v>453</v>
      </c>
      <c r="H106" s="131">
        <v>1</v>
      </c>
      <c r="I106" s="132"/>
      <c r="J106" s="133">
        <f>ROUND(I106*H106,2)</f>
        <v>0</v>
      </c>
      <c r="K106" s="129" t="s">
        <v>19</v>
      </c>
      <c r="L106" s="33"/>
      <c r="M106" s="134" t="s">
        <v>19</v>
      </c>
      <c r="N106" s="135" t="s">
        <v>47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223</v>
      </c>
      <c r="AT106" s="138" t="s">
        <v>219</v>
      </c>
      <c r="AU106" s="138" t="s">
        <v>83</v>
      </c>
      <c r="AY106" s="18" t="s">
        <v>218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8" t="s">
        <v>83</v>
      </c>
      <c r="BK106" s="139">
        <f>ROUND(I106*H106,2)</f>
        <v>0</v>
      </c>
      <c r="BL106" s="18" t="s">
        <v>223</v>
      </c>
      <c r="BM106" s="138" t="s">
        <v>5669</v>
      </c>
    </row>
    <row r="107" spans="2:65" s="1" customFormat="1" ht="58.5">
      <c r="B107" s="33"/>
      <c r="D107" s="140" t="s">
        <v>225</v>
      </c>
      <c r="F107" s="141" t="s">
        <v>5670</v>
      </c>
      <c r="I107" s="142"/>
      <c r="L107" s="33"/>
      <c r="M107" s="143"/>
      <c r="T107" s="54"/>
      <c r="AT107" s="18" t="s">
        <v>225</v>
      </c>
      <c r="AU107" s="18" t="s">
        <v>83</v>
      </c>
    </row>
    <row r="108" spans="2:65" s="1" customFormat="1" ht="21.75" customHeight="1">
      <c r="B108" s="33"/>
      <c r="C108" s="127" t="s">
        <v>320</v>
      </c>
      <c r="D108" s="127" t="s">
        <v>219</v>
      </c>
      <c r="E108" s="128" t="s">
        <v>320</v>
      </c>
      <c r="F108" s="129" t="s">
        <v>5671</v>
      </c>
      <c r="G108" s="130" t="s">
        <v>453</v>
      </c>
      <c r="H108" s="131">
        <v>1</v>
      </c>
      <c r="I108" s="132"/>
      <c r="J108" s="133">
        <f>ROUND(I108*H108,2)</f>
        <v>0</v>
      </c>
      <c r="K108" s="129" t="s">
        <v>19</v>
      </c>
      <c r="L108" s="33"/>
      <c r="M108" s="134" t="s">
        <v>19</v>
      </c>
      <c r="N108" s="135" t="s">
        <v>47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223</v>
      </c>
      <c r="AT108" s="138" t="s">
        <v>219</v>
      </c>
      <c r="AU108" s="138" t="s">
        <v>83</v>
      </c>
      <c r="AY108" s="18" t="s">
        <v>218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8" t="s">
        <v>83</v>
      </c>
      <c r="BK108" s="139">
        <f>ROUND(I108*H108,2)</f>
        <v>0</v>
      </c>
      <c r="BL108" s="18" t="s">
        <v>223</v>
      </c>
      <c r="BM108" s="138" t="s">
        <v>5672</v>
      </c>
    </row>
    <row r="109" spans="2:65" s="1" customFormat="1" ht="39">
      <c r="B109" s="33"/>
      <c r="D109" s="140" t="s">
        <v>225</v>
      </c>
      <c r="F109" s="141" t="s">
        <v>5673</v>
      </c>
      <c r="I109" s="142"/>
      <c r="L109" s="33"/>
      <c r="M109" s="143"/>
      <c r="T109" s="54"/>
      <c r="AT109" s="18" t="s">
        <v>225</v>
      </c>
      <c r="AU109" s="18" t="s">
        <v>83</v>
      </c>
    </row>
    <row r="110" spans="2:65" s="1" customFormat="1" ht="16.5" customHeight="1">
      <c r="B110" s="33"/>
      <c r="C110" s="127" t="s">
        <v>8</v>
      </c>
      <c r="D110" s="127" t="s">
        <v>219</v>
      </c>
      <c r="E110" s="128" t="s">
        <v>8</v>
      </c>
      <c r="F110" s="129" t="s">
        <v>5674</v>
      </c>
      <c r="G110" s="130" t="s">
        <v>453</v>
      </c>
      <c r="H110" s="131">
        <v>1</v>
      </c>
      <c r="I110" s="132"/>
      <c r="J110" s="133">
        <f>ROUND(I110*H110,2)</f>
        <v>0</v>
      </c>
      <c r="K110" s="129" t="s">
        <v>19</v>
      </c>
      <c r="L110" s="33"/>
      <c r="M110" s="134" t="s">
        <v>19</v>
      </c>
      <c r="N110" s="135" t="s">
        <v>47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223</v>
      </c>
      <c r="AT110" s="138" t="s">
        <v>219</v>
      </c>
      <c r="AU110" s="138" t="s">
        <v>83</v>
      </c>
      <c r="AY110" s="18" t="s">
        <v>218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8" t="s">
        <v>83</v>
      </c>
      <c r="BK110" s="139">
        <f>ROUND(I110*H110,2)</f>
        <v>0</v>
      </c>
      <c r="BL110" s="18" t="s">
        <v>223</v>
      </c>
      <c r="BM110" s="138" t="s">
        <v>5675</v>
      </c>
    </row>
    <row r="111" spans="2:65" s="1" customFormat="1" ht="19.5">
      <c r="B111" s="33"/>
      <c r="D111" s="140" t="s">
        <v>225</v>
      </c>
      <c r="F111" s="141" t="s">
        <v>5676</v>
      </c>
      <c r="I111" s="142"/>
      <c r="L111" s="33"/>
      <c r="M111" s="143"/>
      <c r="T111" s="54"/>
      <c r="AT111" s="18" t="s">
        <v>225</v>
      </c>
      <c r="AU111" s="18" t="s">
        <v>83</v>
      </c>
    </row>
    <row r="112" spans="2:65" s="1" customFormat="1" ht="16.5" customHeight="1">
      <c r="B112" s="33"/>
      <c r="C112" s="127" t="s">
        <v>336</v>
      </c>
      <c r="D112" s="127" t="s">
        <v>219</v>
      </c>
      <c r="E112" s="128" t="s">
        <v>336</v>
      </c>
      <c r="F112" s="129" t="s">
        <v>5677</v>
      </c>
      <c r="G112" s="130" t="s">
        <v>453</v>
      </c>
      <c r="H112" s="131">
        <v>1</v>
      </c>
      <c r="I112" s="132"/>
      <c r="J112" s="133">
        <f>ROUND(I112*H112,2)</f>
        <v>0</v>
      </c>
      <c r="K112" s="129" t="s">
        <v>19</v>
      </c>
      <c r="L112" s="33"/>
      <c r="M112" s="134" t="s">
        <v>19</v>
      </c>
      <c r="N112" s="135" t="s">
        <v>47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223</v>
      </c>
      <c r="AT112" s="138" t="s">
        <v>219</v>
      </c>
      <c r="AU112" s="138" t="s">
        <v>83</v>
      </c>
      <c r="AY112" s="18" t="s">
        <v>218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8" t="s">
        <v>83</v>
      </c>
      <c r="BK112" s="139">
        <f>ROUND(I112*H112,2)</f>
        <v>0</v>
      </c>
      <c r="BL112" s="18" t="s">
        <v>223</v>
      </c>
      <c r="BM112" s="138" t="s">
        <v>5678</v>
      </c>
    </row>
    <row r="113" spans="2:65" s="1" customFormat="1" ht="19.5">
      <c r="B113" s="33"/>
      <c r="D113" s="140" t="s">
        <v>225</v>
      </c>
      <c r="F113" s="141" t="s">
        <v>5679</v>
      </c>
      <c r="I113" s="142"/>
      <c r="L113" s="33"/>
      <c r="M113" s="143"/>
      <c r="T113" s="54"/>
      <c r="AT113" s="18" t="s">
        <v>225</v>
      </c>
      <c r="AU113" s="18" t="s">
        <v>83</v>
      </c>
    </row>
    <row r="114" spans="2:65" s="1" customFormat="1" ht="16.5" customHeight="1">
      <c r="B114" s="33"/>
      <c r="C114" s="127" t="s">
        <v>351</v>
      </c>
      <c r="D114" s="127" t="s">
        <v>219</v>
      </c>
      <c r="E114" s="128" t="s">
        <v>351</v>
      </c>
      <c r="F114" s="129" t="s">
        <v>5680</v>
      </c>
      <c r="G114" s="130" t="s">
        <v>453</v>
      </c>
      <c r="H114" s="131">
        <v>1</v>
      </c>
      <c r="I114" s="132"/>
      <c r="J114" s="133">
        <f>ROUND(I114*H114,2)</f>
        <v>0</v>
      </c>
      <c r="K114" s="129" t="s">
        <v>19</v>
      </c>
      <c r="L114" s="33"/>
      <c r="M114" s="134" t="s">
        <v>19</v>
      </c>
      <c r="N114" s="135" t="s">
        <v>47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223</v>
      </c>
      <c r="AT114" s="138" t="s">
        <v>219</v>
      </c>
      <c r="AU114" s="138" t="s">
        <v>83</v>
      </c>
      <c r="AY114" s="18" t="s">
        <v>218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8" t="s">
        <v>83</v>
      </c>
      <c r="BK114" s="139">
        <f>ROUND(I114*H114,2)</f>
        <v>0</v>
      </c>
      <c r="BL114" s="18" t="s">
        <v>223</v>
      </c>
      <c r="BM114" s="138" t="s">
        <v>5681</v>
      </c>
    </row>
    <row r="115" spans="2:65" s="1" customFormat="1" ht="19.5">
      <c r="B115" s="33"/>
      <c r="D115" s="140" t="s">
        <v>225</v>
      </c>
      <c r="F115" s="141" t="s">
        <v>5682</v>
      </c>
      <c r="I115" s="142"/>
      <c r="L115" s="33"/>
      <c r="M115" s="143"/>
      <c r="T115" s="54"/>
      <c r="AT115" s="18" t="s">
        <v>225</v>
      </c>
      <c r="AU115" s="18" t="s">
        <v>83</v>
      </c>
    </row>
    <row r="116" spans="2:65" s="1" customFormat="1" ht="16.5" customHeight="1">
      <c r="B116" s="33"/>
      <c r="C116" s="127" t="s">
        <v>373</v>
      </c>
      <c r="D116" s="127" t="s">
        <v>219</v>
      </c>
      <c r="E116" s="128" t="s">
        <v>373</v>
      </c>
      <c r="F116" s="129" t="s">
        <v>5683</v>
      </c>
      <c r="G116" s="130" t="s">
        <v>453</v>
      </c>
      <c r="H116" s="131">
        <v>1</v>
      </c>
      <c r="I116" s="132"/>
      <c r="J116" s="133">
        <f>ROUND(I116*H116,2)</f>
        <v>0</v>
      </c>
      <c r="K116" s="129" t="s">
        <v>19</v>
      </c>
      <c r="L116" s="33"/>
      <c r="M116" s="134" t="s">
        <v>19</v>
      </c>
      <c r="N116" s="135" t="s">
        <v>47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223</v>
      </c>
      <c r="AT116" s="138" t="s">
        <v>219</v>
      </c>
      <c r="AU116" s="138" t="s">
        <v>83</v>
      </c>
      <c r="AY116" s="18" t="s">
        <v>218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8" t="s">
        <v>83</v>
      </c>
      <c r="BK116" s="139">
        <f>ROUND(I116*H116,2)</f>
        <v>0</v>
      </c>
      <c r="BL116" s="18" t="s">
        <v>223</v>
      </c>
      <c r="BM116" s="138" t="s">
        <v>5684</v>
      </c>
    </row>
    <row r="117" spans="2:65" s="1" customFormat="1" ht="11.25">
      <c r="B117" s="33"/>
      <c r="D117" s="140" t="s">
        <v>225</v>
      </c>
      <c r="F117" s="141" t="s">
        <v>5683</v>
      </c>
      <c r="I117" s="142"/>
      <c r="L117" s="33"/>
      <c r="M117" s="143"/>
      <c r="T117" s="54"/>
      <c r="AT117" s="18" t="s">
        <v>225</v>
      </c>
      <c r="AU117" s="18" t="s">
        <v>83</v>
      </c>
    </row>
    <row r="118" spans="2:65" s="1" customFormat="1" ht="16.5" customHeight="1">
      <c r="B118" s="33"/>
      <c r="C118" s="127" t="s">
        <v>380</v>
      </c>
      <c r="D118" s="127" t="s">
        <v>219</v>
      </c>
      <c r="E118" s="128" t="s">
        <v>380</v>
      </c>
      <c r="F118" s="129" t="s">
        <v>5685</v>
      </c>
      <c r="G118" s="130" t="s">
        <v>453</v>
      </c>
      <c r="H118" s="131">
        <v>1</v>
      </c>
      <c r="I118" s="132"/>
      <c r="J118" s="133">
        <f>ROUND(I118*H118,2)</f>
        <v>0</v>
      </c>
      <c r="K118" s="129" t="s">
        <v>19</v>
      </c>
      <c r="L118" s="33"/>
      <c r="M118" s="134" t="s">
        <v>19</v>
      </c>
      <c r="N118" s="135" t="s">
        <v>47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223</v>
      </c>
      <c r="AT118" s="138" t="s">
        <v>219</v>
      </c>
      <c r="AU118" s="138" t="s">
        <v>83</v>
      </c>
      <c r="AY118" s="18" t="s">
        <v>218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8" t="s">
        <v>83</v>
      </c>
      <c r="BK118" s="139">
        <f>ROUND(I118*H118,2)</f>
        <v>0</v>
      </c>
      <c r="BL118" s="18" t="s">
        <v>223</v>
      </c>
      <c r="BM118" s="138" t="s">
        <v>5686</v>
      </c>
    </row>
    <row r="119" spans="2:65" s="1" customFormat="1" ht="29.25">
      <c r="B119" s="33"/>
      <c r="D119" s="140" t="s">
        <v>225</v>
      </c>
      <c r="F119" s="141" t="s">
        <v>5687</v>
      </c>
      <c r="I119" s="142"/>
      <c r="L119" s="33"/>
      <c r="M119" s="143"/>
      <c r="T119" s="54"/>
      <c r="AT119" s="18" t="s">
        <v>225</v>
      </c>
      <c r="AU119" s="18" t="s">
        <v>83</v>
      </c>
    </row>
    <row r="120" spans="2:65" s="1" customFormat="1" ht="16.5" customHeight="1">
      <c r="B120" s="33"/>
      <c r="C120" s="127" t="s">
        <v>387</v>
      </c>
      <c r="D120" s="127" t="s">
        <v>219</v>
      </c>
      <c r="E120" s="128" t="s">
        <v>387</v>
      </c>
      <c r="F120" s="129" t="s">
        <v>5688</v>
      </c>
      <c r="G120" s="130" t="s">
        <v>453</v>
      </c>
      <c r="H120" s="131">
        <v>1</v>
      </c>
      <c r="I120" s="132"/>
      <c r="J120" s="133">
        <f>ROUND(I120*H120,2)</f>
        <v>0</v>
      </c>
      <c r="K120" s="129" t="s">
        <v>19</v>
      </c>
      <c r="L120" s="33"/>
      <c r="M120" s="134" t="s">
        <v>19</v>
      </c>
      <c r="N120" s="135" t="s">
        <v>47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223</v>
      </c>
      <c r="AT120" s="138" t="s">
        <v>219</v>
      </c>
      <c r="AU120" s="138" t="s">
        <v>83</v>
      </c>
      <c r="AY120" s="18" t="s">
        <v>218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8" t="s">
        <v>83</v>
      </c>
      <c r="BK120" s="139">
        <f>ROUND(I120*H120,2)</f>
        <v>0</v>
      </c>
      <c r="BL120" s="18" t="s">
        <v>223</v>
      </c>
      <c r="BM120" s="138" t="s">
        <v>5689</v>
      </c>
    </row>
    <row r="121" spans="2:65" s="1" customFormat="1" ht="19.5">
      <c r="B121" s="33"/>
      <c r="D121" s="140" t="s">
        <v>225</v>
      </c>
      <c r="F121" s="141" t="s">
        <v>5690</v>
      </c>
      <c r="I121" s="142"/>
      <c r="L121" s="33"/>
      <c r="M121" s="143"/>
      <c r="T121" s="54"/>
      <c r="AT121" s="18" t="s">
        <v>225</v>
      </c>
      <c r="AU121" s="18" t="s">
        <v>83</v>
      </c>
    </row>
    <row r="122" spans="2:65" s="1" customFormat="1" ht="16.5" customHeight="1">
      <c r="B122" s="33"/>
      <c r="C122" s="127" t="s">
        <v>7</v>
      </c>
      <c r="D122" s="127" t="s">
        <v>219</v>
      </c>
      <c r="E122" s="128" t="s">
        <v>7</v>
      </c>
      <c r="F122" s="129" t="s">
        <v>5691</v>
      </c>
      <c r="G122" s="130" t="s">
        <v>453</v>
      </c>
      <c r="H122" s="131">
        <v>1</v>
      </c>
      <c r="I122" s="132"/>
      <c r="J122" s="133">
        <f>ROUND(I122*H122,2)</f>
        <v>0</v>
      </c>
      <c r="K122" s="129" t="s">
        <v>19</v>
      </c>
      <c r="L122" s="33"/>
      <c r="M122" s="134" t="s">
        <v>19</v>
      </c>
      <c r="N122" s="135" t="s">
        <v>47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223</v>
      </c>
      <c r="AT122" s="138" t="s">
        <v>219</v>
      </c>
      <c r="AU122" s="138" t="s">
        <v>83</v>
      </c>
      <c r="AY122" s="18" t="s">
        <v>218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8" t="s">
        <v>83</v>
      </c>
      <c r="BK122" s="139">
        <f>ROUND(I122*H122,2)</f>
        <v>0</v>
      </c>
      <c r="BL122" s="18" t="s">
        <v>223</v>
      </c>
      <c r="BM122" s="138" t="s">
        <v>5692</v>
      </c>
    </row>
    <row r="123" spans="2:65" s="1" customFormat="1" ht="19.5">
      <c r="B123" s="33"/>
      <c r="D123" s="140" t="s">
        <v>225</v>
      </c>
      <c r="F123" s="141" t="s">
        <v>5693</v>
      </c>
      <c r="I123" s="142"/>
      <c r="L123" s="33"/>
      <c r="M123" s="182"/>
      <c r="N123" s="183"/>
      <c r="O123" s="183"/>
      <c r="P123" s="183"/>
      <c r="Q123" s="183"/>
      <c r="R123" s="183"/>
      <c r="S123" s="183"/>
      <c r="T123" s="184"/>
      <c r="AT123" s="18" t="s">
        <v>225</v>
      </c>
      <c r="AU123" s="18" t="s">
        <v>83</v>
      </c>
    </row>
    <row r="124" spans="2:65" s="1" customFormat="1" ht="6.95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3"/>
    </row>
  </sheetData>
  <sheetProtection algorithmName="SHA-512" hashValue="5jkxGOu5GBvG7aFgHeBJ8HjQBh3En1cISD2WioQo1r+gM+88nD6klcDP1G6nKV/YSVcd3kIDCocftwKNAf9KVg==" saltValue="uBpuH4G6eh7ErPEz9zye1RQXWtRGiA2KsOwI5zgQZ/Y9MaCzpWWvu1tKd31r2smXBHJ7nYhPd6mDgeJPvbSVJQ==" spinCount="100000" sheet="1" objects="1" scenarios="1" formatColumns="0" formatRows="0" autoFilter="0"/>
  <autoFilter ref="C79:K123" xr:uid="{00000000-0009-0000-0000-00001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H1565"/>
  <sheetViews>
    <sheetView showGridLines="0" view="pageBreakPreview" zoomScale="60" zoomScaleNormal="100" workbookViewId="0">
      <selection activeCell="D13" sqref="D13"/>
    </sheetView>
  </sheetViews>
  <sheetFormatPr defaultRowHeight="15"/>
  <cols>
    <col min="1" max="1" width="8.33203125" customWidth="1"/>
    <col min="2" max="2" width="1.6640625" customWidth="1"/>
    <col min="3" max="3" width="25" customWidth="1"/>
    <col min="4" max="4" width="124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5694</v>
      </c>
      <c r="H4" s="21"/>
    </row>
    <row r="5" spans="2:8" ht="12" customHeight="1">
      <c r="B5" s="21"/>
      <c r="C5" s="25" t="s">
        <v>13</v>
      </c>
      <c r="D5" s="317" t="s">
        <v>14</v>
      </c>
      <c r="E5" s="313"/>
      <c r="F5" s="313"/>
      <c r="H5" s="21"/>
    </row>
    <row r="6" spans="2:8" ht="36.950000000000003" customHeight="1">
      <c r="B6" s="21"/>
      <c r="C6" s="27" t="s">
        <v>16</v>
      </c>
      <c r="D6" s="314" t="s">
        <v>17</v>
      </c>
      <c r="E6" s="313"/>
      <c r="F6" s="313"/>
      <c r="H6" s="21"/>
    </row>
    <row r="7" spans="2:8" ht="16.5" customHeight="1">
      <c r="B7" s="21"/>
      <c r="C7" s="28" t="s">
        <v>23</v>
      </c>
      <c r="D7" s="50" t="str">
        <f>'Rekapitulace stavby'!AN8</f>
        <v>31. 5. 2023</v>
      </c>
      <c r="H7" s="21"/>
    </row>
    <row r="8" spans="2:8" s="1" customFormat="1" ht="10.9" customHeight="1">
      <c r="B8" s="33"/>
      <c r="H8" s="33"/>
    </row>
    <row r="9" spans="2:8" s="9" customFormat="1" ht="29.25" customHeight="1">
      <c r="B9" s="109"/>
      <c r="C9" s="110" t="s">
        <v>57</v>
      </c>
      <c r="D9" s="111" t="s">
        <v>58</v>
      </c>
      <c r="E9" s="111" t="s">
        <v>205</v>
      </c>
      <c r="F9" s="112" t="s">
        <v>5695</v>
      </c>
      <c r="H9" s="109"/>
    </row>
    <row r="10" spans="2:8" s="1" customFormat="1" ht="26.45" customHeight="1">
      <c r="B10" s="33"/>
      <c r="C10" s="199" t="s">
        <v>5696</v>
      </c>
      <c r="D10" s="199" t="s">
        <v>88</v>
      </c>
      <c r="H10" s="33"/>
    </row>
    <row r="11" spans="2:8" s="1" customFormat="1" ht="16.899999999999999" customHeight="1">
      <c r="B11" s="33"/>
      <c r="C11" s="200" t="s">
        <v>182</v>
      </c>
      <c r="D11" s="201" t="s">
        <v>183</v>
      </c>
      <c r="E11" s="202" t="s">
        <v>167</v>
      </c>
      <c r="F11" s="203">
        <v>58.81</v>
      </c>
      <c r="H11" s="33"/>
    </row>
    <row r="12" spans="2:8" s="1" customFormat="1" ht="16.899999999999999" customHeight="1">
      <c r="B12" s="33"/>
      <c r="C12" s="204" t="s">
        <v>19</v>
      </c>
      <c r="D12" s="204" t="s">
        <v>230</v>
      </c>
      <c r="E12" s="18" t="s">
        <v>19</v>
      </c>
      <c r="F12" s="205">
        <v>0</v>
      </c>
      <c r="H12" s="33"/>
    </row>
    <row r="13" spans="2:8" s="1" customFormat="1" ht="16.899999999999999" customHeight="1">
      <c r="B13" s="33"/>
      <c r="C13" s="204" t="s">
        <v>19</v>
      </c>
      <c r="D13" s="204" t="s">
        <v>342</v>
      </c>
      <c r="E13" s="18" t="s">
        <v>19</v>
      </c>
      <c r="F13" s="205">
        <v>22.53</v>
      </c>
      <c r="H13" s="33"/>
    </row>
    <row r="14" spans="2:8" s="1" customFormat="1" ht="16.899999999999999" customHeight="1">
      <c r="B14" s="33"/>
      <c r="C14" s="204" t="s">
        <v>19</v>
      </c>
      <c r="D14" s="204" t="s">
        <v>343</v>
      </c>
      <c r="E14" s="18" t="s">
        <v>19</v>
      </c>
      <c r="F14" s="205">
        <v>2.17</v>
      </c>
      <c r="H14" s="33"/>
    </row>
    <row r="15" spans="2:8" s="1" customFormat="1" ht="16.899999999999999" customHeight="1">
      <c r="B15" s="33"/>
      <c r="C15" s="204" t="s">
        <v>19</v>
      </c>
      <c r="D15" s="204" t="s">
        <v>344</v>
      </c>
      <c r="E15" s="18" t="s">
        <v>19</v>
      </c>
      <c r="F15" s="205">
        <v>2.16</v>
      </c>
      <c r="H15" s="33"/>
    </row>
    <row r="16" spans="2:8" s="1" customFormat="1" ht="16.899999999999999" customHeight="1">
      <c r="B16" s="33"/>
      <c r="C16" s="204" t="s">
        <v>19</v>
      </c>
      <c r="D16" s="204" t="s">
        <v>345</v>
      </c>
      <c r="E16" s="18" t="s">
        <v>19</v>
      </c>
      <c r="F16" s="205">
        <v>1.37</v>
      </c>
      <c r="H16" s="33"/>
    </row>
    <row r="17" spans="2:8" s="1" customFormat="1" ht="16.899999999999999" customHeight="1">
      <c r="B17" s="33"/>
      <c r="C17" s="204" t="s">
        <v>19</v>
      </c>
      <c r="D17" s="204" t="s">
        <v>346</v>
      </c>
      <c r="E17" s="18" t="s">
        <v>19</v>
      </c>
      <c r="F17" s="205">
        <v>1.8</v>
      </c>
      <c r="H17" s="33"/>
    </row>
    <row r="18" spans="2:8" s="1" customFormat="1" ht="16.899999999999999" customHeight="1">
      <c r="B18" s="33"/>
      <c r="C18" s="204" t="s">
        <v>19</v>
      </c>
      <c r="D18" s="204" t="s">
        <v>347</v>
      </c>
      <c r="E18" s="18" t="s">
        <v>19</v>
      </c>
      <c r="F18" s="205">
        <v>19.41</v>
      </c>
      <c r="H18" s="33"/>
    </row>
    <row r="19" spans="2:8" s="1" customFormat="1" ht="16.899999999999999" customHeight="1">
      <c r="B19" s="33"/>
      <c r="C19" s="204" t="s">
        <v>19</v>
      </c>
      <c r="D19" s="204" t="s">
        <v>348</v>
      </c>
      <c r="E19" s="18" t="s">
        <v>19</v>
      </c>
      <c r="F19" s="205">
        <v>1.8</v>
      </c>
      <c r="H19" s="33"/>
    </row>
    <row r="20" spans="2:8" s="1" customFormat="1" ht="16.899999999999999" customHeight="1">
      <c r="B20" s="33"/>
      <c r="C20" s="204" t="s">
        <v>19</v>
      </c>
      <c r="D20" s="204" t="s">
        <v>349</v>
      </c>
      <c r="E20" s="18" t="s">
        <v>19</v>
      </c>
      <c r="F20" s="205">
        <v>2.17</v>
      </c>
      <c r="H20" s="33"/>
    </row>
    <row r="21" spans="2:8" s="1" customFormat="1" ht="16.899999999999999" customHeight="1">
      <c r="B21" s="33"/>
      <c r="C21" s="204" t="s">
        <v>19</v>
      </c>
      <c r="D21" s="204" t="s">
        <v>350</v>
      </c>
      <c r="E21" s="18" t="s">
        <v>19</v>
      </c>
      <c r="F21" s="205">
        <v>5.4</v>
      </c>
      <c r="H21" s="33"/>
    </row>
    <row r="22" spans="2:8" s="1" customFormat="1" ht="16.899999999999999" customHeight="1">
      <c r="B22" s="33"/>
      <c r="C22" s="204" t="s">
        <v>182</v>
      </c>
      <c r="D22" s="204" t="s">
        <v>234</v>
      </c>
      <c r="E22" s="18" t="s">
        <v>19</v>
      </c>
      <c r="F22" s="205">
        <v>58.81</v>
      </c>
      <c r="H22" s="33"/>
    </row>
    <row r="23" spans="2:8" s="1" customFormat="1" ht="16.899999999999999" customHeight="1">
      <c r="B23" s="33"/>
      <c r="C23" s="206" t="s">
        <v>5697</v>
      </c>
      <c r="H23" s="33"/>
    </row>
    <row r="24" spans="2:8" s="1" customFormat="1" ht="16.899999999999999" customHeight="1">
      <c r="B24" s="33"/>
      <c r="C24" s="204" t="s">
        <v>337</v>
      </c>
      <c r="D24" s="204" t="s">
        <v>338</v>
      </c>
      <c r="E24" s="18" t="s">
        <v>167</v>
      </c>
      <c r="F24" s="205">
        <v>58.81</v>
      </c>
      <c r="H24" s="33"/>
    </row>
    <row r="25" spans="2:8" s="1" customFormat="1" ht="16.899999999999999" customHeight="1">
      <c r="B25" s="33"/>
      <c r="C25" s="204" t="s">
        <v>393</v>
      </c>
      <c r="D25" s="204" t="s">
        <v>394</v>
      </c>
      <c r="E25" s="18" t="s">
        <v>323</v>
      </c>
      <c r="F25" s="205">
        <v>1075.9690000000001</v>
      </c>
      <c r="H25" s="33"/>
    </row>
    <row r="26" spans="2:8" s="1" customFormat="1" ht="16.899999999999999" customHeight="1">
      <c r="B26" s="33"/>
      <c r="C26" s="200" t="s">
        <v>186</v>
      </c>
      <c r="D26" s="201" t="s">
        <v>186</v>
      </c>
      <c r="E26" s="202" t="s">
        <v>167</v>
      </c>
      <c r="F26" s="203">
        <v>354.95</v>
      </c>
      <c r="H26" s="33"/>
    </row>
    <row r="27" spans="2:8" s="1" customFormat="1" ht="16.899999999999999" customHeight="1">
      <c r="B27" s="33"/>
      <c r="C27" s="204" t="s">
        <v>19</v>
      </c>
      <c r="D27" s="204" t="s">
        <v>230</v>
      </c>
      <c r="E27" s="18" t="s">
        <v>19</v>
      </c>
      <c r="F27" s="205">
        <v>0</v>
      </c>
      <c r="H27" s="33"/>
    </row>
    <row r="28" spans="2:8" s="1" customFormat="1" ht="16.899999999999999" customHeight="1">
      <c r="B28" s="33"/>
      <c r="C28" s="204" t="s">
        <v>19</v>
      </c>
      <c r="D28" s="204" t="s">
        <v>357</v>
      </c>
      <c r="E28" s="18" t="s">
        <v>19</v>
      </c>
      <c r="F28" s="205">
        <v>4.51</v>
      </c>
      <c r="H28" s="33"/>
    </row>
    <row r="29" spans="2:8" s="1" customFormat="1" ht="16.899999999999999" customHeight="1">
      <c r="B29" s="33"/>
      <c r="C29" s="204" t="s">
        <v>19</v>
      </c>
      <c r="D29" s="204" t="s">
        <v>358</v>
      </c>
      <c r="E29" s="18" t="s">
        <v>19</v>
      </c>
      <c r="F29" s="205">
        <v>1.68</v>
      </c>
      <c r="H29" s="33"/>
    </row>
    <row r="30" spans="2:8" s="1" customFormat="1" ht="16.899999999999999" customHeight="1">
      <c r="B30" s="33"/>
      <c r="C30" s="204" t="s">
        <v>19</v>
      </c>
      <c r="D30" s="204" t="s">
        <v>359</v>
      </c>
      <c r="E30" s="18" t="s">
        <v>19</v>
      </c>
      <c r="F30" s="205">
        <v>4.5</v>
      </c>
      <c r="H30" s="33"/>
    </row>
    <row r="31" spans="2:8" s="1" customFormat="1" ht="16.899999999999999" customHeight="1">
      <c r="B31" s="33"/>
      <c r="C31" s="204" t="s">
        <v>19</v>
      </c>
      <c r="D31" s="204" t="s">
        <v>360</v>
      </c>
      <c r="E31" s="18" t="s">
        <v>19</v>
      </c>
      <c r="F31" s="205">
        <v>29.27</v>
      </c>
      <c r="H31" s="33"/>
    </row>
    <row r="32" spans="2:8" s="1" customFormat="1" ht="16.899999999999999" customHeight="1">
      <c r="B32" s="33"/>
      <c r="C32" s="204" t="s">
        <v>19</v>
      </c>
      <c r="D32" s="204" t="s">
        <v>361</v>
      </c>
      <c r="E32" s="18" t="s">
        <v>19</v>
      </c>
      <c r="F32" s="205">
        <v>64.930000000000007</v>
      </c>
      <c r="H32" s="33"/>
    </row>
    <row r="33" spans="2:8" s="1" customFormat="1" ht="16.899999999999999" customHeight="1">
      <c r="B33" s="33"/>
      <c r="C33" s="204" t="s">
        <v>19</v>
      </c>
      <c r="D33" s="204" t="s">
        <v>362</v>
      </c>
      <c r="E33" s="18" t="s">
        <v>19</v>
      </c>
      <c r="F33" s="205">
        <v>18.63</v>
      </c>
      <c r="H33" s="33"/>
    </row>
    <row r="34" spans="2:8" s="1" customFormat="1" ht="16.899999999999999" customHeight="1">
      <c r="B34" s="33"/>
      <c r="C34" s="204" t="s">
        <v>19</v>
      </c>
      <c r="D34" s="204" t="s">
        <v>363</v>
      </c>
      <c r="E34" s="18" t="s">
        <v>19</v>
      </c>
      <c r="F34" s="205">
        <v>2.27</v>
      </c>
      <c r="H34" s="33"/>
    </row>
    <row r="35" spans="2:8" s="1" customFormat="1" ht="16.899999999999999" customHeight="1">
      <c r="B35" s="33"/>
      <c r="C35" s="204" t="s">
        <v>19</v>
      </c>
      <c r="D35" s="204" t="s">
        <v>364</v>
      </c>
      <c r="E35" s="18" t="s">
        <v>19</v>
      </c>
      <c r="F35" s="205">
        <v>16.59</v>
      </c>
      <c r="H35" s="33"/>
    </row>
    <row r="36" spans="2:8" s="1" customFormat="1" ht="16.899999999999999" customHeight="1">
      <c r="B36" s="33"/>
      <c r="C36" s="204" t="s">
        <v>19</v>
      </c>
      <c r="D36" s="204" t="s">
        <v>365</v>
      </c>
      <c r="E36" s="18" t="s">
        <v>19</v>
      </c>
      <c r="F36" s="205">
        <v>6.85</v>
      </c>
      <c r="H36" s="33"/>
    </row>
    <row r="37" spans="2:8" s="1" customFormat="1" ht="16.899999999999999" customHeight="1">
      <c r="B37" s="33"/>
      <c r="C37" s="204" t="s">
        <v>19</v>
      </c>
      <c r="D37" s="204" t="s">
        <v>366</v>
      </c>
      <c r="E37" s="18" t="s">
        <v>19</v>
      </c>
      <c r="F37" s="205">
        <v>47.11</v>
      </c>
      <c r="H37" s="33"/>
    </row>
    <row r="38" spans="2:8" s="1" customFormat="1" ht="16.899999999999999" customHeight="1">
      <c r="B38" s="33"/>
      <c r="C38" s="204" t="s">
        <v>19</v>
      </c>
      <c r="D38" s="204" t="s">
        <v>367</v>
      </c>
      <c r="E38" s="18" t="s">
        <v>19</v>
      </c>
      <c r="F38" s="205">
        <v>0.7</v>
      </c>
      <c r="H38" s="33"/>
    </row>
    <row r="39" spans="2:8" s="1" customFormat="1" ht="16.899999999999999" customHeight="1">
      <c r="B39" s="33"/>
      <c r="C39" s="204" t="s">
        <v>19</v>
      </c>
      <c r="D39" s="204" t="s">
        <v>368</v>
      </c>
      <c r="E39" s="18" t="s">
        <v>19</v>
      </c>
      <c r="F39" s="205">
        <v>3.28</v>
      </c>
      <c r="H39" s="33"/>
    </row>
    <row r="40" spans="2:8" s="1" customFormat="1" ht="16.899999999999999" customHeight="1">
      <c r="B40" s="33"/>
      <c r="C40" s="204" t="s">
        <v>19</v>
      </c>
      <c r="D40" s="204" t="s">
        <v>369</v>
      </c>
      <c r="E40" s="18" t="s">
        <v>19</v>
      </c>
      <c r="F40" s="205">
        <v>64.540000000000006</v>
      </c>
      <c r="H40" s="33"/>
    </row>
    <row r="41" spans="2:8" s="1" customFormat="1" ht="16.899999999999999" customHeight="1">
      <c r="B41" s="33"/>
      <c r="C41" s="204" t="s">
        <v>19</v>
      </c>
      <c r="D41" s="204" t="s">
        <v>370</v>
      </c>
      <c r="E41" s="18" t="s">
        <v>19</v>
      </c>
      <c r="F41" s="205">
        <v>54.41</v>
      </c>
      <c r="H41" s="33"/>
    </row>
    <row r="42" spans="2:8" s="1" customFormat="1" ht="16.899999999999999" customHeight="1">
      <c r="B42" s="33"/>
      <c r="C42" s="204" t="s">
        <v>19</v>
      </c>
      <c r="D42" s="204" t="s">
        <v>371</v>
      </c>
      <c r="E42" s="18" t="s">
        <v>19</v>
      </c>
      <c r="F42" s="205">
        <v>28.83</v>
      </c>
      <c r="H42" s="33"/>
    </row>
    <row r="43" spans="2:8" s="1" customFormat="1" ht="16.899999999999999" customHeight="1">
      <c r="B43" s="33"/>
      <c r="C43" s="204" t="s">
        <v>19</v>
      </c>
      <c r="D43" s="204" t="s">
        <v>372</v>
      </c>
      <c r="E43" s="18" t="s">
        <v>19</v>
      </c>
      <c r="F43" s="205">
        <v>6.85</v>
      </c>
      <c r="H43" s="33"/>
    </row>
    <row r="44" spans="2:8" s="1" customFormat="1" ht="16.899999999999999" customHeight="1">
      <c r="B44" s="33"/>
      <c r="C44" s="204" t="s">
        <v>186</v>
      </c>
      <c r="D44" s="204" t="s">
        <v>234</v>
      </c>
      <c r="E44" s="18" t="s">
        <v>19</v>
      </c>
      <c r="F44" s="205">
        <v>354.95</v>
      </c>
      <c r="H44" s="33"/>
    </row>
    <row r="45" spans="2:8" s="1" customFormat="1" ht="16.899999999999999" customHeight="1">
      <c r="B45" s="33"/>
      <c r="C45" s="206" t="s">
        <v>5697</v>
      </c>
      <c r="H45" s="33"/>
    </row>
    <row r="46" spans="2:8" s="1" customFormat="1" ht="16.899999999999999" customHeight="1">
      <c r="B46" s="33"/>
      <c r="C46" s="204" t="s">
        <v>352</v>
      </c>
      <c r="D46" s="204" t="s">
        <v>353</v>
      </c>
      <c r="E46" s="18" t="s">
        <v>167</v>
      </c>
      <c r="F46" s="205">
        <v>354.95</v>
      </c>
      <c r="H46" s="33"/>
    </row>
    <row r="47" spans="2:8" s="1" customFormat="1" ht="16.899999999999999" customHeight="1">
      <c r="B47" s="33"/>
      <c r="C47" s="204" t="s">
        <v>393</v>
      </c>
      <c r="D47" s="204" t="s">
        <v>394</v>
      </c>
      <c r="E47" s="18" t="s">
        <v>323</v>
      </c>
      <c r="F47" s="205">
        <v>1075.9690000000001</v>
      </c>
      <c r="H47" s="33"/>
    </row>
    <row r="48" spans="2:8" s="1" customFormat="1" ht="16.899999999999999" customHeight="1">
      <c r="B48" s="33"/>
      <c r="C48" s="200" t="s">
        <v>189</v>
      </c>
      <c r="D48" s="201" t="s">
        <v>190</v>
      </c>
      <c r="E48" s="202" t="s">
        <v>167</v>
      </c>
      <c r="F48" s="203">
        <v>6.86</v>
      </c>
      <c r="H48" s="33"/>
    </row>
    <row r="49" spans="2:8" s="1" customFormat="1" ht="16.899999999999999" customHeight="1">
      <c r="B49" s="33"/>
      <c r="C49" s="204" t="s">
        <v>19</v>
      </c>
      <c r="D49" s="204" t="s">
        <v>230</v>
      </c>
      <c r="E49" s="18" t="s">
        <v>19</v>
      </c>
      <c r="F49" s="205">
        <v>0</v>
      </c>
      <c r="H49" s="33"/>
    </row>
    <row r="50" spans="2:8" s="1" customFormat="1" ht="16.899999999999999" customHeight="1">
      <c r="B50" s="33"/>
      <c r="C50" s="204" t="s">
        <v>189</v>
      </c>
      <c r="D50" s="204" t="s">
        <v>386</v>
      </c>
      <c r="E50" s="18" t="s">
        <v>19</v>
      </c>
      <c r="F50" s="205">
        <v>6.86</v>
      </c>
      <c r="H50" s="33"/>
    </row>
    <row r="51" spans="2:8" s="1" customFormat="1" ht="16.899999999999999" customHeight="1">
      <c r="B51" s="33"/>
      <c r="C51" s="206" t="s">
        <v>5697</v>
      </c>
      <c r="H51" s="33"/>
    </row>
    <row r="52" spans="2:8" s="1" customFormat="1" ht="16.899999999999999" customHeight="1">
      <c r="B52" s="33"/>
      <c r="C52" s="204" t="s">
        <v>381</v>
      </c>
      <c r="D52" s="204" t="s">
        <v>382</v>
      </c>
      <c r="E52" s="18" t="s">
        <v>167</v>
      </c>
      <c r="F52" s="205">
        <v>6.86</v>
      </c>
      <c r="H52" s="33"/>
    </row>
    <row r="53" spans="2:8" s="1" customFormat="1" ht="16.899999999999999" customHeight="1">
      <c r="B53" s="33"/>
      <c r="C53" s="204" t="s">
        <v>393</v>
      </c>
      <c r="D53" s="204" t="s">
        <v>394</v>
      </c>
      <c r="E53" s="18" t="s">
        <v>323</v>
      </c>
      <c r="F53" s="205">
        <v>1075.9690000000001</v>
      </c>
      <c r="H53" s="33"/>
    </row>
    <row r="54" spans="2:8" s="1" customFormat="1" ht="16.899999999999999" customHeight="1">
      <c r="B54" s="33"/>
      <c r="C54" s="200" t="s">
        <v>284</v>
      </c>
      <c r="D54" s="201" t="s">
        <v>5698</v>
      </c>
      <c r="E54" s="202" t="s">
        <v>180</v>
      </c>
      <c r="F54" s="203">
        <v>180.99</v>
      </c>
      <c r="H54" s="33"/>
    </row>
    <row r="55" spans="2:8" s="1" customFormat="1" ht="16.899999999999999" customHeight="1">
      <c r="B55" s="33"/>
      <c r="C55" s="204" t="s">
        <v>19</v>
      </c>
      <c r="D55" s="204" t="s">
        <v>283</v>
      </c>
      <c r="E55" s="18" t="s">
        <v>19</v>
      </c>
      <c r="F55" s="205">
        <v>0</v>
      </c>
      <c r="H55" s="33"/>
    </row>
    <row r="56" spans="2:8" s="1" customFormat="1" ht="16.899999999999999" customHeight="1">
      <c r="B56" s="33"/>
      <c r="C56" s="204" t="s">
        <v>284</v>
      </c>
      <c r="D56" s="204" t="s">
        <v>285</v>
      </c>
      <c r="E56" s="18" t="s">
        <v>19</v>
      </c>
      <c r="F56" s="205">
        <v>180.99</v>
      </c>
      <c r="H56" s="33"/>
    </row>
    <row r="57" spans="2:8" s="1" customFormat="1" ht="16.899999999999999" customHeight="1">
      <c r="B57" s="33"/>
      <c r="C57" s="200" t="s">
        <v>193</v>
      </c>
      <c r="D57" s="201" t="s">
        <v>194</v>
      </c>
      <c r="E57" s="202" t="s">
        <v>180</v>
      </c>
      <c r="F57" s="203">
        <v>758.25</v>
      </c>
      <c r="H57" s="33"/>
    </row>
    <row r="58" spans="2:8" s="1" customFormat="1" ht="16.899999999999999" customHeight="1">
      <c r="B58" s="33"/>
      <c r="C58" s="204" t="s">
        <v>19</v>
      </c>
      <c r="D58" s="204" t="s">
        <v>230</v>
      </c>
      <c r="E58" s="18" t="s">
        <v>19</v>
      </c>
      <c r="F58" s="205">
        <v>0</v>
      </c>
      <c r="H58" s="33"/>
    </row>
    <row r="59" spans="2:8" s="1" customFormat="1" ht="16.899999999999999" customHeight="1">
      <c r="B59" s="33"/>
      <c r="C59" s="204" t="s">
        <v>193</v>
      </c>
      <c r="D59" s="204" t="s">
        <v>195</v>
      </c>
      <c r="E59" s="18" t="s">
        <v>19</v>
      </c>
      <c r="F59" s="205">
        <v>758.25</v>
      </c>
      <c r="H59" s="33"/>
    </row>
    <row r="60" spans="2:8" s="1" customFormat="1" ht="16.899999999999999" customHeight="1">
      <c r="B60" s="33"/>
      <c r="C60" s="206" t="s">
        <v>5697</v>
      </c>
      <c r="H60" s="33"/>
    </row>
    <row r="61" spans="2:8" s="1" customFormat="1" ht="16.899999999999999" customHeight="1">
      <c r="B61" s="33"/>
      <c r="C61" s="204" t="s">
        <v>402</v>
      </c>
      <c r="D61" s="204" t="s">
        <v>403</v>
      </c>
      <c r="E61" s="18" t="s">
        <v>180</v>
      </c>
      <c r="F61" s="205">
        <v>758.25</v>
      </c>
      <c r="H61" s="33"/>
    </row>
    <row r="62" spans="2:8" s="1" customFormat="1" ht="16.899999999999999" customHeight="1">
      <c r="B62" s="33"/>
      <c r="C62" s="204" t="s">
        <v>407</v>
      </c>
      <c r="D62" s="204" t="s">
        <v>408</v>
      </c>
      <c r="E62" s="18" t="s">
        <v>323</v>
      </c>
      <c r="F62" s="205">
        <v>664.22699999999998</v>
      </c>
      <c r="H62" s="33"/>
    </row>
    <row r="63" spans="2:8" s="1" customFormat="1" ht="16.899999999999999" customHeight="1">
      <c r="B63" s="33"/>
      <c r="C63" s="200" t="s">
        <v>269</v>
      </c>
      <c r="D63" s="201" t="s">
        <v>5699</v>
      </c>
      <c r="E63" s="202" t="s">
        <v>180</v>
      </c>
      <c r="F63" s="203">
        <v>640.22</v>
      </c>
      <c r="H63" s="33"/>
    </row>
    <row r="64" spans="2:8" s="1" customFormat="1" ht="16.899999999999999" customHeight="1">
      <c r="B64" s="33"/>
      <c r="C64" s="204" t="s">
        <v>19</v>
      </c>
      <c r="D64" s="204" t="s">
        <v>230</v>
      </c>
      <c r="E64" s="18" t="s">
        <v>19</v>
      </c>
      <c r="F64" s="205">
        <v>0</v>
      </c>
      <c r="H64" s="33"/>
    </row>
    <row r="65" spans="2:8" s="1" customFormat="1" ht="16.899999999999999" customHeight="1">
      <c r="B65" s="33"/>
      <c r="C65" s="204" t="s">
        <v>269</v>
      </c>
      <c r="D65" s="204" t="s">
        <v>270</v>
      </c>
      <c r="E65" s="18" t="s">
        <v>19</v>
      </c>
      <c r="F65" s="205">
        <v>640.22</v>
      </c>
      <c r="H65" s="33"/>
    </row>
    <row r="66" spans="2:8" s="1" customFormat="1" ht="16.899999999999999" customHeight="1">
      <c r="B66" s="33"/>
      <c r="C66" s="200" t="s">
        <v>276</v>
      </c>
      <c r="D66" s="201" t="s">
        <v>5700</v>
      </c>
      <c r="E66" s="202" t="s">
        <v>180</v>
      </c>
      <c r="F66" s="203">
        <v>58.53</v>
      </c>
      <c r="H66" s="33"/>
    </row>
    <row r="67" spans="2:8" s="1" customFormat="1" ht="16.899999999999999" customHeight="1">
      <c r="B67" s="33"/>
      <c r="C67" s="204" t="s">
        <v>19</v>
      </c>
      <c r="D67" s="204" t="s">
        <v>230</v>
      </c>
      <c r="E67" s="18" t="s">
        <v>19</v>
      </c>
      <c r="F67" s="205">
        <v>0</v>
      </c>
      <c r="H67" s="33"/>
    </row>
    <row r="68" spans="2:8" s="1" customFormat="1" ht="16.899999999999999" customHeight="1">
      <c r="B68" s="33"/>
      <c r="C68" s="204" t="s">
        <v>276</v>
      </c>
      <c r="D68" s="204" t="s">
        <v>277</v>
      </c>
      <c r="E68" s="18" t="s">
        <v>19</v>
      </c>
      <c r="F68" s="205">
        <v>58.53</v>
      </c>
      <c r="H68" s="33"/>
    </row>
    <row r="69" spans="2:8" s="1" customFormat="1" ht="16.899999999999999" customHeight="1">
      <c r="B69" s="33"/>
      <c r="C69" s="200" t="s">
        <v>179</v>
      </c>
      <c r="D69" s="201" t="s">
        <v>179</v>
      </c>
      <c r="E69" s="202" t="s">
        <v>180</v>
      </c>
      <c r="F69" s="203">
        <v>4673.68</v>
      </c>
      <c r="H69" s="33"/>
    </row>
    <row r="70" spans="2:8" s="1" customFormat="1" ht="16.899999999999999" customHeight="1">
      <c r="B70" s="33"/>
      <c r="C70" s="204" t="s">
        <v>19</v>
      </c>
      <c r="D70" s="204" t="s">
        <v>230</v>
      </c>
      <c r="E70" s="18" t="s">
        <v>19</v>
      </c>
      <c r="F70" s="205">
        <v>0</v>
      </c>
      <c r="H70" s="33"/>
    </row>
    <row r="71" spans="2:8" s="1" customFormat="1" ht="16.899999999999999" customHeight="1">
      <c r="B71" s="33"/>
      <c r="C71" s="204" t="s">
        <v>179</v>
      </c>
      <c r="D71" s="204" t="s">
        <v>181</v>
      </c>
      <c r="E71" s="18" t="s">
        <v>19</v>
      </c>
      <c r="F71" s="205">
        <v>4673.68</v>
      </c>
      <c r="H71" s="33"/>
    </row>
    <row r="72" spans="2:8" s="1" customFormat="1" ht="16.899999999999999" customHeight="1">
      <c r="B72" s="33"/>
      <c r="C72" s="206" t="s">
        <v>5697</v>
      </c>
      <c r="H72" s="33"/>
    </row>
    <row r="73" spans="2:8" s="1" customFormat="1" ht="16.899999999999999" customHeight="1">
      <c r="B73" s="33"/>
      <c r="C73" s="204" t="s">
        <v>460</v>
      </c>
      <c r="D73" s="204" t="s">
        <v>461</v>
      </c>
      <c r="E73" s="18" t="s">
        <v>180</v>
      </c>
      <c r="F73" s="205">
        <v>4673.68</v>
      </c>
      <c r="H73" s="33"/>
    </row>
    <row r="74" spans="2:8" s="1" customFormat="1" ht="16.899999999999999" customHeight="1">
      <c r="B74" s="33"/>
      <c r="C74" s="204" t="s">
        <v>490</v>
      </c>
      <c r="D74" s="204" t="s">
        <v>491</v>
      </c>
      <c r="E74" s="18" t="s">
        <v>167</v>
      </c>
      <c r="F74" s="205">
        <v>4434.0209999999997</v>
      </c>
      <c r="H74" s="33"/>
    </row>
    <row r="75" spans="2:8" s="1" customFormat="1" ht="16.899999999999999" customHeight="1">
      <c r="B75" s="33"/>
      <c r="C75" s="200" t="s">
        <v>169</v>
      </c>
      <c r="D75" s="201" t="s">
        <v>170</v>
      </c>
      <c r="E75" s="202" t="s">
        <v>167</v>
      </c>
      <c r="F75" s="203">
        <v>2548.4499999999998</v>
      </c>
      <c r="H75" s="33"/>
    </row>
    <row r="76" spans="2:8" s="1" customFormat="1" ht="16.899999999999999" customHeight="1">
      <c r="B76" s="33"/>
      <c r="C76" s="204" t="s">
        <v>19</v>
      </c>
      <c r="D76" s="204" t="s">
        <v>230</v>
      </c>
      <c r="E76" s="18" t="s">
        <v>19</v>
      </c>
      <c r="F76" s="205">
        <v>0</v>
      </c>
      <c r="H76" s="33"/>
    </row>
    <row r="77" spans="2:8" s="1" customFormat="1" ht="16.899999999999999" customHeight="1">
      <c r="B77" s="33"/>
      <c r="C77" s="204" t="s">
        <v>19</v>
      </c>
      <c r="D77" s="204" t="s">
        <v>471</v>
      </c>
      <c r="E77" s="18" t="s">
        <v>19</v>
      </c>
      <c r="F77" s="205">
        <v>5353.85</v>
      </c>
      <c r="H77" s="33"/>
    </row>
    <row r="78" spans="2:8" s="1" customFormat="1" ht="16.899999999999999" customHeight="1">
      <c r="B78" s="33"/>
      <c r="C78" s="204" t="s">
        <v>19</v>
      </c>
      <c r="D78" s="204" t="s">
        <v>472</v>
      </c>
      <c r="E78" s="18" t="s">
        <v>19</v>
      </c>
      <c r="F78" s="205">
        <v>-2805.4</v>
      </c>
      <c r="H78" s="33"/>
    </row>
    <row r="79" spans="2:8" s="1" customFormat="1" ht="16.899999999999999" customHeight="1">
      <c r="B79" s="33"/>
      <c r="C79" s="204" t="s">
        <v>169</v>
      </c>
      <c r="D79" s="204" t="s">
        <v>234</v>
      </c>
      <c r="E79" s="18" t="s">
        <v>19</v>
      </c>
      <c r="F79" s="205">
        <v>2548.4499999999998</v>
      </c>
      <c r="H79" s="33"/>
    </row>
    <row r="80" spans="2:8" s="1" customFormat="1" ht="16.899999999999999" customHeight="1">
      <c r="B80" s="33"/>
      <c r="C80" s="206" t="s">
        <v>5697</v>
      </c>
      <c r="H80" s="33"/>
    </row>
    <row r="81" spans="2:8" s="1" customFormat="1" ht="16.899999999999999" customHeight="1">
      <c r="B81" s="33"/>
      <c r="C81" s="204" t="s">
        <v>466</v>
      </c>
      <c r="D81" s="204" t="s">
        <v>467</v>
      </c>
      <c r="E81" s="18" t="s">
        <v>167</v>
      </c>
      <c r="F81" s="205">
        <v>2548.4499999999998</v>
      </c>
      <c r="H81" s="33"/>
    </row>
    <row r="82" spans="2:8" s="1" customFormat="1" ht="16.899999999999999" customHeight="1">
      <c r="B82" s="33"/>
      <c r="C82" s="204" t="s">
        <v>490</v>
      </c>
      <c r="D82" s="204" t="s">
        <v>491</v>
      </c>
      <c r="E82" s="18" t="s">
        <v>167</v>
      </c>
      <c r="F82" s="205">
        <v>4434.0209999999997</v>
      </c>
      <c r="H82" s="33"/>
    </row>
    <row r="83" spans="2:8" s="1" customFormat="1" ht="16.899999999999999" customHeight="1">
      <c r="B83" s="33"/>
      <c r="C83" s="200" t="s">
        <v>173</v>
      </c>
      <c r="D83" s="201" t="s">
        <v>174</v>
      </c>
      <c r="E83" s="202" t="s">
        <v>167</v>
      </c>
      <c r="F83" s="203">
        <v>19062.900000000001</v>
      </c>
      <c r="H83" s="33"/>
    </row>
    <row r="84" spans="2:8" s="1" customFormat="1" ht="16.899999999999999" customHeight="1">
      <c r="B84" s="33"/>
      <c r="C84" s="204" t="s">
        <v>19</v>
      </c>
      <c r="D84" s="204" t="s">
        <v>230</v>
      </c>
      <c r="E84" s="18" t="s">
        <v>19</v>
      </c>
      <c r="F84" s="205">
        <v>0</v>
      </c>
      <c r="H84" s="33"/>
    </row>
    <row r="85" spans="2:8" s="1" customFormat="1" ht="16.899999999999999" customHeight="1">
      <c r="B85" s="33"/>
      <c r="C85" s="204" t="s">
        <v>19</v>
      </c>
      <c r="D85" s="204" t="s">
        <v>478</v>
      </c>
      <c r="E85" s="18" t="s">
        <v>19</v>
      </c>
      <c r="F85" s="205">
        <v>19062.900000000001</v>
      </c>
      <c r="H85" s="33"/>
    </row>
    <row r="86" spans="2:8" s="1" customFormat="1" ht="16.899999999999999" customHeight="1">
      <c r="B86" s="33"/>
      <c r="C86" s="204" t="s">
        <v>173</v>
      </c>
      <c r="D86" s="204" t="s">
        <v>234</v>
      </c>
      <c r="E86" s="18" t="s">
        <v>19</v>
      </c>
      <c r="F86" s="205">
        <v>19062.900000000001</v>
      </c>
      <c r="H86" s="33"/>
    </row>
    <row r="87" spans="2:8" s="1" customFormat="1" ht="16.899999999999999" customHeight="1">
      <c r="B87" s="33"/>
      <c r="C87" s="206" t="s">
        <v>5697</v>
      </c>
      <c r="H87" s="33"/>
    </row>
    <row r="88" spans="2:8" s="1" customFormat="1" ht="16.899999999999999" customHeight="1">
      <c r="B88" s="33"/>
      <c r="C88" s="204" t="s">
        <v>474</v>
      </c>
      <c r="D88" s="204" t="s">
        <v>475</v>
      </c>
      <c r="E88" s="18" t="s">
        <v>167</v>
      </c>
      <c r="F88" s="205">
        <v>19062.900000000001</v>
      </c>
      <c r="H88" s="33"/>
    </row>
    <row r="89" spans="2:8" s="1" customFormat="1" ht="16.899999999999999" customHeight="1">
      <c r="B89" s="33"/>
      <c r="C89" s="204" t="s">
        <v>499</v>
      </c>
      <c r="D89" s="204" t="s">
        <v>500</v>
      </c>
      <c r="E89" s="18" t="s">
        <v>167</v>
      </c>
      <c r="F89" s="205">
        <v>19062.900000000001</v>
      </c>
      <c r="H89" s="33"/>
    </row>
    <row r="90" spans="2:8" s="1" customFormat="1" ht="16.899999999999999" customHeight="1">
      <c r="B90" s="33"/>
      <c r="C90" s="200" t="s">
        <v>176</v>
      </c>
      <c r="D90" s="201" t="s">
        <v>177</v>
      </c>
      <c r="E90" s="202" t="s">
        <v>167</v>
      </c>
      <c r="F90" s="203">
        <v>2805.4</v>
      </c>
      <c r="H90" s="33"/>
    </row>
    <row r="91" spans="2:8" s="1" customFormat="1" ht="16.899999999999999" customHeight="1">
      <c r="B91" s="33"/>
      <c r="C91" s="204" t="s">
        <v>19</v>
      </c>
      <c r="D91" s="204" t="s">
        <v>230</v>
      </c>
      <c r="E91" s="18" t="s">
        <v>19</v>
      </c>
      <c r="F91" s="205">
        <v>0</v>
      </c>
      <c r="H91" s="33"/>
    </row>
    <row r="92" spans="2:8" s="1" customFormat="1" ht="16.899999999999999" customHeight="1">
      <c r="B92" s="33"/>
      <c r="C92" s="204" t="s">
        <v>176</v>
      </c>
      <c r="D92" s="204" t="s">
        <v>178</v>
      </c>
      <c r="E92" s="18" t="s">
        <v>19</v>
      </c>
      <c r="F92" s="205">
        <v>2805.4</v>
      </c>
      <c r="H92" s="33"/>
    </row>
    <row r="93" spans="2:8" s="1" customFormat="1" ht="16.899999999999999" customHeight="1">
      <c r="B93" s="33"/>
      <c r="C93" s="206" t="s">
        <v>5697</v>
      </c>
      <c r="H93" s="33"/>
    </row>
    <row r="94" spans="2:8" s="1" customFormat="1" ht="16.899999999999999" customHeight="1">
      <c r="B94" s="33"/>
      <c r="C94" s="204" t="s">
        <v>480</v>
      </c>
      <c r="D94" s="204" t="s">
        <v>481</v>
      </c>
      <c r="E94" s="18" t="s">
        <v>167</v>
      </c>
      <c r="F94" s="205">
        <v>2805.4</v>
      </c>
      <c r="H94" s="33"/>
    </row>
    <row r="95" spans="2:8" s="1" customFormat="1" ht="16.899999999999999" customHeight="1">
      <c r="B95" s="33"/>
      <c r="C95" s="204" t="s">
        <v>466</v>
      </c>
      <c r="D95" s="204" t="s">
        <v>467</v>
      </c>
      <c r="E95" s="18" t="s">
        <v>167</v>
      </c>
      <c r="F95" s="205">
        <v>2548.4499999999998</v>
      </c>
      <c r="H95" s="33"/>
    </row>
    <row r="96" spans="2:8" s="1" customFormat="1" ht="16.899999999999999" customHeight="1">
      <c r="B96" s="33"/>
      <c r="C96" s="204" t="s">
        <v>490</v>
      </c>
      <c r="D96" s="204" t="s">
        <v>491</v>
      </c>
      <c r="E96" s="18" t="s">
        <v>167</v>
      </c>
      <c r="F96" s="205">
        <v>4434.0209999999997</v>
      </c>
      <c r="H96" s="33"/>
    </row>
    <row r="97" spans="2:8" s="1" customFormat="1" ht="16.899999999999999" customHeight="1">
      <c r="B97" s="33"/>
      <c r="C97" s="200" t="s">
        <v>166</v>
      </c>
      <c r="D97" s="201" t="s">
        <v>166</v>
      </c>
      <c r="E97" s="202" t="s">
        <v>167</v>
      </c>
      <c r="F97" s="203">
        <v>1407</v>
      </c>
      <c r="H97" s="33"/>
    </row>
    <row r="98" spans="2:8" s="1" customFormat="1" ht="16.899999999999999" customHeight="1">
      <c r="B98" s="33"/>
      <c r="C98" s="204" t="s">
        <v>19</v>
      </c>
      <c r="D98" s="204" t="s">
        <v>230</v>
      </c>
      <c r="E98" s="18" t="s">
        <v>19</v>
      </c>
      <c r="F98" s="205">
        <v>0</v>
      </c>
      <c r="H98" s="33"/>
    </row>
    <row r="99" spans="2:8" s="1" customFormat="1" ht="16.899999999999999" customHeight="1">
      <c r="B99" s="33"/>
      <c r="C99" s="204" t="s">
        <v>19</v>
      </c>
      <c r="D99" s="204" t="s">
        <v>168</v>
      </c>
      <c r="E99" s="18" t="s">
        <v>19</v>
      </c>
      <c r="F99" s="205">
        <v>1407</v>
      </c>
      <c r="H99" s="33"/>
    </row>
    <row r="100" spans="2:8" s="1" customFormat="1" ht="16.899999999999999" customHeight="1">
      <c r="B100" s="33"/>
      <c r="C100" s="204" t="s">
        <v>166</v>
      </c>
      <c r="D100" s="204" t="s">
        <v>234</v>
      </c>
      <c r="E100" s="18" t="s">
        <v>19</v>
      </c>
      <c r="F100" s="205">
        <v>1407</v>
      </c>
      <c r="H100" s="33"/>
    </row>
    <row r="101" spans="2:8" s="1" customFormat="1" ht="16.899999999999999" customHeight="1">
      <c r="B101" s="33"/>
      <c r="C101" s="206" t="s">
        <v>5697</v>
      </c>
      <c r="H101" s="33"/>
    </row>
    <row r="102" spans="2:8" s="1" customFormat="1" ht="16.899999999999999" customHeight="1">
      <c r="B102" s="33"/>
      <c r="C102" s="204" t="s">
        <v>504</v>
      </c>
      <c r="D102" s="204" t="s">
        <v>505</v>
      </c>
      <c r="E102" s="18" t="s">
        <v>167</v>
      </c>
      <c r="F102" s="205">
        <v>1407</v>
      </c>
      <c r="H102" s="33"/>
    </row>
    <row r="103" spans="2:8" s="1" customFormat="1" ht="16.899999999999999" customHeight="1">
      <c r="B103" s="33"/>
      <c r="C103" s="204" t="s">
        <v>485</v>
      </c>
      <c r="D103" s="204" t="s">
        <v>486</v>
      </c>
      <c r="E103" s="18" t="s">
        <v>167</v>
      </c>
      <c r="F103" s="205">
        <v>1407</v>
      </c>
      <c r="H103" s="33"/>
    </row>
    <row r="104" spans="2:8" s="1" customFormat="1" ht="16.899999999999999" customHeight="1">
      <c r="B104" s="33"/>
      <c r="C104" s="204" t="s">
        <v>490</v>
      </c>
      <c r="D104" s="204" t="s">
        <v>491</v>
      </c>
      <c r="E104" s="18" t="s">
        <v>167</v>
      </c>
      <c r="F104" s="205">
        <v>4434.0209999999997</v>
      </c>
      <c r="H104" s="33"/>
    </row>
    <row r="105" spans="2:8" s="1" customFormat="1" ht="26.45" customHeight="1">
      <c r="B105" s="33"/>
      <c r="C105" s="199" t="s">
        <v>5701</v>
      </c>
      <c r="D105" s="199" t="s">
        <v>92</v>
      </c>
      <c r="H105" s="33"/>
    </row>
    <row r="106" spans="2:8" s="1" customFormat="1" ht="16.899999999999999" customHeight="1">
      <c r="B106" s="33"/>
      <c r="C106" s="200" t="s">
        <v>557</v>
      </c>
      <c r="D106" s="201" t="s">
        <v>558</v>
      </c>
      <c r="E106" s="202" t="s">
        <v>180</v>
      </c>
      <c r="F106" s="203">
        <v>97.075999999999993</v>
      </c>
      <c r="H106" s="33"/>
    </row>
    <row r="107" spans="2:8" s="1" customFormat="1" ht="16.899999999999999" customHeight="1">
      <c r="B107" s="33"/>
      <c r="C107" s="204" t="s">
        <v>19</v>
      </c>
      <c r="D107" s="204" t="s">
        <v>230</v>
      </c>
      <c r="E107" s="18" t="s">
        <v>19</v>
      </c>
      <c r="F107" s="205">
        <v>0</v>
      </c>
      <c r="H107" s="33"/>
    </row>
    <row r="108" spans="2:8" s="1" customFormat="1" ht="16.899999999999999" customHeight="1">
      <c r="B108" s="33"/>
      <c r="C108" s="204" t="s">
        <v>19</v>
      </c>
      <c r="D108" s="204" t="s">
        <v>992</v>
      </c>
      <c r="E108" s="18" t="s">
        <v>19</v>
      </c>
      <c r="F108" s="205">
        <v>0</v>
      </c>
      <c r="H108" s="33"/>
    </row>
    <row r="109" spans="2:8" s="1" customFormat="1" ht="16.899999999999999" customHeight="1">
      <c r="B109" s="33"/>
      <c r="C109" s="204" t="s">
        <v>19</v>
      </c>
      <c r="D109" s="204" t="s">
        <v>1005</v>
      </c>
      <c r="E109" s="18" t="s">
        <v>19</v>
      </c>
      <c r="F109" s="205">
        <v>31.492000000000001</v>
      </c>
      <c r="H109" s="33"/>
    </row>
    <row r="110" spans="2:8" s="1" customFormat="1" ht="16.899999999999999" customHeight="1">
      <c r="B110" s="33"/>
      <c r="C110" s="204" t="s">
        <v>19</v>
      </c>
      <c r="D110" s="204" t="s">
        <v>994</v>
      </c>
      <c r="E110" s="18" t="s">
        <v>19</v>
      </c>
      <c r="F110" s="205">
        <v>0</v>
      </c>
      <c r="H110" s="33"/>
    </row>
    <row r="111" spans="2:8" s="1" customFormat="1" ht="16.899999999999999" customHeight="1">
      <c r="B111" s="33"/>
      <c r="C111" s="204" t="s">
        <v>19</v>
      </c>
      <c r="D111" s="204" t="s">
        <v>1006</v>
      </c>
      <c r="E111" s="18" t="s">
        <v>19</v>
      </c>
      <c r="F111" s="205">
        <v>1.917</v>
      </c>
      <c r="H111" s="33"/>
    </row>
    <row r="112" spans="2:8" s="1" customFormat="1" ht="16.899999999999999" customHeight="1">
      <c r="B112" s="33"/>
      <c r="C112" s="204" t="s">
        <v>19</v>
      </c>
      <c r="D112" s="204" t="s">
        <v>996</v>
      </c>
      <c r="E112" s="18" t="s">
        <v>19</v>
      </c>
      <c r="F112" s="205">
        <v>0</v>
      </c>
      <c r="H112" s="33"/>
    </row>
    <row r="113" spans="2:8" s="1" customFormat="1" ht="16.899999999999999" customHeight="1">
      <c r="B113" s="33"/>
      <c r="C113" s="204" t="s">
        <v>19</v>
      </c>
      <c r="D113" s="204" t="s">
        <v>1007</v>
      </c>
      <c r="E113" s="18" t="s">
        <v>19</v>
      </c>
      <c r="F113" s="205">
        <v>18.100999999999999</v>
      </c>
      <c r="H113" s="33"/>
    </row>
    <row r="114" spans="2:8" s="1" customFormat="1" ht="16.899999999999999" customHeight="1">
      <c r="B114" s="33"/>
      <c r="C114" s="204" t="s">
        <v>19</v>
      </c>
      <c r="D114" s="204" t="s">
        <v>998</v>
      </c>
      <c r="E114" s="18" t="s">
        <v>19</v>
      </c>
      <c r="F114" s="205">
        <v>0</v>
      </c>
      <c r="H114" s="33"/>
    </row>
    <row r="115" spans="2:8" s="1" customFormat="1" ht="16.899999999999999" customHeight="1">
      <c r="B115" s="33"/>
      <c r="C115" s="204" t="s">
        <v>19</v>
      </c>
      <c r="D115" s="204" t="s">
        <v>1008</v>
      </c>
      <c r="E115" s="18" t="s">
        <v>19</v>
      </c>
      <c r="F115" s="205">
        <v>45.566000000000003</v>
      </c>
      <c r="H115" s="33"/>
    </row>
    <row r="116" spans="2:8" s="1" customFormat="1" ht="16.899999999999999" customHeight="1">
      <c r="B116" s="33"/>
      <c r="C116" s="204" t="s">
        <v>557</v>
      </c>
      <c r="D116" s="204" t="s">
        <v>234</v>
      </c>
      <c r="E116" s="18" t="s">
        <v>19</v>
      </c>
      <c r="F116" s="205">
        <v>97.075999999999993</v>
      </c>
      <c r="H116" s="33"/>
    </row>
    <row r="117" spans="2:8" s="1" customFormat="1" ht="16.899999999999999" customHeight="1">
      <c r="B117" s="33"/>
      <c r="C117" s="206" t="s">
        <v>5697</v>
      </c>
      <c r="H117" s="33"/>
    </row>
    <row r="118" spans="2:8" s="1" customFormat="1" ht="16.899999999999999" customHeight="1">
      <c r="B118" s="33"/>
      <c r="C118" s="204" t="s">
        <v>1001</v>
      </c>
      <c r="D118" s="204" t="s">
        <v>1002</v>
      </c>
      <c r="E118" s="18" t="s">
        <v>180</v>
      </c>
      <c r="F118" s="205">
        <v>97.075999999999993</v>
      </c>
      <c r="H118" s="33"/>
    </row>
    <row r="119" spans="2:8" s="1" customFormat="1" ht="16.899999999999999" customHeight="1">
      <c r="B119" s="33"/>
      <c r="C119" s="204" t="s">
        <v>1010</v>
      </c>
      <c r="D119" s="204" t="s">
        <v>1011</v>
      </c>
      <c r="E119" s="18" t="s">
        <v>180</v>
      </c>
      <c r="F119" s="205">
        <v>97.075999999999993</v>
      </c>
      <c r="H119" s="33"/>
    </row>
    <row r="120" spans="2:8" s="1" customFormat="1" ht="16.899999999999999" customHeight="1">
      <c r="B120" s="33"/>
      <c r="C120" s="200" t="s">
        <v>528</v>
      </c>
      <c r="D120" s="201" t="s">
        <v>529</v>
      </c>
      <c r="E120" s="202" t="s">
        <v>323</v>
      </c>
      <c r="F120" s="203">
        <v>6.8070000000000004</v>
      </c>
      <c r="H120" s="33"/>
    </row>
    <row r="121" spans="2:8" s="1" customFormat="1" ht="16.899999999999999" customHeight="1">
      <c r="B121" s="33"/>
      <c r="C121" s="204" t="s">
        <v>19</v>
      </c>
      <c r="D121" s="204" t="s">
        <v>230</v>
      </c>
      <c r="E121" s="18" t="s">
        <v>19</v>
      </c>
      <c r="F121" s="205">
        <v>0</v>
      </c>
      <c r="H121" s="33"/>
    </row>
    <row r="122" spans="2:8" s="1" customFormat="1" ht="16.899999999999999" customHeight="1">
      <c r="B122" s="33"/>
      <c r="C122" s="204" t="s">
        <v>19</v>
      </c>
      <c r="D122" s="204" t="s">
        <v>1115</v>
      </c>
      <c r="E122" s="18" t="s">
        <v>19</v>
      </c>
      <c r="F122" s="205">
        <v>0</v>
      </c>
      <c r="H122" s="33"/>
    </row>
    <row r="123" spans="2:8" s="1" customFormat="1" ht="16.899999999999999" customHeight="1">
      <c r="B123" s="33"/>
      <c r="C123" s="204" t="s">
        <v>19</v>
      </c>
      <c r="D123" s="204" t="s">
        <v>1116</v>
      </c>
      <c r="E123" s="18" t="s">
        <v>19</v>
      </c>
      <c r="F123" s="205">
        <v>4.49</v>
      </c>
      <c r="H123" s="33"/>
    </row>
    <row r="124" spans="2:8" s="1" customFormat="1" ht="16.899999999999999" customHeight="1">
      <c r="B124" s="33"/>
      <c r="C124" s="204" t="s">
        <v>19</v>
      </c>
      <c r="D124" s="204" t="s">
        <v>1117</v>
      </c>
      <c r="E124" s="18" t="s">
        <v>19</v>
      </c>
      <c r="F124" s="205">
        <v>0.17599999999999999</v>
      </c>
      <c r="H124" s="33"/>
    </row>
    <row r="125" spans="2:8" s="1" customFormat="1" ht="16.899999999999999" customHeight="1">
      <c r="B125" s="33"/>
      <c r="C125" s="204" t="s">
        <v>19</v>
      </c>
      <c r="D125" s="204" t="s">
        <v>1118</v>
      </c>
      <c r="E125" s="18" t="s">
        <v>19</v>
      </c>
      <c r="F125" s="205">
        <v>0</v>
      </c>
      <c r="H125" s="33"/>
    </row>
    <row r="126" spans="2:8" s="1" customFormat="1" ht="16.899999999999999" customHeight="1">
      <c r="B126" s="33"/>
      <c r="C126" s="204" t="s">
        <v>19</v>
      </c>
      <c r="D126" s="204" t="s">
        <v>1119</v>
      </c>
      <c r="E126" s="18" t="s">
        <v>19</v>
      </c>
      <c r="F126" s="205">
        <v>0.34399999999999997</v>
      </c>
      <c r="H126" s="33"/>
    </row>
    <row r="127" spans="2:8" s="1" customFormat="1" ht="16.899999999999999" customHeight="1">
      <c r="B127" s="33"/>
      <c r="C127" s="204" t="s">
        <v>19</v>
      </c>
      <c r="D127" s="204" t="s">
        <v>1120</v>
      </c>
      <c r="E127" s="18" t="s">
        <v>19</v>
      </c>
      <c r="F127" s="205">
        <v>1.7969999999999999</v>
      </c>
      <c r="H127" s="33"/>
    </row>
    <row r="128" spans="2:8" s="1" customFormat="1" ht="16.899999999999999" customHeight="1">
      <c r="B128" s="33"/>
      <c r="C128" s="204" t="s">
        <v>528</v>
      </c>
      <c r="D128" s="204" t="s">
        <v>234</v>
      </c>
      <c r="E128" s="18" t="s">
        <v>19</v>
      </c>
      <c r="F128" s="205">
        <v>6.8070000000000004</v>
      </c>
      <c r="H128" s="33"/>
    </row>
    <row r="129" spans="2:8" s="1" customFormat="1" ht="16.899999999999999" customHeight="1">
      <c r="B129" s="33"/>
      <c r="C129" s="206" t="s">
        <v>5697</v>
      </c>
      <c r="H129" s="33"/>
    </row>
    <row r="130" spans="2:8" s="1" customFormat="1" ht="16.899999999999999" customHeight="1">
      <c r="B130" s="33"/>
      <c r="C130" s="204" t="s">
        <v>1111</v>
      </c>
      <c r="D130" s="204" t="s">
        <v>1112</v>
      </c>
      <c r="E130" s="18" t="s">
        <v>323</v>
      </c>
      <c r="F130" s="205">
        <v>7.4880000000000004</v>
      </c>
      <c r="H130" s="33"/>
    </row>
    <row r="131" spans="2:8" s="1" customFormat="1" ht="16.899999999999999" customHeight="1">
      <c r="B131" s="33"/>
      <c r="C131" s="204" t="s">
        <v>1145</v>
      </c>
      <c r="D131" s="204" t="s">
        <v>1146</v>
      </c>
      <c r="E131" s="18" t="s">
        <v>323</v>
      </c>
      <c r="F131" s="205">
        <v>7.4880000000000004</v>
      </c>
      <c r="H131" s="33"/>
    </row>
    <row r="132" spans="2:8" s="1" customFormat="1" ht="16.899999999999999" customHeight="1">
      <c r="B132" s="33"/>
      <c r="C132" s="200" t="s">
        <v>531</v>
      </c>
      <c r="D132" s="201" t="s">
        <v>532</v>
      </c>
      <c r="E132" s="202" t="s">
        <v>323</v>
      </c>
      <c r="F132" s="203">
        <v>6.57</v>
      </c>
      <c r="H132" s="33"/>
    </row>
    <row r="133" spans="2:8" s="1" customFormat="1" ht="16.899999999999999" customHeight="1">
      <c r="B133" s="33"/>
      <c r="C133" s="204" t="s">
        <v>19</v>
      </c>
      <c r="D133" s="204" t="s">
        <v>230</v>
      </c>
      <c r="E133" s="18" t="s">
        <v>19</v>
      </c>
      <c r="F133" s="205">
        <v>0</v>
      </c>
      <c r="H133" s="33"/>
    </row>
    <row r="134" spans="2:8" s="1" customFormat="1" ht="16.899999999999999" customHeight="1">
      <c r="B134" s="33"/>
      <c r="C134" s="204" t="s">
        <v>19</v>
      </c>
      <c r="D134" s="204" t="s">
        <v>1115</v>
      </c>
      <c r="E134" s="18" t="s">
        <v>19</v>
      </c>
      <c r="F134" s="205">
        <v>0</v>
      </c>
      <c r="H134" s="33"/>
    </row>
    <row r="135" spans="2:8" s="1" customFormat="1" ht="16.899999999999999" customHeight="1">
      <c r="B135" s="33"/>
      <c r="C135" s="204" t="s">
        <v>19</v>
      </c>
      <c r="D135" s="204" t="s">
        <v>1306</v>
      </c>
      <c r="E135" s="18" t="s">
        <v>19</v>
      </c>
      <c r="F135" s="205">
        <v>3.7240000000000002</v>
      </c>
      <c r="H135" s="33"/>
    </row>
    <row r="136" spans="2:8" s="1" customFormat="1" ht="16.899999999999999" customHeight="1">
      <c r="B136" s="33"/>
      <c r="C136" s="204" t="s">
        <v>19</v>
      </c>
      <c r="D136" s="204" t="s">
        <v>1118</v>
      </c>
      <c r="E136" s="18" t="s">
        <v>19</v>
      </c>
      <c r="F136" s="205">
        <v>0</v>
      </c>
      <c r="H136" s="33"/>
    </row>
    <row r="137" spans="2:8" s="1" customFormat="1" ht="16.899999999999999" customHeight="1">
      <c r="B137" s="33"/>
      <c r="C137" s="204" t="s">
        <v>19</v>
      </c>
      <c r="D137" s="204" t="s">
        <v>1307</v>
      </c>
      <c r="E137" s="18" t="s">
        <v>19</v>
      </c>
      <c r="F137" s="205">
        <v>0.27600000000000002</v>
      </c>
      <c r="H137" s="33"/>
    </row>
    <row r="138" spans="2:8" s="1" customFormat="1" ht="16.899999999999999" customHeight="1">
      <c r="B138" s="33"/>
      <c r="C138" s="204" t="s">
        <v>19</v>
      </c>
      <c r="D138" s="204" t="s">
        <v>1308</v>
      </c>
      <c r="E138" s="18" t="s">
        <v>19</v>
      </c>
      <c r="F138" s="205">
        <v>2.57</v>
      </c>
      <c r="H138" s="33"/>
    </row>
    <row r="139" spans="2:8" s="1" customFormat="1" ht="16.899999999999999" customHeight="1">
      <c r="B139" s="33"/>
      <c r="C139" s="204" t="s">
        <v>531</v>
      </c>
      <c r="D139" s="204" t="s">
        <v>234</v>
      </c>
      <c r="E139" s="18" t="s">
        <v>19</v>
      </c>
      <c r="F139" s="205">
        <v>6.57</v>
      </c>
      <c r="H139" s="33"/>
    </row>
    <row r="140" spans="2:8" s="1" customFormat="1" ht="16.899999999999999" customHeight="1">
      <c r="B140" s="33"/>
      <c r="C140" s="206" t="s">
        <v>5697</v>
      </c>
      <c r="H140" s="33"/>
    </row>
    <row r="141" spans="2:8" s="1" customFormat="1" ht="16.899999999999999" customHeight="1">
      <c r="B141" s="33"/>
      <c r="C141" s="204" t="s">
        <v>1303</v>
      </c>
      <c r="D141" s="204" t="s">
        <v>1112</v>
      </c>
      <c r="E141" s="18" t="s">
        <v>323</v>
      </c>
      <c r="F141" s="205">
        <v>7.2270000000000003</v>
      </c>
      <c r="H141" s="33"/>
    </row>
    <row r="142" spans="2:8" s="1" customFormat="1" ht="16.899999999999999" customHeight="1">
      <c r="B142" s="33"/>
      <c r="C142" s="204" t="s">
        <v>1324</v>
      </c>
      <c r="D142" s="204" t="s">
        <v>1146</v>
      </c>
      <c r="E142" s="18" t="s">
        <v>323</v>
      </c>
      <c r="F142" s="205">
        <v>7.2270000000000003</v>
      </c>
      <c r="H142" s="33"/>
    </row>
    <row r="143" spans="2:8" s="1" customFormat="1" ht="16.899999999999999" customHeight="1">
      <c r="B143" s="33"/>
      <c r="C143" s="200" t="s">
        <v>534</v>
      </c>
      <c r="D143" s="201" t="s">
        <v>532</v>
      </c>
      <c r="E143" s="202" t="s">
        <v>323</v>
      </c>
      <c r="F143" s="203">
        <v>5.0090000000000003</v>
      </c>
      <c r="H143" s="33"/>
    </row>
    <row r="144" spans="2:8" s="1" customFormat="1" ht="16.899999999999999" customHeight="1">
      <c r="B144" s="33"/>
      <c r="C144" s="204" t="s">
        <v>19</v>
      </c>
      <c r="D144" s="204" t="s">
        <v>230</v>
      </c>
      <c r="E144" s="18" t="s">
        <v>19</v>
      </c>
      <c r="F144" s="205">
        <v>0</v>
      </c>
      <c r="H144" s="33"/>
    </row>
    <row r="145" spans="2:8" s="1" customFormat="1" ht="16.899999999999999" customHeight="1">
      <c r="B145" s="33"/>
      <c r="C145" s="204" t="s">
        <v>19</v>
      </c>
      <c r="D145" s="204" t="s">
        <v>1115</v>
      </c>
      <c r="E145" s="18" t="s">
        <v>19</v>
      </c>
      <c r="F145" s="205">
        <v>0</v>
      </c>
      <c r="H145" s="33"/>
    </row>
    <row r="146" spans="2:8" s="1" customFormat="1" ht="16.899999999999999" customHeight="1">
      <c r="B146" s="33"/>
      <c r="C146" s="204" t="s">
        <v>19</v>
      </c>
      <c r="D146" s="204" t="s">
        <v>1127</v>
      </c>
      <c r="E146" s="18" t="s">
        <v>19</v>
      </c>
      <c r="F146" s="205">
        <v>3.141</v>
      </c>
      <c r="H146" s="33"/>
    </row>
    <row r="147" spans="2:8" s="1" customFormat="1" ht="16.899999999999999" customHeight="1">
      <c r="B147" s="33"/>
      <c r="C147" s="204" t="s">
        <v>19</v>
      </c>
      <c r="D147" s="204" t="s">
        <v>1118</v>
      </c>
      <c r="E147" s="18" t="s">
        <v>19</v>
      </c>
      <c r="F147" s="205">
        <v>0</v>
      </c>
      <c r="H147" s="33"/>
    </row>
    <row r="148" spans="2:8" s="1" customFormat="1" ht="16.899999999999999" customHeight="1">
      <c r="B148" s="33"/>
      <c r="C148" s="204" t="s">
        <v>19</v>
      </c>
      <c r="D148" s="204" t="s">
        <v>1128</v>
      </c>
      <c r="E148" s="18" t="s">
        <v>19</v>
      </c>
      <c r="F148" s="205">
        <v>0.41</v>
      </c>
      <c r="H148" s="33"/>
    </row>
    <row r="149" spans="2:8" s="1" customFormat="1" ht="16.899999999999999" customHeight="1">
      <c r="B149" s="33"/>
      <c r="C149" s="204" t="s">
        <v>19</v>
      </c>
      <c r="D149" s="204" t="s">
        <v>1129</v>
      </c>
      <c r="E149" s="18" t="s">
        <v>19</v>
      </c>
      <c r="F149" s="205">
        <v>1.458</v>
      </c>
      <c r="H149" s="33"/>
    </row>
    <row r="150" spans="2:8" s="1" customFormat="1" ht="16.899999999999999" customHeight="1">
      <c r="B150" s="33"/>
      <c r="C150" s="204" t="s">
        <v>534</v>
      </c>
      <c r="D150" s="204" t="s">
        <v>234</v>
      </c>
      <c r="E150" s="18" t="s">
        <v>19</v>
      </c>
      <c r="F150" s="205">
        <v>5.0090000000000003</v>
      </c>
      <c r="H150" s="33"/>
    </row>
    <row r="151" spans="2:8" s="1" customFormat="1" ht="16.899999999999999" customHeight="1">
      <c r="B151" s="33"/>
      <c r="C151" s="206" t="s">
        <v>5697</v>
      </c>
      <c r="H151" s="33"/>
    </row>
    <row r="152" spans="2:8" s="1" customFormat="1" ht="16.899999999999999" customHeight="1">
      <c r="B152" s="33"/>
      <c r="C152" s="204" t="s">
        <v>1123</v>
      </c>
      <c r="D152" s="204" t="s">
        <v>1124</v>
      </c>
      <c r="E152" s="18" t="s">
        <v>323</v>
      </c>
      <c r="F152" s="205">
        <v>5.51</v>
      </c>
      <c r="H152" s="33"/>
    </row>
    <row r="153" spans="2:8" s="1" customFormat="1" ht="16.899999999999999" customHeight="1">
      <c r="B153" s="33"/>
      <c r="C153" s="204" t="s">
        <v>1150</v>
      </c>
      <c r="D153" s="204" t="s">
        <v>1151</v>
      </c>
      <c r="E153" s="18" t="s">
        <v>323</v>
      </c>
      <c r="F153" s="205">
        <v>5.51</v>
      </c>
      <c r="H153" s="33"/>
    </row>
    <row r="154" spans="2:8" s="1" customFormat="1" ht="16.899999999999999" customHeight="1">
      <c r="B154" s="33"/>
      <c r="C154" s="200" t="s">
        <v>551</v>
      </c>
      <c r="D154" s="201" t="s">
        <v>552</v>
      </c>
      <c r="E154" s="202" t="s">
        <v>180</v>
      </c>
      <c r="F154" s="203">
        <v>270</v>
      </c>
      <c r="H154" s="33"/>
    </row>
    <row r="155" spans="2:8" s="1" customFormat="1" ht="16.899999999999999" customHeight="1">
      <c r="B155" s="33"/>
      <c r="C155" s="204" t="s">
        <v>19</v>
      </c>
      <c r="D155" s="204" t="s">
        <v>283</v>
      </c>
      <c r="E155" s="18" t="s">
        <v>19</v>
      </c>
      <c r="F155" s="205">
        <v>0</v>
      </c>
      <c r="H155" s="33"/>
    </row>
    <row r="156" spans="2:8" s="1" customFormat="1" ht="16.899999999999999" customHeight="1">
      <c r="B156" s="33"/>
      <c r="C156" s="204" t="s">
        <v>19</v>
      </c>
      <c r="D156" s="204" t="s">
        <v>1069</v>
      </c>
      <c r="E156" s="18" t="s">
        <v>19</v>
      </c>
      <c r="F156" s="205">
        <v>0</v>
      </c>
      <c r="H156" s="33"/>
    </row>
    <row r="157" spans="2:8" s="1" customFormat="1" ht="16.899999999999999" customHeight="1">
      <c r="B157" s="33"/>
      <c r="C157" s="204" t="s">
        <v>19</v>
      </c>
      <c r="D157" s="204" t="s">
        <v>1070</v>
      </c>
      <c r="E157" s="18" t="s">
        <v>19</v>
      </c>
      <c r="F157" s="205">
        <v>54</v>
      </c>
      <c r="H157" s="33"/>
    </row>
    <row r="158" spans="2:8" s="1" customFormat="1" ht="16.899999999999999" customHeight="1">
      <c r="B158" s="33"/>
      <c r="C158" s="204" t="s">
        <v>19</v>
      </c>
      <c r="D158" s="204" t="s">
        <v>1071</v>
      </c>
      <c r="E158" s="18" t="s">
        <v>19</v>
      </c>
      <c r="F158" s="205">
        <v>0</v>
      </c>
      <c r="H158" s="33"/>
    </row>
    <row r="159" spans="2:8" s="1" customFormat="1" ht="16.899999999999999" customHeight="1">
      <c r="B159" s="33"/>
      <c r="C159" s="204" t="s">
        <v>19</v>
      </c>
      <c r="D159" s="204" t="s">
        <v>1072</v>
      </c>
      <c r="E159" s="18" t="s">
        <v>19</v>
      </c>
      <c r="F159" s="205">
        <v>5.4</v>
      </c>
      <c r="H159" s="33"/>
    </row>
    <row r="160" spans="2:8" s="1" customFormat="1" ht="16.899999999999999" customHeight="1">
      <c r="B160" s="33"/>
      <c r="C160" s="204" t="s">
        <v>19</v>
      </c>
      <c r="D160" s="204" t="s">
        <v>1073</v>
      </c>
      <c r="E160" s="18" t="s">
        <v>19</v>
      </c>
      <c r="F160" s="205">
        <v>210.6</v>
      </c>
      <c r="H160" s="33"/>
    </row>
    <row r="161" spans="2:8" s="1" customFormat="1" ht="16.899999999999999" customHeight="1">
      <c r="B161" s="33"/>
      <c r="C161" s="204" t="s">
        <v>551</v>
      </c>
      <c r="D161" s="204" t="s">
        <v>234</v>
      </c>
      <c r="E161" s="18" t="s">
        <v>19</v>
      </c>
      <c r="F161" s="205">
        <v>270</v>
      </c>
      <c r="H161" s="33"/>
    </row>
    <row r="162" spans="2:8" s="1" customFormat="1" ht="16.899999999999999" customHeight="1">
      <c r="B162" s="33"/>
      <c r="C162" s="206" t="s">
        <v>5697</v>
      </c>
      <c r="H162" s="33"/>
    </row>
    <row r="163" spans="2:8" s="1" customFormat="1" ht="16.899999999999999" customHeight="1">
      <c r="B163" s="33"/>
      <c r="C163" s="204" t="s">
        <v>1064</v>
      </c>
      <c r="D163" s="204" t="s">
        <v>1065</v>
      </c>
      <c r="E163" s="18" t="s">
        <v>180</v>
      </c>
      <c r="F163" s="205">
        <v>270</v>
      </c>
      <c r="H163" s="33"/>
    </row>
    <row r="164" spans="2:8" s="1" customFormat="1" ht="16.899999999999999" customHeight="1">
      <c r="B164" s="33"/>
      <c r="C164" s="204" t="s">
        <v>1173</v>
      </c>
      <c r="D164" s="204" t="s">
        <v>1174</v>
      </c>
      <c r="E164" s="18" t="s">
        <v>180</v>
      </c>
      <c r="F164" s="205">
        <v>270</v>
      </c>
      <c r="H164" s="33"/>
    </row>
    <row r="165" spans="2:8" s="1" customFormat="1" ht="16.899999999999999" customHeight="1">
      <c r="B165" s="33"/>
      <c r="C165" s="200" t="s">
        <v>539</v>
      </c>
      <c r="D165" s="201" t="s">
        <v>540</v>
      </c>
      <c r="E165" s="202" t="s">
        <v>180</v>
      </c>
      <c r="F165" s="203">
        <v>329.4</v>
      </c>
      <c r="H165" s="33"/>
    </row>
    <row r="166" spans="2:8" s="1" customFormat="1" ht="16.899999999999999" customHeight="1">
      <c r="B166" s="33"/>
      <c r="C166" s="204" t="s">
        <v>19</v>
      </c>
      <c r="D166" s="204" t="s">
        <v>283</v>
      </c>
      <c r="E166" s="18" t="s">
        <v>19</v>
      </c>
      <c r="F166" s="205">
        <v>0</v>
      </c>
      <c r="H166" s="33"/>
    </row>
    <row r="167" spans="2:8" s="1" customFormat="1" ht="16.899999999999999" customHeight="1">
      <c r="B167" s="33"/>
      <c r="C167" s="204" t="s">
        <v>19</v>
      </c>
      <c r="D167" s="204" t="s">
        <v>1259</v>
      </c>
      <c r="E167" s="18" t="s">
        <v>19</v>
      </c>
      <c r="F167" s="205">
        <v>0</v>
      </c>
      <c r="H167" s="33"/>
    </row>
    <row r="168" spans="2:8" s="1" customFormat="1" ht="16.899999999999999" customHeight="1">
      <c r="B168" s="33"/>
      <c r="C168" s="204" t="s">
        <v>19</v>
      </c>
      <c r="D168" s="204" t="s">
        <v>1072</v>
      </c>
      <c r="E168" s="18" t="s">
        <v>19</v>
      </c>
      <c r="F168" s="205">
        <v>5.4</v>
      </c>
      <c r="H168" s="33"/>
    </row>
    <row r="169" spans="2:8" s="1" customFormat="1" ht="16.899999999999999" customHeight="1">
      <c r="B169" s="33"/>
      <c r="C169" s="204" t="s">
        <v>19</v>
      </c>
      <c r="D169" s="204" t="s">
        <v>1265</v>
      </c>
      <c r="E169" s="18" t="s">
        <v>19</v>
      </c>
      <c r="F169" s="205">
        <v>324</v>
      </c>
      <c r="H169" s="33"/>
    </row>
    <row r="170" spans="2:8" s="1" customFormat="1" ht="16.899999999999999" customHeight="1">
      <c r="B170" s="33"/>
      <c r="C170" s="204" t="s">
        <v>539</v>
      </c>
      <c r="D170" s="204" t="s">
        <v>234</v>
      </c>
      <c r="E170" s="18" t="s">
        <v>19</v>
      </c>
      <c r="F170" s="205">
        <v>329.4</v>
      </c>
      <c r="H170" s="33"/>
    </row>
    <row r="171" spans="2:8" s="1" customFormat="1" ht="16.899999999999999" customHeight="1">
      <c r="B171" s="33"/>
      <c r="C171" s="206" t="s">
        <v>5697</v>
      </c>
      <c r="H171" s="33"/>
    </row>
    <row r="172" spans="2:8" s="1" customFormat="1" ht="16.899999999999999" customHeight="1">
      <c r="B172" s="33"/>
      <c r="C172" s="204" t="s">
        <v>1262</v>
      </c>
      <c r="D172" s="204" t="s">
        <v>1065</v>
      </c>
      <c r="E172" s="18" t="s">
        <v>180</v>
      </c>
      <c r="F172" s="205">
        <v>329.4</v>
      </c>
      <c r="H172" s="33"/>
    </row>
    <row r="173" spans="2:8" s="1" customFormat="1" ht="16.899999999999999" customHeight="1">
      <c r="B173" s="33"/>
      <c r="C173" s="204" t="s">
        <v>1343</v>
      </c>
      <c r="D173" s="204" t="s">
        <v>1174</v>
      </c>
      <c r="E173" s="18" t="s">
        <v>180</v>
      </c>
      <c r="F173" s="205">
        <v>329.4</v>
      </c>
      <c r="H173" s="33"/>
    </row>
    <row r="174" spans="2:8" s="1" customFormat="1" ht="16.899999999999999" customHeight="1">
      <c r="B174" s="33"/>
      <c r="C174" s="200" t="s">
        <v>526</v>
      </c>
      <c r="D174" s="201" t="s">
        <v>526</v>
      </c>
      <c r="E174" s="202" t="s">
        <v>376</v>
      </c>
      <c r="F174" s="203">
        <v>15</v>
      </c>
      <c r="H174" s="33"/>
    </row>
    <row r="175" spans="2:8" s="1" customFormat="1" ht="16.899999999999999" customHeight="1">
      <c r="B175" s="33"/>
      <c r="C175" s="204" t="s">
        <v>19</v>
      </c>
      <c r="D175" s="204" t="s">
        <v>230</v>
      </c>
      <c r="E175" s="18" t="s">
        <v>19</v>
      </c>
      <c r="F175" s="205">
        <v>0</v>
      </c>
      <c r="H175" s="33"/>
    </row>
    <row r="176" spans="2:8" s="1" customFormat="1" ht="16.899999999999999" customHeight="1">
      <c r="B176" s="33"/>
      <c r="C176" s="204" t="s">
        <v>19</v>
      </c>
      <c r="D176" s="204" t="s">
        <v>943</v>
      </c>
      <c r="E176" s="18" t="s">
        <v>19</v>
      </c>
      <c r="F176" s="205">
        <v>0</v>
      </c>
      <c r="H176" s="33"/>
    </row>
    <row r="177" spans="2:8" s="1" customFormat="1" ht="16.899999999999999" customHeight="1">
      <c r="B177" s="33"/>
      <c r="C177" s="204" t="s">
        <v>526</v>
      </c>
      <c r="D177" s="204" t="s">
        <v>985</v>
      </c>
      <c r="E177" s="18" t="s">
        <v>19</v>
      </c>
      <c r="F177" s="205">
        <v>15</v>
      </c>
      <c r="H177" s="33"/>
    </row>
    <row r="178" spans="2:8" s="1" customFormat="1" ht="16.899999999999999" customHeight="1">
      <c r="B178" s="33"/>
      <c r="C178" s="206" t="s">
        <v>5697</v>
      </c>
      <c r="H178" s="33"/>
    </row>
    <row r="179" spans="2:8" s="1" customFormat="1" ht="16.899999999999999" customHeight="1">
      <c r="B179" s="33"/>
      <c r="C179" s="204" t="s">
        <v>981</v>
      </c>
      <c r="D179" s="204" t="s">
        <v>982</v>
      </c>
      <c r="E179" s="18" t="s">
        <v>376</v>
      </c>
      <c r="F179" s="205">
        <v>15</v>
      </c>
      <c r="H179" s="33"/>
    </row>
    <row r="180" spans="2:8" s="1" customFormat="1" ht="16.899999999999999" customHeight="1">
      <c r="B180" s="33"/>
      <c r="C180" s="204" t="s">
        <v>935</v>
      </c>
      <c r="D180" s="204" t="s">
        <v>679</v>
      </c>
      <c r="E180" s="18" t="s">
        <v>222</v>
      </c>
      <c r="F180" s="205">
        <v>709</v>
      </c>
      <c r="H180" s="33"/>
    </row>
    <row r="181" spans="2:8" s="1" customFormat="1" ht="16.899999999999999" customHeight="1">
      <c r="B181" s="33"/>
      <c r="C181" s="204" t="s">
        <v>950</v>
      </c>
      <c r="D181" s="204" t="s">
        <v>951</v>
      </c>
      <c r="E181" s="18" t="s">
        <v>222</v>
      </c>
      <c r="F181" s="205">
        <v>195</v>
      </c>
      <c r="H181" s="33"/>
    </row>
    <row r="182" spans="2:8" s="1" customFormat="1" ht="16.899999999999999" customHeight="1">
      <c r="B182" s="33"/>
      <c r="C182" s="204" t="s">
        <v>959</v>
      </c>
      <c r="D182" s="204" t="s">
        <v>707</v>
      </c>
      <c r="E182" s="18" t="s">
        <v>222</v>
      </c>
      <c r="F182" s="205">
        <v>462</v>
      </c>
      <c r="H182" s="33"/>
    </row>
    <row r="183" spans="2:8" s="1" customFormat="1" ht="16.899999999999999" customHeight="1">
      <c r="B183" s="33"/>
      <c r="C183" s="204" t="s">
        <v>966</v>
      </c>
      <c r="D183" s="204" t="s">
        <v>716</v>
      </c>
      <c r="E183" s="18" t="s">
        <v>222</v>
      </c>
      <c r="F183" s="205">
        <v>247</v>
      </c>
      <c r="H183" s="33"/>
    </row>
    <row r="184" spans="2:8" s="1" customFormat="1" ht="16.899999999999999" customHeight="1">
      <c r="B184" s="33"/>
      <c r="C184" s="200" t="s">
        <v>509</v>
      </c>
      <c r="D184" s="201" t="s">
        <v>510</v>
      </c>
      <c r="E184" s="202" t="s">
        <v>376</v>
      </c>
      <c r="F184" s="203">
        <v>25</v>
      </c>
      <c r="H184" s="33"/>
    </row>
    <row r="185" spans="2:8" s="1" customFormat="1" ht="16.899999999999999" customHeight="1">
      <c r="B185" s="33"/>
      <c r="C185" s="204" t="s">
        <v>19</v>
      </c>
      <c r="D185" s="204" t="s">
        <v>230</v>
      </c>
      <c r="E185" s="18" t="s">
        <v>19</v>
      </c>
      <c r="F185" s="205">
        <v>0</v>
      </c>
      <c r="H185" s="33"/>
    </row>
    <row r="186" spans="2:8" s="1" customFormat="1" ht="16.899999999999999" customHeight="1">
      <c r="B186" s="33"/>
      <c r="C186" s="204" t="s">
        <v>509</v>
      </c>
      <c r="D186" s="204" t="s">
        <v>739</v>
      </c>
      <c r="E186" s="18" t="s">
        <v>19</v>
      </c>
      <c r="F186" s="205">
        <v>25</v>
      </c>
      <c r="H186" s="33"/>
    </row>
    <row r="187" spans="2:8" s="1" customFormat="1" ht="16.899999999999999" customHeight="1">
      <c r="B187" s="33"/>
      <c r="C187" s="206" t="s">
        <v>5697</v>
      </c>
      <c r="H187" s="33"/>
    </row>
    <row r="188" spans="2:8" s="1" customFormat="1" ht="16.899999999999999" customHeight="1">
      <c r="B188" s="33"/>
      <c r="C188" s="204" t="s">
        <v>735</v>
      </c>
      <c r="D188" s="204" t="s">
        <v>736</v>
      </c>
      <c r="E188" s="18" t="s">
        <v>376</v>
      </c>
      <c r="F188" s="205">
        <v>25</v>
      </c>
      <c r="H188" s="33"/>
    </row>
    <row r="189" spans="2:8" s="1" customFormat="1" ht="16.899999999999999" customHeight="1">
      <c r="B189" s="33"/>
      <c r="C189" s="204" t="s">
        <v>678</v>
      </c>
      <c r="D189" s="204" t="s">
        <v>679</v>
      </c>
      <c r="E189" s="18" t="s">
        <v>222</v>
      </c>
      <c r="F189" s="205">
        <v>1790</v>
      </c>
      <c r="H189" s="33"/>
    </row>
    <row r="190" spans="2:8" s="1" customFormat="1" ht="16.899999999999999" customHeight="1">
      <c r="B190" s="33"/>
      <c r="C190" s="204" t="s">
        <v>694</v>
      </c>
      <c r="D190" s="204" t="s">
        <v>695</v>
      </c>
      <c r="E190" s="18" t="s">
        <v>222</v>
      </c>
      <c r="F190" s="205">
        <v>450</v>
      </c>
      <c r="H190" s="33"/>
    </row>
    <row r="191" spans="2:8" s="1" customFormat="1" ht="16.899999999999999" customHeight="1">
      <c r="B191" s="33"/>
      <c r="C191" s="204" t="s">
        <v>700</v>
      </c>
      <c r="D191" s="204" t="s">
        <v>701</v>
      </c>
      <c r="E191" s="18" t="s">
        <v>237</v>
      </c>
      <c r="F191" s="205">
        <v>109</v>
      </c>
      <c r="H191" s="33"/>
    </row>
    <row r="192" spans="2:8" s="1" customFormat="1" ht="16.899999999999999" customHeight="1">
      <c r="B192" s="33"/>
      <c r="C192" s="204" t="s">
        <v>706</v>
      </c>
      <c r="D192" s="204" t="s">
        <v>707</v>
      </c>
      <c r="E192" s="18" t="s">
        <v>222</v>
      </c>
      <c r="F192" s="205">
        <v>1065</v>
      </c>
      <c r="H192" s="33"/>
    </row>
    <row r="193" spans="2:8" s="1" customFormat="1" ht="16.899999999999999" customHeight="1">
      <c r="B193" s="33"/>
      <c r="C193" s="204" t="s">
        <v>715</v>
      </c>
      <c r="D193" s="204" t="s">
        <v>716</v>
      </c>
      <c r="E193" s="18" t="s">
        <v>222</v>
      </c>
      <c r="F193" s="205">
        <v>725</v>
      </c>
      <c r="H193" s="33"/>
    </row>
    <row r="194" spans="2:8" s="1" customFormat="1" ht="16.899999999999999" customHeight="1">
      <c r="B194" s="33"/>
      <c r="C194" s="200" t="s">
        <v>518</v>
      </c>
      <c r="D194" s="201" t="s">
        <v>519</v>
      </c>
      <c r="E194" s="202" t="s">
        <v>376</v>
      </c>
      <c r="F194" s="203">
        <v>24</v>
      </c>
      <c r="H194" s="33"/>
    </row>
    <row r="195" spans="2:8" s="1" customFormat="1" ht="16.899999999999999" customHeight="1">
      <c r="B195" s="33"/>
      <c r="C195" s="204" t="s">
        <v>19</v>
      </c>
      <c r="D195" s="204" t="s">
        <v>744</v>
      </c>
      <c r="E195" s="18" t="s">
        <v>19</v>
      </c>
      <c r="F195" s="205">
        <v>0</v>
      </c>
      <c r="H195" s="33"/>
    </row>
    <row r="196" spans="2:8" s="1" customFormat="1" ht="16.899999999999999" customHeight="1">
      <c r="B196" s="33"/>
      <c r="C196" s="204" t="s">
        <v>518</v>
      </c>
      <c r="D196" s="204" t="s">
        <v>412</v>
      </c>
      <c r="E196" s="18" t="s">
        <v>19</v>
      </c>
      <c r="F196" s="205">
        <v>24</v>
      </c>
      <c r="H196" s="33"/>
    </row>
    <row r="197" spans="2:8" s="1" customFormat="1" ht="16.899999999999999" customHeight="1">
      <c r="B197" s="33"/>
      <c r="C197" s="206" t="s">
        <v>5697</v>
      </c>
      <c r="H197" s="33"/>
    </row>
    <row r="198" spans="2:8" s="1" customFormat="1" ht="16.899999999999999" customHeight="1">
      <c r="B198" s="33"/>
      <c r="C198" s="204" t="s">
        <v>740</v>
      </c>
      <c r="D198" s="204" t="s">
        <v>741</v>
      </c>
      <c r="E198" s="18" t="s">
        <v>376</v>
      </c>
      <c r="F198" s="205">
        <v>24</v>
      </c>
      <c r="H198" s="33"/>
    </row>
    <row r="199" spans="2:8" s="1" customFormat="1" ht="16.899999999999999" customHeight="1">
      <c r="B199" s="33"/>
      <c r="C199" s="204" t="s">
        <v>678</v>
      </c>
      <c r="D199" s="204" t="s">
        <v>679</v>
      </c>
      <c r="E199" s="18" t="s">
        <v>222</v>
      </c>
      <c r="F199" s="205">
        <v>1790</v>
      </c>
      <c r="H199" s="33"/>
    </row>
    <row r="200" spans="2:8" s="1" customFormat="1" ht="16.899999999999999" customHeight="1">
      <c r="B200" s="33"/>
      <c r="C200" s="204" t="s">
        <v>697</v>
      </c>
      <c r="D200" s="204" t="s">
        <v>698</v>
      </c>
      <c r="E200" s="18" t="s">
        <v>222</v>
      </c>
      <c r="F200" s="205">
        <v>336</v>
      </c>
      <c r="H200" s="33"/>
    </row>
    <row r="201" spans="2:8" s="1" customFormat="1" ht="16.899999999999999" customHeight="1">
      <c r="B201" s="33"/>
      <c r="C201" s="204" t="s">
        <v>700</v>
      </c>
      <c r="D201" s="204" t="s">
        <v>701</v>
      </c>
      <c r="E201" s="18" t="s">
        <v>237</v>
      </c>
      <c r="F201" s="205">
        <v>109</v>
      </c>
      <c r="H201" s="33"/>
    </row>
    <row r="202" spans="2:8" s="1" customFormat="1" ht="16.899999999999999" customHeight="1">
      <c r="B202" s="33"/>
      <c r="C202" s="204" t="s">
        <v>706</v>
      </c>
      <c r="D202" s="204" t="s">
        <v>707</v>
      </c>
      <c r="E202" s="18" t="s">
        <v>222</v>
      </c>
      <c r="F202" s="205">
        <v>1065</v>
      </c>
      <c r="H202" s="33"/>
    </row>
    <row r="203" spans="2:8" s="1" customFormat="1" ht="16.899999999999999" customHeight="1">
      <c r="B203" s="33"/>
      <c r="C203" s="204" t="s">
        <v>715</v>
      </c>
      <c r="D203" s="204" t="s">
        <v>716</v>
      </c>
      <c r="E203" s="18" t="s">
        <v>222</v>
      </c>
      <c r="F203" s="205">
        <v>725</v>
      </c>
      <c r="H203" s="33"/>
    </row>
    <row r="204" spans="2:8" s="1" customFormat="1" ht="16.899999999999999" customHeight="1">
      <c r="B204" s="33"/>
      <c r="C204" s="200" t="s">
        <v>516</v>
      </c>
      <c r="D204" s="201" t="s">
        <v>510</v>
      </c>
      <c r="E204" s="202" t="s">
        <v>376</v>
      </c>
      <c r="F204" s="203">
        <v>43</v>
      </c>
      <c r="H204" s="33"/>
    </row>
    <row r="205" spans="2:8" s="1" customFormat="1" ht="16.899999999999999" customHeight="1">
      <c r="B205" s="33"/>
      <c r="C205" s="204" t="s">
        <v>19</v>
      </c>
      <c r="D205" s="204" t="s">
        <v>230</v>
      </c>
      <c r="E205" s="18" t="s">
        <v>19</v>
      </c>
      <c r="F205" s="205">
        <v>0</v>
      </c>
      <c r="H205" s="33"/>
    </row>
    <row r="206" spans="2:8" s="1" customFormat="1" ht="16.899999999999999" customHeight="1">
      <c r="B206" s="33"/>
      <c r="C206" s="204" t="s">
        <v>516</v>
      </c>
      <c r="D206" s="204" t="s">
        <v>517</v>
      </c>
      <c r="E206" s="18" t="s">
        <v>19</v>
      </c>
      <c r="F206" s="205">
        <v>43</v>
      </c>
      <c r="H206" s="33"/>
    </row>
    <row r="207" spans="2:8" s="1" customFormat="1" ht="16.899999999999999" customHeight="1">
      <c r="B207" s="33"/>
      <c r="C207" s="206" t="s">
        <v>5697</v>
      </c>
      <c r="H207" s="33"/>
    </row>
    <row r="208" spans="2:8" s="1" customFormat="1" ht="16.899999999999999" customHeight="1">
      <c r="B208" s="33"/>
      <c r="C208" s="204" t="s">
        <v>803</v>
      </c>
      <c r="D208" s="204" t="s">
        <v>741</v>
      </c>
      <c r="E208" s="18" t="s">
        <v>376</v>
      </c>
      <c r="F208" s="205">
        <v>43</v>
      </c>
      <c r="H208" s="33"/>
    </row>
    <row r="209" spans="2:8" s="1" customFormat="1" ht="16.899999999999999" customHeight="1">
      <c r="B209" s="33"/>
      <c r="C209" s="204" t="s">
        <v>789</v>
      </c>
      <c r="D209" s="204" t="s">
        <v>679</v>
      </c>
      <c r="E209" s="18" t="s">
        <v>222</v>
      </c>
      <c r="F209" s="205">
        <v>602</v>
      </c>
      <c r="H209" s="33"/>
    </row>
    <row r="210" spans="2:8" s="1" customFormat="1" ht="16.899999999999999" customHeight="1">
      <c r="B210" s="33"/>
      <c r="C210" s="204" t="s">
        <v>792</v>
      </c>
      <c r="D210" s="204" t="s">
        <v>698</v>
      </c>
      <c r="E210" s="18" t="s">
        <v>222</v>
      </c>
      <c r="F210" s="205">
        <v>602</v>
      </c>
      <c r="H210" s="33"/>
    </row>
    <row r="211" spans="2:8" s="1" customFormat="1" ht="16.899999999999999" customHeight="1">
      <c r="B211" s="33"/>
      <c r="C211" s="204" t="s">
        <v>795</v>
      </c>
      <c r="D211" s="204" t="s">
        <v>701</v>
      </c>
      <c r="E211" s="18" t="s">
        <v>237</v>
      </c>
      <c r="F211" s="205">
        <v>43</v>
      </c>
      <c r="H211" s="33"/>
    </row>
    <row r="212" spans="2:8" s="1" customFormat="1" ht="16.899999999999999" customHeight="1">
      <c r="B212" s="33"/>
      <c r="C212" s="204" t="s">
        <v>797</v>
      </c>
      <c r="D212" s="204" t="s">
        <v>707</v>
      </c>
      <c r="E212" s="18" t="s">
        <v>222</v>
      </c>
      <c r="F212" s="205">
        <v>344</v>
      </c>
      <c r="H212" s="33"/>
    </row>
    <row r="213" spans="2:8" s="1" customFormat="1" ht="16.899999999999999" customHeight="1">
      <c r="B213" s="33"/>
      <c r="C213" s="204" t="s">
        <v>800</v>
      </c>
      <c r="D213" s="204" t="s">
        <v>716</v>
      </c>
      <c r="E213" s="18" t="s">
        <v>222</v>
      </c>
      <c r="F213" s="205">
        <v>215</v>
      </c>
      <c r="H213" s="33"/>
    </row>
    <row r="214" spans="2:8" s="1" customFormat="1" ht="16.899999999999999" customHeight="1">
      <c r="B214" s="33"/>
      <c r="C214" s="204" t="s">
        <v>954</v>
      </c>
      <c r="D214" s="204" t="s">
        <v>701</v>
      </c>
      <c r="E214" s="18" t="s">
        <v>237</v>
      </c>
      <c r="F214" s="205">
        <v>78</v>
      </c>
      <c r="H214" s="33"/>
    </row>
    <row r="215" spans="2:8" s="1" customFormat="1" ht="16.899999999999999" customHeight="1">
      <c r="B215" s="33"/>
      <c r="C215" s="200" t="s">
        <v>554</v>
      </c>
      <c r="D215" s="201" t="s">
        <v>555</v>
      </c>
      <c r="E215" s="202" t="s">
        <v>180</v>
      </c>
      <c r="F215" s="203">
        <v>85.275000000000006</v>
      </c>
      <c r="H215" s="33"/>
    </row>
    <row r="216" spans="2:8" s="1" customFormat="1" ht="16.899999999999999" customHeight="1">
      <c r="B216" s="33"/>
      <c r="C216" s="204" t="s">
        <v>19</v>
      </c>
      <c r="D216" s="204" t="s">
        <v>283</v>
      </c>
      <c r="E216" s="18" t="s">
        <v>19</v>
      </c>
      <c r="F216" s="205">
        <v>0</v>
      </c>
      <c r="H216" s="33"/>
    </row>
    <row r="217" spans="2:8" s="1" customFormat="1" ht="16.899999999999999" customHeight="1">
      <c r="B217" s="33"/>
      <c r="C217" s="204" t="s">
        <v>19</v>
      </c>
      <c r="D217" s="204" t="s">
        <v>1079</v>
      </c>
      <c r="E217" s="18" t="s">
        <v>19</v>
      </c>
      <c r="F217" s="205">
        <v>0</v>
      </c>
      <c r="H217" s="33"/>
    </row>
    <row r="218" spans="2:8" s="1" customFormat="1" ht="16.899999999999999" customHeight="1">
      <c r="B218" s="33"/>
      <c r="C218" s="204" t="s">
        <v>19</v>
      </c>
      <c r="D218" s="204" t="s">
        <v>1080</v>
      </c>
      <c r="E218" s="18" t="s">
        <v>19</v>
      </c>
      <c r="F218" s="205">
        <v>1.8</v>
      </c>
      <c r="H218" s="33"/>
    </row>
    <row r="219" spans="2:8" s="1" customFormat="1" ht="16.899999999999999" customHeight="1">
      <c r="B219" s="33"/>
      <c r="C219" s="204" t="s">
        <v>19</v>
      </c>
      <c r="D219" s="204" t="s">
        <v>1081</v>
      </c>
      <c r="E219" s="18" t="s">
        <v>19</v>
      </c>
      <c r="F219" s="205">
        <v>0.91500000000000004</v>
      </c>
      <c r="H219" s="33"/>
    </row>
    <row r="220" spans="2:8" s="1" customFormat="1" ht="16.899999999999999" customHeight="1">
      <c r="B220" s="33"/>
      <c r="C220" s="204" t="s">
        <v>19</v>
      </c>
      <c r="D220" s="204" t="s">
        <v>1082</v>
      </c>
      <c r="E220" s="18" t="s">
        <v>19</v>
      </c>
      <c r="F220" s="205">
        <v>1.83</v>
      </c>
      <c r="H220" s="33"/>
    </row>
    <row r="221" spans="2:8" s="1" customFormat="1" ht="16.899999999999999" customHeight="1">
      <c r="B221" s="33"/>
      <c r="C221" s="204" t="s">
        <v>19</v>
      </c>
      <c r="D221" s="204" t="s">
        <v>1083</v>
      </c>
      <c r="E221" s="18" t="s">
        <v>19</v>
      </c>
      <c r="F221" s="205">
        <v>1.86</v>
      </c>
      <c r="H221" s="33"/>
    </row>
    <row r="222" spans="2:8" s="1" customFormat="1" ht="16.899999999999999" customHeight="1">
      <c r="B222" s="33"/>
      <c r="C222" s="204" t="s">
        <v>19</v>
      </c>
      <c r="D222" s="204" t="s">
        <v>1084</v>
      </c>
      <c r="E222" s="18" t="s">
        <v>19</v>
      </c>
      <c r="F222" s="205">
        <v>1.89</v>
      </c>
      <c r="H222" s="33"/>
    </row>
    <row r="223" spans="2:8" s="1" customFormat="1" ht="16.899999999999999" customHeight="1">
      <c r="B223" s="33"/>
      <c r="C223" s="204" t="s">
        <v>19</v>
      </c>
      <c r="D223" s="204" t="s">
        <v>1085</v>
      </c>
      <c r="E223" s="18" t="s">
        <v>19</v>
      </c>
      <c r="F223" s="205">
        <v>1.95</v>
      </c>
      <c r="H223" s="33"/>
    </row>
    <row r="224" spans="2:8" s="1" customFormat="1" ht="16.899999999999999" customHeight="1">
      <c r="B224" s="33"/>
      <c r="C224" s="204" t="s">
        <v>19</v>
      </c>
      <c r="D224" s="204" t="s">
        <v>1086</v>
      </c>
      <c r="E224" s="18" t="s">
        <v>19</v>
      </c>
      <c r="F224" s="205">
        <v>1.98</v>
      </c>
      <c r="H224" s="33"/>
    </row>
    <row r="225" spans="2:8" s="1" customFormat="1" ht="16.899999999999999" customHeight="1">
      <c r="B225" s="33"/>
      <c r="C225" s="204" t="s">
        <v>19</v>
      </c>
      <c r="D225" s="204" t="s">
        <v>1087</v>
      </c>
      <c r="E225" s="18" t="s">
        <v>19</v>
      </c>
      <c r="F225" s="205">
        <v>2.0099999999999998</v>
      </c>
      <c r="H225" s="33"/>
    </row>
    <row r="226" spans="2:8" s="1" customFormat="1" ht="16.899999999999999" customHeight="1">
      <c r="B226" s="33"/>
      <c r="C226" s="204" t="s">
        <v>19</v>
      </c>
      <c r="D226" s="204" t="s">
        <v>1088</v>
      </c>
      <c r="E226" s="18" t="s">
        <v>19</v>
      </c>
      <c r="F226" s="205">
        <v>2.04</v>
      </c>
      <c r="H226" s="33"/>
    </row>
    <row r="227" spans="2:8" s="1" customFormat="1" ht="16.899999999999999" customHeight="1">
      <c r="B227" s="33"/>
      <c r="C227" s="204" t="s">
        <v>19</v>
      </c>
      <c r="D227" s="204" t="s">
        <v>1089</v>
      </c>
      <c r="E227" s="18" t="s">
        <v>19</v>
      </c>
      <c r="F227" s="205">
        <v>2.0699999999999998</v>
      </c>
      <c r="H227" s="33"/>
    </row>
    <row r="228" spans="2:8" s="1" customFormat="1" ht="16.899999999999999" customHeight="1">
      <c r="B228" s="33"/>
      <c r="C228" s="204" t="s">
        <v>19</v>
      </c>
      <c r="D228" s="204" t="s">
        <v>1090</v>
      </c>
      <c r="E228" s="18" t="s">
        <v>19</v>
      </c>
      <c r="F228" s="205">
        <v>2.13</v>
      </c>
      <c r="H228" s="33"/>
    </row>
    <row r="229" spans="2:8" s="1" customFormat="1" ht="16.899999999999999" customHeight="1">
      <c r="B229" s="33"/>
      <c r="C229" s="204" t="s">
        <v>19</v>
      </c>
      <c r="D229" s="204" t="s">
        <v>1091</v>
      </c>
      <c r="E229" s="18" t="s">
        <v>19</v>
      </c>
      <c r="F229" s="205">
        <v>64.8</v>
      </c>
      <c r="H229" s="33"/>
    </row>
    <row r="230" spans="2:8" s="1" customFormat="1" ht="16.899999999999999" customHeight="1">
      <c r="B230" s="33"/>
      <c r="C230" s="204" t="s">
        <v>554</v>
      </c>
      <c r="D230" s="204" t="s">
        <v>234</v>
      </c>
      <c r="E230" s="18" t="s">
        <v>19</v>
      </c>
      <c r="F230" s="205">
        <v>85.275000000000006</v>
      </c>
      <c r="H230" s="33"/>
    </row>
    <row r="231" spans="2:8" s="1" customFormat="1" ht="16.899999999999999" customHeight="1">
      <c r="B231" s="33"/>
      <c r="C231" s="206" t="s">
        <v>5697</v>
      </c>
      <c r="H231" s="33"/>
    </row>
    <row r="232" spans="2:8" s="1" customFormat="1" ht="16.899999999999999" customHeight="1">
      <c r="B232" s="33"/>
      <c r="C232" s="204" t="s">
        <v>1075</v>
      </c>
      <c r="D232" s="204" t="s">
        <v>1076</v>
      </c>
      <c r="E232" s="18" t="s">
        <v>180</v>
      </c>
      <c r="F232" s="205">
        <v>85.275000000000006</v>
      </c>
      <c r="H232" s="33"/>
    </row>
    <row r="233" spans="2:8" s="1" customFormat="1" ht="16.899999999999999" customHeight="1">
      <c r="B233" s="33"/>
      <c r="C233" s="204" t="s">
        <v>1179</v>
      </c>
      <c r="D233" s="204" t="s">
        <v>1180</v>
      </c>
      <c r="E233" s="18" t="s">
        <v>180</v>
      </c>
      <c r="F233" s="205">
        <v>85.275000000000006</v>
      </c>
      <c r="H233" s="33"/>
    </row>
    <row r="234" spans="2:8" s="1" customFormat="1" ht="16.899999999999999" customHeight="1">
      <c r="B234" s="33"/>
      <c r="C234" s="200" t="s">
        <v>536</v>
      </c>
      <c r="D234" s="201" t="s">
        <v>537</v>
      </c>
      <c r="E234" s="202" t="s">
        <v>180</v>
      </c>
      <c r="F234" s="203">
        <v>106.8</v>
      </c>
      <c r="H234" s="33"/>
    </row>
    <row r="235" spans="2:8" s="1" customFormat="1" ht="16.899999999999999" customHeight="1">
      <c r="B235" s="33"/>
      <c r="C235" s="204" t="s">
        <v>19</v>
      </c>
      <c r="D235" s="204" t="s">
        <v>283</v>
      </c>
      <c r="E235" s="18" t="s">
        <v>19</v>
      </c>
      <c r="F235" s="205">
        <v>0</v>
      </c>
      <c r="H235" s="33"/>
    </row>
    <row r="236" spans="2:8" s="1" customFormat="1" ht="16.899999999999999" customHeight="1">
      <c r="B236" s="33"/>
      <c r="C236" s="204" t="s">
        <v>19</v>
      </c>
      <c r="D236" s="204" t="s">
        <v>1270</v>
      </c>
      <c r="E236" s="18" t="s">
        <v>19</v>
      </c>
      <c r="F236" s="205">
        <v>0</v>
      </c>
      <c r="H236" s="33"/>
    </row>
    <row r="237" spans="2:8" s="1" customFormat="1" ht="16.899999999999999" customHeight="1">
      <c r="B237" s="33"/>
      <c r="C237" s="204" t="s">
        <v>19</v>
      </c>
      <c r="D237" s="204" t="s">
        <v>1271</v>
      </c>
      <c r="E237" s="18" t="s">
        <v>19</v>
      </c>
      <c r="F237" s="205">
        <v>8.0399999999999991</v>
      </c>
      <c r="H237" s="33"/>
    </row>
    <row r="238" spans="2:8" s="1" customFormat="1" ht="16.899999999999999" customHeight="1">
      <c r="B238" s="33"/>
      <c r="C238" s="204" t="s">
        <v>19</v>
      </c>
      <c r="D238" s="204" t="s">
        <v>1272</v>
      </c>
      <c r="E238" s="18" t="s">
        <v>19</v>
      </c>
      <c r="F238" s="205">
        <v>4.08</v>
      </c>
      <c r="H238" s="33"/>
    </row>
    <row r="239" spans="2:8" s="1" customFormat="1" ht="16.899999999999999" customHeight="1">
      <c r="B239" s="33"/>
      <c r="C239" s="204" t="s">
        <v>19</v>
      </c>
      <c r="D239" s="204" t="s">
        <v>1273</v>
      </c>
      <c r="E239" s="18" t="s">
        <v>19</v>
      </c>
      <c r="F239" s="205">
        <v>4.1399999999999997</v>
      </c>
      <c r="H239" s="33"/>
    </row>
    <row r="240" spans="2:8" s="1" customFormat="1" ht="16.899999999999999" customHeight="1">
      <c r="B240" s="33"/>
      <c r="C240" s="204" t="s">
        <v>19</v>
      </c>
      <c r="D240" s="204" t="s">
        <v>1274</v>
      </c>
      <c r="E240" s="18" t="s">
        <v>19</v>
      </c>
      <c r="F240" s="205">
        <v>4.2</v>
      </c>
      <c r="H240" s="33"/>
    </row>
    <row r="241" spans="2:8" s="1" customFormat="1" ht="16.899999999999999" customHeight="1">
      <c r="B241" s="33"/>
      <c r="C241" s="204" t="s">
        <v>19</v>
      </c>
      <c r="D241" s="204" t="s">
        <v>1275</v>
      </c>
      <c r="E241" s="18" t="s">
        <v>19</v>
      </c>
      <c r="F241" s="205">
        <v>4.26</v>
      </c>
      <c r="H241" s="33"/>
    </row>
    <row r="242" spans="2:8" s="1" customFormat="1" ht="16.899999999999999" customHeight="1">
      <c r="B242" s="33"/>
      <c r="C242" s="204" t="s">
        <v>19</v>
      </c>
      <c r="D242" s="204" t="s">
        <v>1276</v>
      </c>
      <c r="E242" s="18" t="s">
        <v>19</v>
      </c>
      <c r="F242" s="205">
        <v>4.32</v>
      </c>
      <c r="H242" s="33"/>
    </row>
    <row r="243" spans="2:8" s="1" customFormat="1" ht="16.899999999999999" customHeight="1">
      <c r="B243" s="33"/>
      <c r="C243" s="204" t="s">
        <v>19</v>
      </c>
      <c r="D243" s="204" t="s">
        <v>1277</v>
      </c>
      <c r="E243" s="18" t="s">
        <v>19</v>
      </c>
      <c r="F243" s="205">
        <v>4.3499999999999996</v>
      </c>
      <c r="H243" s="33"/>
    </row>
    <row r="244" spans="2:8" s="1" customFormat="1" ht="16.899999999999999" customHeight="1">
      <c r="B244" s="33"/>
      <c r="C244" s="204" t="s">
        <v>19</v>
      </c>
      <c r="D244" s="204" t="s">
        <v>1278</v>
      </c>
      <c r="E244" s="18" t="s">
        <v>19</v>
      </c>
      <c r="F244" s="205">
        <v>4.41</v>
      </c>
      <c r="H244" s="33"/>
    </row>
    <row r="245" spans="2:8" s="1" customFormat="1" ht="16.899999999999999" customHeight="1">
      <c r="B245" s="33"/>
      <c r="C245" s="204" t="s">
        <v>19</v>
      </c>
      <c r="D245" s="204" t="s">
        <v>1279</v>
      </c>
      <c r="E245" s="18" t="s">
        <v>19</v>
      </c>
      <c r="F245" s="205">
        <v>4.4400000000000004</v>
      </c>
      <c r="H245" s="33"/>
    </row>
    <row r="246" spans="2:8" s="1" customFormat="1" ht="16.899999999999999" customHeight="1">
      <c r="B246" s="33"/>
      <c r="C246" s="204" t="s">
        <v>19</v>
      </c>
      <c r="D246" s="204" t="s">
        <v>1280</v>
      </c>
      <c r="E246" s="18" t="s">
        <v>19</v>
      </c>
      <c r="F246" s="205">
        <v>4.5</v>
      </c>
      <c r="H246" s="33"/>
    </row>
    <row r="247" spans="2:8" s="1" customFormat="1" ht="16.899999999999999" customHeight="1">
      <c r="B247" s="33"/>
      <c r="C247" s="204" t="s">
        <v>19</v>
      </c>
      <c r="D247" s="204" t="s">
        <v>1281</v>
      </c>
      <c r="E247" s="18" t="s">
        <v>19</v>
      </c>
      <c r="F247" s="205">
        <v>4.5599999999999996</v>
      </c>
      <c r="H247" s="33"/>
    </row>
    <row r="248" spans="2:8" s="1" customFormat="1" ht="16.899999999999999" customHeight="1">
      <c r="B248" s="33"/>
      <c r="C248" s="204" t="s">
        <v>19</v>
      </c>
      <c r="D248" s="204" t="s">
        <v>1282</v>
      </c>
      <c r="E248" s="18" t="s">
        <v>19</v>
      </c>
      <c r="F248" s="205">
        <v>4.62</v>
      </c>
      <c r="H248" s="33"/>
    </row>
    <row r="249" spans="2:8" s="1" customFormat="1" ht="16.899999999999999" customHeight="1">
      <c r="B249" s="33"/>
      <c r="C249" s="204" t="s">
        <v>19</v>
      </c>
      <c r="D249" s="204" t="s">
        <v>1283</v>
      </c>
      <c r="E249" s="18" t="s">
        <v>19</v>
      </c>
      <c r="F249" s="205">
        <v>4.6500000000000004</v>
      </c>
      <c r="H249" s="33"/>
    </row>
    <row r="250" spans="2:8" s="1" customFormat="1" ht="16.899999999999999" customHeight="1">
      <c r="B250" s="33"/>
      <c r="C250" s="204" t="s">
        <v>19</v>
      </c>
      <c r="D250" s="204" t="s">
        <v>1284</v>
      </c>
      <c r="E250" s="18" t="s">
        <v>19</v>
      </c>
      <c r="F250" s="205">
        <v>4.71</v>
      </c>
      <c r="H250" s="33"/>
    </row>
    <row r="251" spans="2:8" s="1" customFormat="1" ht="16.899999999999999" customHeight="1">
      <c r="B251" s="33"/>
      <c r="C251" s="204" t="s">
        <v>19</v>
      </c>
      <c r="D251" s="204" t="s">
        <v>1285</v>
      </c>
      <c r="E251" s="18" t="s">
        <v>19</v>
      </c>
      <c r="F251" s="205">
        <v>4.7699999999999996</v>
      </c>
      <c r="H251" s="33"/>
    </row>
    <row r="252" spans="2:8" s="1" customFormat="1" ht="16.899999999999999" customHeight="1">
      <c r="B252" s="33"/>
      <c r="C252" s="204" t="s">
        <v>19</v>
      </c>
      <c r="D252" s="204" t="s">
        <v>1286</v>
      </c>
      <c r="E252" s="18" t="s">
        <v>19</v>
      </c>
      <c r="F252" s="205">
        <v>4.83</v>
      </c>
      <c r="H252" s="33"/>
    </row>
    <row r="253" spans="2:8" s="1" customFormat="1" ht="16.899999999999999" customHeight="1">
      <c r="B253" s="33"/>
      <c r="C253" s="204" t="s">
        <v>19</v>
      </c>
      <c r="D253" s="204" t="s">
        <v>1287</v>
      </c>
      <c r="E253" s="18" t="s">
        <v>19</v>
      </c>
      <c r="F253" s="205">
        <v>4.8600000000000003</v>
      </c>
      <c r="H253" s="33"/>
    </row>
    <row r="254" spans="2:8" s="1" customFormat="1" ht="16.899999999999999" customHeight="1">
      <c r="B254" s="33"/>
      <c r="C254" s="204" t="s">
        <v>19</v>
      </c>
      <c r="D254" s="204" t="s">
        <v>1288</v>
      </c>
      <c r="E254" s="18" t="s">
        <v>19</v>
      </c>
      <c r="F254" s="205">
        <v>24.6</v>
      </c>
      <c r="H254" s="33"/>
    </row>
    <row r="255" spans="2:8" s="1" customFormat="1" ht="16.899999999999999" customHeight="1">
      <c r="B255" s="33"/>
      <c r="C255" s="204" t="s">
        <v>19</v>
      </c>
      <c r="D255" s="204" t="s">
        <v>1289</v>
      </c>
      <c r="E255" s="18" t="s">
        <v>19</v>
      </c>
      <c r="F255" s="205">
        <v>2.46</v>
      </c>
      <c r="H255" s="33"/>
    </row>
    <row r="256" spans="2:8" s="1" customFormat="1" ht="16.899999999999999" customHeight="1">
      <c r="B256" s="33"/>
      <c r="C256" s="204" t="s">
        <v>536</v>
      </c>
      <c r="D256" s="204" t="s">
        <v>234</v>
      </c>
      <c r="E256" s="18" t="s">
        <v>19</v>
      </c>
      <c r="F256" s="205">
        <v>106.8</v>
      </c>
      <c r="H256" s="33"/>
    </row>
    <row r="257" spans="2:8" s="1" customFormat="1" ht="16.899999999999999" customHeight="1">
      <c r="B257" s="33"/>
      <c r="C257" s="206" t="s">
        <v>5697</v>
      </c>
      <c r="H257" s="33"/>
    </row>
    <row r="258" spans="2:8" s="1" customFormat="1" ht="16.899999999999999" customHeight="1">
      <c r="B258" s="33"/>
      <c r="C258" s="204" t="s">
        <v>1267</v>
      </c>
      <c r="D258" s="204" t="s">
        <v>1076</v>
      </c>
      <c r="E258" s="18" t="s">
        <v>180</v>
      </c>
      <c r="F258" s="205">
        <v>106.8</v>
      </c>
      <c r="H258" s="33"/>
    </row>
    <row r="259" spans="2:8" s="1" customFormat="1" ht="16.899999999999999" customHeight="1">
      <c r="B259" s="33"/>
      <c r="C259" s="204" t="s">
        <v>1347</v>
      </c>
      <c r="D259" s="204" t="s">
        <v>1180</v>
      </c>
      <c r="E259" s="18" t="s">
        <v>180</v>
      </c>
      <c r="F259" s="205">
        <v>106.8</v>
      </c>
      <c r="H259" s="33"/>
    </row>
    <row r="260" spans="2:8" s="1" customFormat="1" ht="16.899999999999999" customHeight="1">
      <c r="B260" s="33"/>
      <c r="C260" s="200" t="s">
        <v>857</v>
      </c>
      <c r="D260" s="201" t="s">
        <v>5702</v>
      </c>
      <c r="E260" s="202" t="s">
        <v>222</v>
      </c>
      <c r="F260" s="203">
        <v>15</v>
      </c>
      <c r="H260" s="33"/>
    </row>
    <row r="261" spans="2:8" s="1" customFormat="1" ht="16.899999999999999" customHeight="1">
      <c r="B261" s="33"/>
      <c r="C261" s="204" t="s">
        <v>19</v>
      </c>
      <c r="D261" s="204" t="s">
        <v>831</v>
      </c>
      <c r="E261" s="18" t="s">
        <v>19</v>
      </c>
      <c r="F261" s="205">
        <v>0</v>
      </c>
      <c r="H261" s="33"/>
    </row>
    <row r="262" spans="2:8" s="1" customFormat="1" ht="16.899999999999999" customHeight="1">
      <c r="B262" s="33"/>
      <c r="C262" s="204" t="s">
        <v>857</v>
      </c>
      <c r="D262" s="204" t="s">
        <v>858</v>
      </c>
      <c r="E262" s="18" t="s">
        <v>19</v>
      </c>
      <c r="F262" s="205">
        <v>15</v>
      </c>
      <c r="H262" s="33"/>
    </row>
    <row r="263" spans="2:8" s="1" customFormat="1" ht="16.899999999999999" customHeight="1">
      <c r="B263" s="33"/>
      <c r="C263" s="200" t="s">
        <v>928</v>
      </c>
      <c r="D263" s="201" t="s">
        <v>5703</v>
      </c>
      <c r="E263" s="202" t="s">
        <v>222</v>
      </c>
      <c r="F263" s="203">
        <v>435</v>
      </c>
      <c r="H263" s="33"/>
    </row>
    <row r="264" spans="2:8" s="1" customFormat="1" ht="16.899999999999999" customHeight="1">
      <c r="B264" s="33"/>
      <c r="C264" s="204" t="s">
        <v>19</v>
      </c>
      <c r="D264" s="204" t="s">
        <v>831</v>
      </c>
      <c r="E264" s="18" t="s">
        <v>19</v>
      </c>
      <c r="F264" s="205">
        <v>0</v>
      </c>
      <c r="H264" s="33"/>
    </row>
    <row r="265" spans="2:8" s="1" customFormat="1" ht="16.899999999999999" customHeight="1">
      <c r="B265" s="33"/>
      <c r="C265" s="204" t="s">
        <v>19</v>
      </c>
      <c r="D265" s="204" t="s">
        <v>917</v>
      </c>
      <c r="E265" s="18" t="s">
        <v>19</v>
      </c>
      <c r="F265" s="205">
        <v>84</v>
      </c>
      <c r="H265" s="33"/>
    </row>
    <row r="266" spans="2:8" s="1" customFormat="1" ht="16.899999999999999" customHeight="1">
      <c r="B266" s="33"/>
      <c r="C266" s="204" t="s">
        <v>19</v>
      </c>
      <c r="D266" s="204" t="s">
        <v>918</v>
      </c>
      <c r="E266" s="18" t="s">
        <v>19</v>
      </c>
      <c r="F266" s="205">
        <v>52.5</v>
      </c>
      <c r="H266" s="33"/>
    </row>
    <row r="267" spans="2:8" s="1" customFormat="1" ht="16.899999999999999" customHeight="1">
      <c r="B267" s="33"/>
      <c r="C267" s="204" t="s">
        <v>19</v>
      </c>
      <c r="D267" s="204" t="s">
        <v>919</v>
      </c>
      <c r="E267" s="18" t="s">
        <v>19</v>
      </c>
      <c r="F267" s="205">
        <v>48</v>
      </c>
      <c r="H267" s="33"/>
    </row>
    <row r="268" spans="2:8" s="1" customFormat="1" ht="16.899999999999999" customHeight="1">
      <c r="B268" s="33"/>
      <c r="C268" s="204" t="s">
        <v>19</v>
      </c>
      <c r="D268" s="204" t="s">
        <v>920</v>
      </c>
      <c r="E268" s="18" t="s">
        <v>19</v>
      </c>
      <c r="F268" s="205">
        <v>25.5</v>
      </c>
      <c r="H268" s="33"/>
    </row>
    <row r="269" spans="2:8" s="1" customFormat="1" ht="16.899999999999999" customHeight="1">
      <c r="B269" s="33"/>
      <c r="C269" s="204" t="s">
        <v>19</v>
      </c>
      <c r="D269" s="204" t="s">
        <v>921</v>
      </c>
      <c r="E269" s="18" t="s">
        <v>19</v>
      </c>
      <c r="F269" s="205">
        <v>27</v>
      </c>
      <c r="H269" s="33"/>
    </row>
    <row r="270" spans="2:8" s="1" customFormat="1" ht="16.899999999999999" customHeight="1">
      <c r="B270" s="33"/>
      <c r="C270" s="204" t="s">
        <v>19</v>
      </c>
      <c r="D270" s="204" t="s">
        <v>922</v>
      </c>
      <c r="E270" s="18" t="s">
        <v>19</v>
      </c>
      <c r="F270" s="205">
        <v>66.5</v>
      </c>
      <c r="H270" s="33"/>
    </row>
    <row r="271" spans="2:8" s="1" customFormat="1" ht="16.899999999999999" customHeight="1">
      <c r="B271" s="33"/>
      <c r="C271" s="204" t="s">
        <v>19</v>
      </c>
      <c r="D271" s="204" t="s">
        <v>923</v>
      </c>
      <c r="E271" s="18" t="s">
        <v>19</v>
      </c>
      <c r="F271" s="205">
        <v>10</v>
      </c>
      <c r="H271" s="33"/>
    </row>
    <row r="272" spans="2:8" s="1" customFormat="1" ht="16.899999999999999" customHeight="1">
      <c r="B272" s="33"/>
      <c r="C272" s="204" t="s">
        <v>19</v>
      </c>
      <c r="D272" s="204" t="s">
        <v>924</v>
      </c>
      <c r="E272" s="18" t="s">
        <v>19</v>
      </c>
      <c r="F272" s="205">
        <v>11</v>
      </c>
      <c r="H272" s="33"/>
    </row>
    <row r="273" spans="2:8" s="1" customFormat="1" ht="16.899999999999999" customHeight="1">
      <c r="B273" s="33"/>
      <c r="C273" s="204" t="s">
        <v>19</v>
      </c>
      <c r="D273" s="204" t="s">
        <v>925</v>
      </c>
      <c r="E273" s="18" t="s">
        <v>19</v>
      </c>
      <c r="F273" s="205">
        <v>11.5</v>
      </c>
      <c r="H273" s="33"/>
    </row>
    <row r="274" spans="2:8" s="1" customFormat="1" ht="16.899999999999999" customHeight="1">
      <c r="B274" s="33"/>
      <c r="C274" s="204" t="s">
        <v>19</v>
      </c>
      <c r="D274" s="204" t="s">
        <v>926</v>
      </c>
      <c r="E274" s="18" t="s">
        <v>19</v>
      </c>
      <c r="F274" s="205">
        <v>24</v>
      </c>
      <c r="H274" s="33"/>
    </row>
    <row r="275" spans="2:8" s="1" customFormat="1" ht="16.899999999999999" customHeight="1">
      <c r="B275" s="33"/>
      <c r="C275" s="204" t="s">
        <v>19</v>
      </c>
      <c r="D275" s="204" t="s">
        <v>927</v>
      </c>
      <c r="E275" s="18" t="s">
        <v>19</v>
      </c>
      <c r="F275" s="205">
        <v>75</v>
      </c>
      <c r="H275" s="33"/>
    </row>
    <row r="276" spans="2:8" s="1" customFormat="1" ht="16.899999999999999" customHeight="1">
      <c r="B276" s="33"/>
      <c r="C276" s="204" t="s">
        <v>928</v>
      </c>
      <c r="D276" s="204" t="s">
        <v>234</v>
      </c>
      <c r="E276" s="18" t="s">
        <v>19</v>
      </c>
      <c r="F276" s="205">
        <v>435</v>
      </c>
      <c r="H276" s="33"/>
    </row>
    <row r="277" spans="2:8" s="1" customFormat="1" ht="16.899999999999999" customHeight="1">
      <c r="B277" s="33"/>
      <c r="C277" s="200" t="s">
        <v>864</v>
      </c>
      <c r="D277" s="201" t="s">
        <v>5704</v>
      </c>
      <c r="E277" s="202" t="s">
        <v>222</v>
      </c>
      <c r="F277" s="203">
        <v>52</v>
      </c>
      <c r="H277" s="33"/>
    </row>
    <row r="278" spans="2:8" s="1" customFormat="1" ht="16.899999999999999" customHeight="1">
      <c r="B278" s="33"/>
      <c r="C278" s="204" t="s">
        <v>19</v>
      </c>
      <c r="D278" s="204" t="s">
        <v>831</v>
      </c>
      <c r="E278" s="18" t="s">
        <v>19</v>
      </c>
      <c r="F278" s="205">
        <v>0</v>
      </c>
      <c r="H278" s="33"/>
    </row>
    <row r="279" spans="2:8" s="1" customFormat="1" ht="16.899999999999999" customHeight="1">
      <c r="B279" s="33"/>
      <c r="C279" s="204" t="s">
        <v>864</v>
      </c>
      <c r="D279" s="204" t="s">
        <v>865</v>
      </c>
      <c r="E279" s="18" t="s">
        <v>19</v>
      </c>
      <c r="F279" s="205">
        <v>52</v>
      </c>
      <c r="H279" s="33"/>
    </row>
    <row r="280" spans="2:8" s="1" customFormat="1" ht="16.899999999999999" customHeight="1">
      <c r="B280" s="33"/>
      <c r="C280" s="200" t="s">
        <v>933</v>
      </c>
      <c r="D280" s="201" t="s">
        <v>5704</v>
      </c>
      <c r="E280" s="202" t="s">
        <v>222</v>
      </c>
      <c r="F280" s="203">
        <v>75.349999999999994</v>
      </c>
      <c r="H280" s="33"/>
    </row>
    <row r="281" spans="2:8" s="1" customFormat="1" ht="16.899999999999999" customHeight="1">
      <c r="B281" s="33"/>
      <c r="C281" s="204" t="s">
        <v>19</v>
      </c>
      <c r="D281" s="204" t="s">
        <v>831</v>
      </c>
      <c r="E281" s="18" t="s">
        <v>19</v>
      </c>
      <c r="F281" s="205">
        <v>0</v>
      </c>
      <c r="H281" s="33"/>
    </row>
    <row r="282" spans="2:8" s="1" customFormat="1" ht="16.899999999999999" customHeight="1">
      <c r="B282" s="33"/>
      <c r="C282" s="204" t="s">
        <v>19</v>
      </c>
      <c r="D282" s="204" t="s">
        <v>932</v>
      </c>
      <c r="E282" s="18" t="s">
        <v>19</v>
      </c>
      <c r="F282" s="205">
        <v>75.349999999999994</v>
      </c>
      <c r="H282" s="33"/>
    </row>
    <row r="283" spans="2:8" s="1" customFormat="1" ht="16.899999999999999" customHeight="1">
      <c r="B283" s="33"/>
      <c r="C283" s="204" t="s">
        <v>933</v>
      </c>
      <c r="D283" s="204" t="s">
        <v>234</v>
      </c>
      <c r="E283" s="18" t="s">
        <v>19</v>
      </c>
      <c r="F283" s="205">
        <v>75.349999999999994</v>
      </c>
      <c r="H283" s="33"/>
    </row>
    <row r="284" spans="2:8" s="1" customFormat="1" ht="16.899999999999999" customHeight="1">
      <c r="B284" s="33"/>
      <c r="C284" s="200" t="s">
        <v>548</v>
      </c>
      <c r="D284" s="201" t="s">
        <v>549</v>
      </c>
      <c r="E284" s="202" t="s">
        <v>323</v>
      </c>
      <c r="F284" s="203">
        <v>0.72499999999999998</v>
      </c>
      <c r="H284" s="33"/>
    </row>
    <row r="285" spans="2:8" s="1" customFormat="1" ht="16.899999999999999" customHeight="1">
      <c r="B285" s="33"/>
      <c r="C285" s="204" t="s">
        <v>19</v>
      </c>
      <c r="D285" s="204" t="s">
        <v>230</v>
      </c>
      <c r="E285" s="18" t="s">
        <v>19</v>
      </c>
      <c r="F285" s="205">
        <v>0</v>
      </c>
      <c r="H285" s="33"/>
    </row>
    <row r="286" spans="2:8" s="1" customFormat="1" ht="16.899999999999999" customHeight="1">
      <c r="B286" s="33"/>
      <c r="C286" s="204" t="s">
        <v>548</v>
      </c>
      <c r="D286" s="204" t="s">
        <v>756</v>
      </c>
      <c r="E286" s="18" t="s">
        <v>19</v>
      </c>
      <c r="F286" s="205">
        <v>0.72499999999999998</v>
      </c>
      <c r="H286" s="33"/>
    </row>
    <row r="287" spans="2:8" s="1" customFormat="1" ht="16.899999999999999" customHeight="1">
      <c r="B287" s="33"/>
      <c r="C287" s="206" t="s">
        <v>5697</v>
      </c>
      <c r="H287" s="33"/>
    </row>
    <row r="288" spans="2:8" s="1" customFormat="1" ht="16.899999999999999" customHeight="1">
      <c r="B288" s="33"/>
      <c r="C288" s="204" t="s">
        <v>751</v>
      </c>
      <c r="D288" s="204" t="s">
        <v>752</v>
      </c>
      <c r="E288" s="18" t="s">
        <v>323</v>
      </c>
      <c r="F288" s="205">
        <v>0.72499999999999998</v>
      </c>
      <c r="H288" s="33"/>
    </row>
    <row r="289" spans="2:8" s="1" customFormat="1" ht="16.899999999999999" customHeight="1">
      <c r="B289" s="33"/>
      <c r="C289" s="204" t="s">
        <v>757</v>
      </c>
      <c r="D289" s="204" t="s">
        <v>758</v>
      </c>
      <c r="E289" s="18" t="s">
        <v>323</v>
      </c>
      <c r="F289" s="205">
        <v>-0.72499999999999998</v>
      </c>
      <c r="H289" s="33"/>
    </row>
    <row r="290" spans="2:8" s="1" customFormat="1" ht="16.899999999999999" customHeight="1">
      <c r="B290" s="33"/>
      <c r="C290" s="200" t="s">
        <v>545</v>
      </c>
      <c r="D290" s="201" t="s">
        <v>546</v>
      </c>
      <c r="E290" s="202" t="s">
        <v>323</v>
      </c>
      <c r="F290" s="203">
        <v>24.539000000000001</v>
      </c>
      <c r="H290" s="33"/>
    </row>
    <row r="291" spans="2:8" s="1" customFormat="1" ht="16.899999999999999" customHeight="1">
      <c r="B291" s="33"/>
      <c r="C291" s="204" t="s">
        <v>19</v>
      </c>
      <c r="D291" s="204" t="s">
        <v>230</v>
      </c>
      <c r="E291" s="18" t="s">
        <v>19</v>
      </c>
      <c r="F291" s="205">
        <v>0</v>
      </c>
      <c r="H291" s="33"/>
    </row>
    <row r="292" spans="2:8" s="1" customFormat="1" ht="16.899999999999999" customHeight="1">
      <c r="B292" s="33"/>
      <c r="C292" s="204" t="s">
        <v>545</v>
      </c>
      <c r="D292" s="204" t="s">
        <v>1193</v>
      </c>
      <c r="E292" s="18" t="s">
        <v>19</v>
      </c>
      <c r="F292" s="205">
        <v>24.539000000000001</v>
      </c>
      <c r="H292" s="33"/>
    </row>
    <row r="293" spans="2:8" s="1" customFormat="1" ht="16.899999999999999" customHeight="1">
      <c r="B293" s="33"/>
      <c r="C293" s="206" t="s">
        <v>5697</v>
      </c>
      <c r="H293" s="33"/>
    </row>
    <row r="294" spans="2:8" s="1" customFormat="1" ht="16.899999999999999" customHeight="1">
      <c r="B294" s="33"/>
      <c r="C294" s="204" t="s">
        <v>1191</v>
      </c>
      <c r="D294" s="204" t="s">
        <v>752</v>
      </c>
      <c r="E294" s="18" t="s">
        <v>323</v>
      </c>
      <c r="F294" s="205">
        <v>24.539000000000001</v>
      </c>
      <c r="H294" s="33"/>
    </row>
    <row r="295" spans="2:8" s="1" customFormat="1" ht="16.899999999999999" customHeight="1">
      <c r="B295" s="33"/>
      <c r="C295" s="204" t="s">
        <v>1195</v>
      </c>
      <c r="D295" s="204" t="s">
        <v>758</v>
      </c>
      <c r="E295" s="18" t="s">
        <v>323</v>
      </c>
      <c r="F295" s="205">
        <v>-24.539000000000001</v>
      </c>
      <c r="H295" s="33"/>
    </row>
    <row r="296" spans="2:8" s="1" customFormat="1" ht="16.899999999999999" customHeight="1">
      <c r="B296" s="33"/>
      <c r="C296" s="200" t="s">
        <v>542</v>
      </c>
      <c r="D296" s="201" t="s">
        <v>543</v>
      </c>
      <c r="E296" s="202" t="s">
        <v>323</v>
      </c>
      <c r="F296" s="203">
        <v>15.257999999999999</v>
      </c>
      <c r="H296" s="33"/>
    </row>
    <row r="297" spans="2:8" s="1" customFormat="1" ht="16.899999999999999" customHeight="1">
      <c r="B297" s="33"/>
      <c r="C297" s="204" t="s">
        <v>19</v>
      </c>
      <c r="D297" s="204" t="s">
        <v>230</v>
      </c>
      <c r="E297" s="18" t="s">
        <v>19</v>
      </c>
      <c r="F297" s="205">
        <v>0</v>
      </c>
      <c r="H297" s="33"/>
    </row>
    <row r="298" spans="2:8" s="1" customFormat="1" ht="16.899999999999999" customHeight="1">
      <c r="B298" s="33"/>
      <c r="C298" s="204" t="s">
        <v>542</v>
      </c>
      <c r="D298" s="204" t="s">
        <v>1356</v>
      </c>
      <c r="E298" s="18" t="s">
        <v>19</v>
      </c>
      <c r="F298" s="205">
        <v>15.257999999999999</v>
      </c>
      <c r="H298" s="33"/>
    </row>
    <row r="299" spans="2:8" s="1" customFormat="1" ht="16.899999999999999" customHeight="1">
      <c r="B299" s="33"/>
      <c r="C299" s="206" t="s">
        <v>5697</v>
      </c>
      <c r="H299" s="33"/>
    </row>
    <row r="300" spans="2:8" s="1" customFormat="1" ht="16.899999999999999" customHeight="1">
      <c r="B300" s="33"/>
      <c r="C300" s="204" t="s">
        <v>1354</v>
      </c>
      <c r="D300" s="204" t="s">
        <v>752</v>
      </c>
      <c r="E300" s="18" t="s">
        <v>323</v>
      </c>
      <c r="F300" s="205">
        <v>15.257999999999999</v>
      </c>
      <c r="H300" s="33"/>
    </row>
    <row r="301" spans="2:8" s="1" customFormat="1" ht="16.899999999999999" customHeight="1">
      <c r="B301" s="33"/>
      <c r="C301" s="204" t="s">
        <v>1358</v>
      </c>
      <c r="D301" s="204" t="s">
        <v>758</v>
      </c>
      <c r="E301" s="18" t="s">
        <v>323</v>
      </c>
      <c r="F301" s="205">
        <v>-15.257999999999999</v>
      </c>
      <c r="H301" s="33"/>
    </row>
    <row r="302" spans="2:8" s="1" customFormat="1" ht="16.899999999999999" customHeight="1">
      <c r="B302" s="33"/>
      <c r="C302" s="200" t="s">
        <v>560</v>
      </c>
      <c r="D302" s="201" t="s">
        <v>561</v>
      </c>
      <c r="E302" s="202" t="s">
        <v>323</v>
      </c>
      <c r="F302" s="203">
        <v>3.8029999999999999</v>
      </c>
      <c r="H302" s="33"/>
    </row>
    <row r="303" spans="2:8" s="1" customFormat="1" ht="16.899999999999999" customHeight="1">
      <c r="B303" s="33"/>
      <c r="C303" s="204" t="s">
        <v>19</v>
      </c>
      <c r="D303" s="204" t="s">
        <v>230</v>
      </c>
      <c r="E303" s="18" t="s">
        <v>19</v>
      </c>
      <c r="F303" s="205">
        <v>0</v>
      </c>
      <c r="H303" s="33"/>
    </row>
    <row r="304" spans="2:8" s="1" customFormat="1" ht="16.899999999999999" customHeight="1">
      <c r="B304" s="33"/>
      <c r="C304" s="204" t="s">
        <v>560</v>
      </c>
      <c r="D304" s="204" t="s">
        <v>1098</v>
      </c>
      <c r="E304" s="18" t="s">
        <v>19</v>
      </c>
      <c r="F304" s="205">
        <v>3.8029999999999999</v>
      </c>
      <c r="H304" s="33"/>
    </row>
    <row r="305" spans="2:8" s="1" customFormat="1" ht="16.899999999999999" customHeight="1">
      <c r="B305" s="33"/>
      <c r="C305" s="206" t="s">
        <v>5697</v>
      </c>
      <c r="H305" s="33"/>
    </row>
    <row r="306" spans="2:8" s="1" customFormat="1" ht="16.899999999999999" customHeight="1">
      <c r="B306" s="33"/>
      <c r="C306" s="204" t="s">
        <v>1093</v>
      </c>
      <c r="D306" s="204" t="s">
        <v>1094</v>
      </c>
      <c r="E306" s="18" t="s">
        <v>323</v>
      </c>
      <c r="F306" s="205">
        <v>3.8029999999999999</v>
      </c>
      <c r="H306" s="33"/>
    </row>
    <row r="307" spans="2:8" s="1" customFormat="1" ht="16.899999999999999" customHeight="1">
      <c r="B307" s="33"/>
      <c r="C307" s="204" t="s">
        <v>1163</v>
      </c>
      <c r="D307" s="204" t="s">
        <v>1164</v>
      </c>
      <c r="E307" s="18" t="s">
        <v>323</v>
      </c>
      <c r="F307" s="205">
        <v>3.8029999999999999</v>
      </c>
      <c r="H307" s="33"/>
    </row>
    <row r="308" spans="2:8" s="1" customFormat="1" ht="16.899999999999999" customHeight="1">
      <c r="B308" s="33"/>
      <c r="C308" s="200" t="s">
        <v>832</v>
      </c>
      <c r="D308" s="201" t="s">
        <v>5705</v>
      </c>
      <c r="E308" s="202" t="s">
        <v>222</v>
      </c>
      <c r="F308" s="203">
        <v>144</v>
      </c>
      <c r="H308" s="33"/>
    </row>
    <row r="309" spans="2:8" s="1" customFormat="1" ht="16.899999999999999" customHeight="1">
      <c r="B309" s="33"/>
      <c r="C309" s="204" t="s">
        <v>19</v>
      </c>
      <c r="D309" s="204" t="s">
        <v>831</v>
      </c>
      <c r="E309" s="18" t="s">
        <v>19</v>
      </c>
      <c r="F309" s="205">
        <v>0</v>
      </c>
      <c r="H309" s="33"/>
    </row>
    <row r="310" spans="2:8" s="1" customFormat="1" ht="16.899999999999999" customHeight="1">
      <c r="B310" s="33"/>
      <c r="C310" s="204" t="s">
        <v>832</v>
      </c>
      <c r="D310" s="204" t="s">
        <v>833</v>
      </c>
      <c r="E310" s="18" t="s">
        <v>19</v>
      </c>
      <c r="F310" s="205">
        <v>144</v>
      </c>
      <c r="H310" s="33"/>
    </row>
    <row r="311" spans="2:8" s="1" customFormat="1" ht="16.899999999999999" customHeight="1">
      <c r="B311" s="33"/>
      <c r="C311" s="200" t="s">
        <v>838</v>
      </c>
      <c r="D311" s="201" t="s">
        <v>5706</v>
      </c>
      <c r="E311" s="202" t="s">
        <v>222</v>
      </c>
      <c r="F311" s="203">
        <v>231.67</v>
      </c>
      <c r="H311" s="33"/>
    </row>
    <row r="312" spans="2:8" s="1" customFormat="1" ht="16.899999999999999" customHeight="1">
      <c r="B312" s="33"/>
      <c r="C312" s="204" t="s">
        <v>19</v>
      </c>
      <c r="D312" s="204" t="s">
        <v>831</v>
      </c>
      <c r="E312" s="18" t="s">
        <v>19</v>
      </c>
      <c r="F312" s="205">
        <v>0</v>
      </c>
      <c r="H312" s="33"/>
    </row>
    <row r="313" spans="2:8" s="1" customFormat="1" ht="16.899999999999999" customHeight="1">
      <c r="B313" s="33"/>
      <c r="C313" s="204" t="s">
        <v>838</v>
      </c>
      <c r="D313" s="204" t="s">
        <v>839</v>
      </c>
      <c r="E313" s="18" t="s">
        <v>19</v>
      </c>
      <c r="F313" s="205">
        <v>231.67</v>
      </c>
      <c r="H313" s="33"/>
    </row>
    <row r="314" spans="2:8" s="1" customFormat="1" ht="16.899999999999999" customHeight="1">
      <c r="B314" s="33"/>
      <c r="C314" s="200" t="s">
        <v>511</v>
      </c>
      <c r="D314" s="201" t="s">
        <v>512</v>
      </c>
      <c r="E314" s="202" t="s">
        <v>376</v>
      </c>
      <c r="F314" s="203">
        <v>41</v>
      </c>
      <c r="H314" s="33"/>
    </row>
    <row r="315" spans="2:8" s="1" customFormat="1" ht="16.899999999999999" customHeight="1">
      <c r="B315" s="33"/>
      <c r="C315" s="204" t="s">
        <v>19</v>
      </c>
      <c r="D315" s="204" t="s">
        <v>230</v>
      </c>
      <c r="E315" s="18" t="s">
        <v>19</v>
      </c>
      <c r="F315" s="205">
        <v>0</v>
      </c>
      <c r="H315" s="33"/>
    </row>
    <row r="316" spans="2:8" s="1" customFormat="1" ht="16.899999999999999" customHeight="1">
      <c r="B316" s="33"/>
      <c r="C316" s="204" t="s">
        <v>511</v>
      </c>
      <c r="D316" s="204" t="s">
        <v>734</v>
      </c>
      <c r="E316" s="18" t="s">
        <v>19</v>
      </c>
      <c r="F316" s="205">
        <v>41</v>
      </c>
      <c r="H316" s="33"/>
    </row>
    <row r="317" spans="2:8" s="1" customFormat="1" ht="16.899999999999999" customHeight="1">
      <c r="B317" s="33"/>
      <c r="C317" s="206" t="s">
        <v>5697</v>
      </c>
      <c r="H317" s="33"/>
    </row>
    <row r="318" spans="2:8" s="1" customFormat="1" ht="16.899999999999999" customHeight="1">
      <c r="B318" s="33"/>
      <c r="C318" s="204" t="s">
        <v>730</v>
      </c>
      <c r="D318" s="204" t="s">
        <v>731</v>
      </c>
      <c r="E318" s="18" t="s">
        <v>376</v>
      </c>
      <c r="F318" s="205">
        <v>41</v>
      </c>
      <c r="H318" s="33"/>
    </row>
    <row r="319" spans="2:8" s="1" customFormat="1" ht="16.899999999999999" customHeight="1">
      <c r="B319" s="33"/>
      <c r="C319" s="204" t="s">
        <v>678</v>
      </c>
      <c r="D319" s="204" t="s">
        <v>679</v>
      </c>
      <c r="E319" s="18" t="s">
        <v>222</v>
      </c>
      <c r="F319" s="205">
        <v>1790</v>
      </c>
      <c r="H319" s="33"/>
    </row>
    <row r="320" spans="2:8" s="1" customFormat="1" ht="16.899999999999999" customHeight="1">
      <c r="B320" s="33"/>
      <c r="C320" s="204" t="s">
        <v>691</v>
      </c>
      <c r="D320" s="204" t="s">
        <v>692</v>
      </c>
      <c r="E320" s="18" t="s">
        <v>222</v>
      </c>
      <c r="F320" s="205">
        <v>738</v>
      </c>
      <c r="H320" s="33"/>
    </row>
    <row r="321" spans="2:8" s="1" customFormat="1" ht="16.899999999999999" customHeight="1">
      <c r="B321" s="33"/>
      <c r="C321" s="204" t="s">
        <v>700</v>
      </c>
      <c r="D321" s="204" t="s">
        <v>701</v>
      </c>
      <c r="E321" s="18" t="s">
        <v>237</v>
      </c>
      <c r="F321" s="205">
        <v>109</v>
      </c>
      <c r="H321" s="33"/>
    </row>
    <row r="322" spans="2:8" s="1" customFormat="1" ht="16.899999999999999" customHeight="1">
      <c r="B322" s="33"/>
      <c r="C322" s="204" t="s">
        <v>706</v>
      </c>
      <c r="D322" s="204" t="s">
        <v>707</v>
      </c>
      <c r="E322" s="18" t="s">
        <v>222</v>
      </c>
      <c r="F322" s="205">
        <v>1065</v>
      </c>
      <c r="H322" s="33"/>
    </row>
    <row r="323" spans="2:8" s="1" customFormat="1" ht="16.899999999999999" customHeight="1">
      <c r="B323" s="33"/>
      <c r="C323" s="204" t="s">
        <v>715</v>
      </c>
      <c r="D323" s="204" t="s">
        <v>716</v>
      </c>
      <c r="E323" s="18" t="s">
        <v>222</v>
      </c>
      <c r="F323" s="205">
        <v>725</v>
      </c>
      <c r="H323" s="33"/>
    </row>
    <row r="324" spans="2:8" s="1" customFormat="1" ht="16.899999999999999" customHeight="1">
      <c r="B324" s="33"/>
      <c r="C324" s="200" t="s">
        <v>514</v>
      </c>
      <c r="D324" s="201" t="s">
        <v>515</v>
      </c>
      <c r="E324" s="202" t="s">
        <v>376</v>
      </c>
      <c r="F324" s="203">
        <v>19</v>
      </c>
      <c r="H324" s="33"/>
    </row>
    <row r="325" spans="2:8" s="1" customFormat="1" ht="16.899999999999999" customHeight="1">
      <c r="B325" s="33"/>
      <c r="C325" s="204" t="s">
        <v>19</v>
      </c>
      <c r="D325" s="204" t="s">
        <v>230</v>
      </c>
      <c r="E325" s="18" t="s">
        <v>19</v>
      </c>
      <c r="F325" s="205">
        <v>0</v>
      </c>
      <c r="H325" s="33"/>
    </row>
    <row r="326" spans="2:8" s="1" customFormat="1" ht="16.899999999999999" customHeight="1">
      <c r="B326" s="33"/>
      <c r="C326" s="204" t="s">
        <v>19</v>
      </c>
      <c r="D326" s="204" t="s">
        <v>728</v>
      </c>
      <c r="E326" s="18" t="s">
        <v>19</v>
      </c>
      <c r="F326" s="205">
        <v>0</v>
      </c>
      <c r="H326" s="33"/>
    </row>
    <row r="327" spans="2:8" s="1" customFormat="1" ht="16.899999999999999" customHeight="1">
      <c r="B327" s="33"/>
      <c r="C327" s="204" t="s">
        <v>514</v>
      </c>
      <c r="D327" s="204" t="s">
        <v>729</v>
      </c>
      <c r="E327" s="18" t="s">
        <v>19</v>
      </c>
      <c r="F327" s="205">
        <v>19</v>
      </c>
      <c r="H327" s="33"/>
    </row>
    <row r="328" spans="2:8" s="1" customFormat="1" ht="16.899999999999999" customHeight="1">
      <c r="B328" s="33"/>
      <c r="C328" s="206" t="s">
        <v>5697</v>
      </c>
      <c r="H328" s="33"/>
    </row>
    <row r="329" spans="2:8" s="1" customFormat="1" ht="16.899999999999999" customHeight="1">
      <c r="B329" s="33"/>
      <c r="C329" s="204" t="s">
        <v>723</v>
      </c>
      <c r="D329" s="204" t="s">
        <v>724</v>
      </c>
      <c r="E329" s="18" t="s">
        <v>376</v>
      </c>
      <c r="F329" s="205">
        <v>19</v>
      </c>
      <c r="H329" s="33"/>
    </row>
    <row r="330" spans="2:8" s="1" customFormat="1" ht="16.899999999999999" customHeight="1">
      <c r="B330" s="33"/>
      <c r="C330" s="204" t="s">
        <v>678</v>
      </c>
      <c r="D330" s="204" t="s">
        <v>679</v>
      </c>
      <c r="E330" s="18" t="s">
        <v>222</v>
      </c>
      <c r="F330" s="205">
        <v>1790</v>
      </c>
      <c r="H330" s="33"/>
    </row>
    <row r="331" spans="2:8" s="1" customFormat="1" ht="16.899999999999999" customHeight="1">
      <c r="B331" s="33"/>
      <c r="C331" s="204" t="s">
        <v>687</v>
      </c>
      <c r="D331" s="204" t="s">
        <v>688</v>
      </c>
      <c r="E331" s="18" t="s">
        <v>222</v>
      </c>
      <c r="F331" s="205">
        <v>266</v>
      </c>
      <c r="H331" s="33"/>
    </row>
    <row r="332" spans="2:8" s="1" customFormat="1" ht="16.899999999999999" customHeight="1">
      <c r="B332" s="33"/>
      <c r="C332" s="204" t="s">
        <v>700</v>
      </c>
      <c r="D332" s="204" t="s">
        <v>701</v>
      </c>
      <c r="E332" s="18" t="s">
        <v>237</v>
      </c>
      <c r="F332" s="205">
        <v>109</v>
      </c>
      <c r="H332" s="33"/>
    </row>
    <row r="333" spans="2:8" s="1" customFormat="1" ht="16.899999999999999" customHeight="1">
      <c r="B333" s="33"/>
      <c r="C333" s="204" t="s">
        <v>706</v>
      </c>
      <c r="D333" s="204" t="s">
        <v>707</v>
      </c>
      <c r="E333" s="18" t="s">
        <v>222</v>
      </c>
      <c r="F333" s="205">
        <v>1065</v>
      </c>
      <c r="H333" s="33"/>
    </row>
    <row r="334" spans="2:8" s="1" customFormat="1" ht="16.899999999999999" customHeight="1">
      <c r="B334" s="33"/>
      <c r="C334" s="204" t="s">
        <v>715</v>
      </c>
      <c r="D334" s="204" t="s">
        <v>716</v>
      </c>
      <c r="E334" s="18" t="s">
        <v>222</v>
      </c>
      <c r="F334" s="205">
        <v>725</v>
      </c>
      <c r="H334" s="33"/>
    </row>
    <row r="335" spans="2:8" s="1" customFormat="1" ht="16.899999999999999" customHeight="1">
      <c r="B335" s="33"/>
      <c r="C335" s="200" t="s">
        <v>524</v>
      </c>
      <c r="D335" s="201" t="s">
        <v>525</v>
      </c>
      <c r="E335" s="202" t="s">
        <v>376</v>
      </c>
      <c r="F335" s="203">
        <v>16</v>
      </c>
      <c r="H335" s="33"/>
    </row>
    <row r="336" spans="2:8" s="1" customFormat="1" ht="16.899999999999999" customHeight="1">
      <c r="B336" s="33"/>
      <c r="C336" s="204" t="s">
        <v>19</v>
      </c>
      <c r="D336" s="204" t="s">
        <v>976</v>
      </c>
      <c r="E336" s="18" t="s">
        <v>19</v>
      </c>
      <c r="F336" s="205">
        <v>0</v>
      </c>
      <c r="H336" s="33"/>
    </row>
    <row r="337" spans="2:8" s="1" customFormat="1" ht="16.899999999999999" customHeight="1">
      <c r="B337" s="33"/>
      <c r="C337" s="204" t="s">
        <v>524</v>
      </c>
      <c r="D337" s="204" t="s">
        <v>977</v>
      </c>
      <c r="E337" s="18" t="s">
        <v>19</v>
      </c>
      <c r="F337" s="205">
        <v>16</v>
      </c>
      <c r="H337" s="33"/>
    </row>
    <row r="338" spans="2:8" s="1" customFormat="1" ht="16.899999999999999" customHeight="1">
      <c r="B338" s="33"/>
      <c r="C338" s="206" t="s">
        <v>5697</v>
      </c>
      <c r="H338" s="33"/>
    </row>
    <row r="339" spans="2:8" s="1" customFormat="1" ht="16.899999999999999" customHeight="1">
      <c r="B339" s="33"/>
      <c r="C339" s="204" t="s">
        <v>973</v>
      </c>
      <c r="D339" s="204" t="s">
        <v>724</v>
      </c>
      <c r="E339" s="18" t="s">
        <v>376</v>
      </c>
      <c r="F339" s="205">
        <v>35</v>
      </c>
      <c r="H339" s="33"/>
    </row>
    <row r="340" spans="2:8" s="1" customFormat="1" ht="16.899999999999999" customHeight="1">
      <c r="B340" s="33"/>
      <c r="C340" s="204" t="s">
        <v>935</v>
      </c>
      <c r="D340" s="204" t="s">
        <v>679</v>
      </c>
      <c r="E340" s="18" t="s">
        <v>222</v>
      </c>
      <c r="F340" s="205">
        <v>709</v>
      </c>
      <c r="H340" s="33"/>
    </row>
    <row r="341" spans="2:8" s="1" customFormat="1" ht="16.899999999999999" customHeight="1">
      <c r="B341" s="33"/>
      <c r="C341" s="204" t="s">
        <v>946</v>
      </c>
      <c r="D341" s="204" t="s">
        <v>688</v>
      </c>
      <c r="E341" s="18" t="s">
        <v>222</v>
      </c>
      <c r="F341" s="205">
        <v>514</v>
      </c>
      <c r="H341" s="33"/>
    </row>
    <row r="342" spans="2:8" s="1" customFormat="1" ht="16.899999999999999" customHeight="1">
      <c r="B342" s="33"/>
      <c r="C342" s="204" t="s">
        <v>954</v>
      </c>
      <c r="D342" s="204" t="s">
        <v>701</v>
      </c>
      <c r="E342" s="18" t="s">
        <v>237</v>
      </c>
      <c r="F342" s="205">
        <v>78</v>
      </c>
      <c r="H342" s="33"/>
    </row>
    <row r="343" spans="2:8" s="1" customFormat="1" ht="16.899999999999999" customHeight="1">
      <c r="B343" s="33"/>
      <c r="C343" s="204" t="s">
        <v>959</v>
      </c>
      <c r="D343" s="204" t="s">
        <v>707</v>
      </c>
      <c r="E343" s="18" t="s">
        <v>222</v>
      </c>
      <c r="F343" s="205">
        <v>462</v>
      </c>
      <c r="H343" s="33"/>
    </row>
    <row r="344" spans="2:8" s="1" customFormat="1" ht="16.899999999999999" customHeight="1">
      <c r="B344" s="33"/>
      <c r="C344" s="204" t="s">
        <v>966</v>
      </c>
      <c r="D344" s="204" t="s">
        <v>716</v>
      </c>
      <c r="E344" s="18" t="s">
        <v>222</v>
      </c>
      <c r="F344" s="205">
        <v>247</v>
      </c>
      <c r="H344" s="33"/>
    </row>
    <row r="345" spans="2:8" s="1" customFormat="1" ht="16.899999999999999" customHeight="1">
      <c r="B345" s="33"/>
      <c r="C345" s="200" t="s">
        <v>520</v>
      </c>
      <c r="D345" s="201" t="s">
        <v>521</v>
      </c>
      <c r="E345" s="202" t="s">
        <v>376</v>
      </c>
      <c r="F345" s="203">
        <v>16</v>
      </c>
      <c r="H345" s="33"/>
    </row>
    <row r="346" spans="2:8" s="1" customFormat="1" ht="16.899999999999999" customHeight="1">
      <c r="B346" s="33"/>
      <c r="C346" s="204" t="s">
        <v>19</v>
      </c>
      <c r="D346" s="204" t="s">
        <v>937</v>
      </c>
      <c r="E346" s="18" t="s">
        <v>19</v>
      </c>
      <c r="F346" s="205">
        <v>0</v>
      </c>
      <c r="H346" s="33"/>
    </row>
    <row r="347" spans="2:8" s="1" customFormat="1" ht="16.899999999999999" customHeight="1">
      <c r="B347" s="33"/>
      <c r="C347" s="204" t="s">
        <v>520</v>
      </c>
      <c r="D347" s="204" t="s">
        <v>975</v>
      </c>
      <c r="E347" s="18" t="s">
        <v>19</v>
      </c>
      <c r="F347" s="205">
        <v>16</v>
      </c>
      <c r="H347" s="33"/>
    </row>
    <row r="348" spans="2:8" s="1" customFormat="1" ht="16.899999999999999" customHeight="1">
      <c r="B348" s="33"/>
      <c r="C348" s="206" t="s">
        <v>5697</v>
      </c>
      <c r="H348" s="33"/>
    </row>
    <row r="349" spans="2:8" s="1" customFormat="1" ht="16.899999999999999" customHeight="1">
      <c r="B349" s="33"/>
      <c r="C349" s="204" t="s">
        <v>973</v>
      </c>
      <c r="D349" s="204" t="s">
        <v>724</v>
      </c>
      <c r="E349" s="18" t="s">
        <v>376</v>
      </c>
      <c r="F349" s="205">
        <v>35</v>
      </c>
      <c r="H349" s="33"/>
    </row>
    <row r="350" spans="2:8" s="1" customFormat="1" ht="16.899999999999999" customHeight="1">
      <c r="B350" s="33"/>
      <c r="C350" s="204" t="s">
        <v>935</v>
      </c>
      <c r="D350" s="204" t="s">
        <v>679</v>
      </c>
      <c r="E350" s="18" t="s">
        <v>222</v>
      </c>
      <c r="F350" s="205">
        <v>709</v>
      </c>
      <c r="H350" s="33"/>
    </row>
    <row r="351" spans="2:8" s="1" customFormat="1" ht="16.899999999999999" customHeight="1">
      <c r="B351" s="33"/>
      <c r="C351" s="204" t="s">
        <v>946</v>
      </c>
      <c r="D351" s="204" t="s">
        <v>688</v>
      </c>
      <c r="E351" s="18" t="s">
        <v>222</v>
      </c>
      <c r="F351" s="205">
        <v>514</v>
      </c>
      <c r="H351" s="33"/>
    </row>
    <row r="352" spans="2:8" s="1" customFormat="1" ht="16.899999999999999" customHeight="1">
      <c r="B352" s="33"/>
      <c r="C352" s="204" t="s">
        <v>954</v>
      </c>
      <c r="D352" s="204" t="s">
        <v>701</v>
      </c>
      <c r="E352" s="18" t="s">
        <v>237</v>
      </c>
      <c r="F352" s="205">
        <v>78</v>
      </c>
      <c r="H352" s="33"/>
    </row>
    <row r="353" spans="2:8" s="1" customFormat="1" ht="16.899999999999999" customHeight="1">
      <c r="B353" s="33"/>
      <c r="C353" s="204" t="s">
        <v>959</v>
      </c>
      <c r="D353" s="204" t="s">
        <v>707</v>
      </c>
      <c r="E353" s="18" t="s">
        <v>222</v>
      </c>
      <c r="F353" s="205">
        <v>462</v>
      </c>
      <c r="H353" s="33"/>
    </row>
    <row r="354" spans="2:8" s="1" customFormat="1" ht="16.899999999999999" customHeight="1">
      <c r="B354" s="33"/>
      <c r="C354" s="204" t="s">
        <v>966</v>
      </c>
      <c r="D354" s="204" t="s">
        <v>716</v>
      </c>
      <c r="E354" s="18" t="s">
        <v>222</v>
      </c>
      <c r="F354" s="205">
        <v>247</v>
      </c>
      <c r="H354" s="33"/>
    </row>
    <row r="355" spans="2:8" s="1" customFormat="1" ht="16.899999999999999" customHeight="1">
      <c r="B355" s="33"/>
      <c r="C355" s="200" t="s">
        <v>522</v>
      </c>
      <c r="D355" s="201" t="s">
        <v>523</v>
      </c>
      <c r="E355" s="202" t="s">
        <v>376</v>
      </c>
      <c r="F355" s="203">
        <v>3</v>
      </c>
      <c r="H355" s="33"/>
    </row>
    <row r="356" spans="2:8" s="1" customFormat="1" ht="16.899999999999999" customHeight="1">
      <c r="B356" s="33"/>
      <c r="C356" s="204" t="s">
        <v>19</v>
      </c>
      <c r="D356" s="204" t="s">
        <v>978</v>
      </c>
      <c r="E356" s="18" t="s">
        <v>19</v>
      </c>
      <c r="F356" s="205">
        <v>0</v>
      </c>
      <c r="H356" s="33"/>
    </row>
    <row r="357" spans="2:8" s="1" customFormat="1" ht="16.899999999999999" customHeight="1">
      <c r="B357" s="33"/>
      <c r="C357" s="204" t="s">
        <v>522</v>
      </c>
      <c r="D357" s="204" t="s">
        <v>979</v>
      </c>
      <c r="E357" s="18" t="s">
        <v>19</v>
      </c>
      <c r="F357" s="205">
        <v>3</v>
      </c>
      <c r="H357" s="33"/>
    </row>
    <row r="358" spans="2:8" s="1" customFormat="1" ht="16.899999999999999" customHeight="1">
      <c r="B358" s="33"/>
      <c r="C358" s="206" t="s">
        <v>5697</v>
      </c>
      <c r="H358" s="33"/>
    </row>
    <row r="359" spans="2:8" s="1" customFormat="1" ht="16.899999999999999" customHeight="1">
      <c r="B359" s="33"/>
      <c r="C359" s="204" t="s">
        <v>973</v>
      </c>
      <c r="D359" s="204" t="s">
        <v>724</v>
      </c>
      <c r="E359" s="18" t="s">
        <v>376</v>
      </c>
      <c r="F359" s="205">
        <v>35</v>
      </c>
      <c r="H359" s="33"/>
    </row>
    <row r="360" spans="2:8" s="1" customFormat="1" ht="16.899999999999999" customHeight="1">
      <c r="B360" s="33"/>
      <c r="C360" s="204" t="s">
        <v>935</v>
      </c>
      <c r="D360" s="204" t="s">
        <v>679</v>
      </c>
      <c r="E360" s="18" t="s">
        <v>222</v>
      </c>
      <c r="F360" s="205">
        <v>709</v>
      </c>
      <c r="H360" s="33"/>
    </row>
    <row r="361" spans="2:8" s="1" customFormat="1" ht="16.899999999999999" customHeight="1">
      <c r="B361" s="33"/>
      <c r="C361" s="204" t="s">
        <v>946</v>
      </c>
      <c r="D361" s="204" t="s">
        <v>688</v>
      </c>
      <c r="E361" s="18" t="s">
        <v>222</v>
      </c>
      <c r="F361" s="205">
        <v>514</v>
      </c>
      <c r="H361" s="33"/>
    </row>
    <row r="362" spans="2:8" s="1" customFormat="1" ht="16.899999999999999" customHeight="1">
      <c r="B362" s="33"/>
      <c r="C362" s="204" t="s">
        <v>954</v>
      </c>
      <c r="D362" s="204" t="s">
        <v>701</v>
      </c>
      <c r="E362" s="18" t="s">
        <v>237</v>
      </c>
      <c r="F362" s="205">
        <v>78</v>
      </c>
      <c r="H362" s="33"/>
    </row>
    <row r="363" spans="2:8" s="1" customFormat="1" ht="16.899999999999999" customHeight="1">
      <c r="B363" s="33"/>
      <c r="C363" s="204" t="s">
        <v>959</v>
      </c>
      <c r="D363" s="204" t="s">
        <v>707</v>
      </c>
      <c r="E363" s="18" t="s">
        <v>222</v>
      </c>
      <c r="F363" s="205">
        <v>462</v>
      </c>
      <c r="H363" s="33"/>
    </row>
    <row r="364" spans="2:8" s="1" customFormat="1" ht="16.899999999999999" customHeight="1">
      <c r="B364" s="33"/>
      <c r="C364" s="204" t="s">
        <v>966</v>
      </c>
      <c r="D364" s="204" t="s">
        <v>716</v>
      </c>
      <c r="E364" s="18" t="s">
        <v>222</v>
      </c>
      <c r="F364" s="205">
        <v>247</v>
      </c>
      <c r="H364" s="33"/>
    </row>
    <row r="365" spans="2:8" s="1" customFormat="1" ht="16.899999999999999" customHeight="1">
      <c r="B365" s="33"/>
      <c r="C365" s="200" t="s">
        <v>563</v>
      </c>
      <c r="D365" s="201" t="s">
        <v>564</v>
      </c>
      <c r="E365" s="202" t="s">
        <v>167</v>
      </c>
      <c r="F365" s="203">
        <v>13.33</v>
      </c>
      <c r="H365" s="33"/>
    </row>
    <row r="366" spans="2:8" s="1" customFormat="1" ht="16.899999999999999" customHeight="1">
      <c r="B366" s="33"/>
      <c r="C366" s="204" t="s">
        <v>19</v>
      </c>
      <c r="D366" s="204" t="s">
        <v>230</v>
      </c>
      <c r="E366" s="18" t="s">
        <v>19</v>
      </c>
      <c r="F366" s="205">
        <v>0</v>
      </c>
      <c r="H366" s="33"/>
    </row>
    <row r="367" spans="2:8" s="1" customFormat="1" ht="16.899999999999999" customHeight="1">
      <c r="B367" s="33"/>
      <c r="C367" s="204" t="s">
        <v>19</v>
      </c>
      <c r="D367" s="204" t="s">
        <v>992</v>
      </c>
      <c r="E367" s="18" t="s">
        <v>19</v>
      </c>
      <c r="F367" s="205">
        <v>0</v>
      </c>
      <c r="H367" s="33"/>
    </row>
    <row r="368" spans="2:8" s="1" customFormat="1" ht="16.899999999999999" customHeight="1">
      <c r="B368" s="33"/>
      <c r="C368" s="204" t="s">
        <v>19</v>
      </c>
      <c r="D368" s="204" t="s">
        <v>993</v>
      </c>
      <c r="E368" s="18" t="s">
        <v>19</v>
      </c>
      <c r="F368" s="205">
        <v>4.46</v>
      </c>
      <c r="H368" s="33"/>
    </row>
    <row r="369" spans="2:8" s="1" customFormat="1" ht="16.899999999999999" customHeight="1">
      <c r="B369" s="33"/>
      <c r="C369" s="204" t="s">
        <v>19</v>
      </c>
      <c r="D369" s="204" t="s">
        <v>994</v>
      </c>
      <c r="E369" s="18" t="s">
        <v>19</v>
      </c>
      <c r="F369" s="205">
        <v>0</v>
      </c>
      <c r="H369" s="33"/>
    </row>
    <row r="370" spans="2:8" s="1" customFormat="1" ht="16.899999999999999" customHeight="1">
      <c r="B370" s="33"/>
      <c r="C370" s="204" t="s">
        <v>19</v>
      </c>
      <c r="D370" s="204" t="s">
        <v>995</v>
      </c>
      <c r="E370" s="18" t="s">
        <v>19</v>
      </c>
      <c r="F370" s="205">
        <v>0.23</v>
      </c>
      <c r="H370" s="33"/>
    </row>
    <row r="371" spans="2:8" s="1" customFormat="1" ht="16.899999999999999" customHeight="1">
      <c r="B371" s="33"/>
      <c r="C371" s="204" t="s">
        <v>19</v>
      </c>
      <c r="D371" s="204" t="s">
        <v>996</v>
      </c>
      <c r="E371" s="18" t="s">
        <v>19</v>
      </c>
      <c r="F371" s="205">
        <v>0</v>
      </c>
      <c r="H371" s="33"/>
    </row>
    <row r="372" spans="2:8" s="1" customFormat="1" ht="16.899999999999999" customHeight="1">
      <c r="B372" s="33"/>
      <c r="C372" s="204" t="s">
        <v>19</v>
      </c>
      <c r="D372" s="204" t="s">
        <v>997</v>
      </c>
      <c r="E372" s="18" t="s">
        <v>19</v>
      </c>
      <c r="F372" s="205">
        <v>2.4500000000000002</v>
      </c>
      <c r="H372" s="33"/>
    </row>
    <row r="373" spans="2:8" s="1" customFormat="1" ht="16.899999999999999" customHeight="1">
      <c r="B373" s="33"/>
      <c r="C373" s="204" t="s">
        <v>19</v>
      </c>
      <c r="D373" s="204" t="s">
        <v>998</v>
      </c>
      <c r="E373" s="18" t="s">
        <v>19</v>
      </c>
      <c r="F373" s="205">
        <v>0</v>
      </c>
      <c r="H373" s="33"/>
    </row>
    <row r="374" spans="2:8" s="1" customFormat="1" ht="16.899999999999999" customHeight="1">
      <c r="B374" s="33"/>
      <c r="C374" s="204" t="s">
        <v>19</v>
      </c>
      <c r="D374" s="204" t="s">
        <v>999</v>
      </c>
      <c r="E374" s="18" t="s">
        <v>19</v>
      </c>
      <c r="F374" s="205">
        <v>6.19</v>
      </c>
      <c r="H374" s="33"/>
    </row>
    <row r="375" spans="2:8" s="1" customFormat="1" ht="16.899999999999999" customHeight="1">
      <c r="B375" s="33"/>
      <c r="C375" s="204" t="s">
        <v>563</v>
      </c>
      <c r="D375" s="204" t="s">
        <v>234</v>
      </c>
      <c r="E375" s="18" t="s">
        <v>19</v>
      </c>
      <c r="F375" s="205">
        <v>13.33</v>
      </c>
      <c r="H375" s="33"/>
    </row>
    <row r="376" spans="2:8" s="1" customFormat="1" ht="16.899999999999999" customHeight="1">
      <c r="B376" s="33"/>
      <c r="C376" s="206" t="s">
        <v>5697</v>
      </c>
      <c r="H376" s="33"/>
    </row>
    <row r="377" spans="2:8" s="1" customFormat="1" ht="16.899999999999999" customHeight="1">
      <c r="B377" s="33"/>
      <c r="C377" s="204" t="s">
        <v>987</v>
      </c>
      <c r="D377" s="204" t="s">
        <v>988</v>
      </c>
      <c r="E377" s="18" t="s">
        <v>167</v>
      </c>
      <c r="F377" s="205">
        <v>13.33</v>
      </c>
      <c r="H377" s="33"/>
    </row>
    <row r="378" spans="2:8" s="1" customFormat="1" ht="16.899999999999999" customHeight="1">
      <c r="B378" s="33"/>
      <c r="C378" s="204" t="s">
        <v>1014</v>
      </c>
      <c r="D378" s="204" t="s">
        <v>1015</v>
      </c>
      <c r="E378" s="18" t="s">
        <v>323</v>
      </c>
      <c r="F378" s="205">
        <v>3.3330000000000002</v>
      </c>
      <c r="H378" s="33"/>
    </row>
    <row r="379" spans="2:8" s="1" customFormat="1" ht="26.45" customHeight="1">
      <c r="B379" s="33"/>
      <c r="C379" s="199" t="s">
        <v>5707</v>
      </c>
      <c r="D379" s="199" t="s">
        <v>102</v>
      </c>
      <c r="H379" s="33"/>
    </row>
    <row r="380" spans="2:8" s="1" customFormat="1" ht="16.899999999999999" customHeight="1">
      <c r="B380" s="33"/>
      <c r="C380" s="200" t="s">
        <v>5708</v>
      </c>
      <c r="D380" s="201" t="s">
        <v>5709</v>
      </c>
      <c r="E380" s="202" t="s">
        <v>180</v>
      </c>
      <c r="F380" s="203">
        <v>391.65</v>
      </c>
      <c r="H380" s="33"/>
    </row>
    <row r="381" spans="2:8" s="1" customFormat="1" ht="16.899999999999999" customHeight="1">
      <c r="B381" s="33"/>
      <c r="C381" s="204" t="s">
        <v>19</v>
      </c>
      <c r="D381" s="204" t="s">
        <v>5710</v>
      </c>
      <c r="E381" s="18" t="s">
        <v>19</v>
      </c>
      <c r="F381" s="205">
        <v>0</v>
      </c>
      <c r="H381" s="33"/>
    </row>
    <row r="382" spans="2:8" s="1" customFormat="1" ht="16.899999999999999" customHeight="1">
      <c r="B382" s="33"/>
      <c r="C382" s="204" t="s">
        <v>19</v>
      </c>
      <c r="D382" s="204" t="s">
        <v>5711</v>
      </c>
      <c r="E382" s="18" t="s">
        <v>19</v>
      </c>
      <c r="F382" s="205">
        <v>137.94999999999999</v>
      </c>
      <c r="H382" s="33"/>
    </row>
    <row r="383" spans="2:8" s="1" customFormat="1" ht="16.899999999999999" customHeight="1">
      <c r="B383" s="33"/>
      <c r="C383" s="204" t="s">
        <v>19</v>
      </c>
      <c r="D383" s="204" t="s">
        <v>5712</v>
      </c>
      <c r="E383" s="18" t="s">
        <v>19</v>
      </c>
      <c r="F383" s="205">
        <v>169.3</v>
      </c>
      <c r="H383" s="33"/>
    </row>
    <row r="384" spans="2:8" s="1" customFormat="1" ht="16.899999999999999" customHeight="1">
      <c r="B384" s="33"/>
      <c r="C384" s="204" t="s">
        <v>19</v>
      </c>
      <c r="D384" s="204" t="s">
        <v>5713</v>
      </c>
      <c r="E384" s="18" t="s">
        <v>19</v>
      </c>
      <c r="F384" s="205">
        <v>0</v>
      </c>
      <c r="H384" s="33"/>
    </row>
    <row r="385" spans="2:8" s="1" customFormat="1" ht="16.899999999999999" customHeight="1">
      <c r="B385" s="33"/>
      <c r="C385" s="204" t="s">
        <v>19</v>
      </c>
      <c r="D385" s="204" t="s">
        <v>5714</v>
      </c>
      <c r="E385" s="18" t="s">
        <v>19</v>
      </c>
      <c r="F385" s="205">
        <v>84.4</v>
      </c>
      <c r="H385" s="33"/>
    </row>
    <row r="386" spans="2:8" s="1" customFormat="1" ht="16.899999999999999" customHeight="1">
      <c r="B386" s="33"/>
      <c r="C386" s="204" t="s">
        <v>5708</v>
      </c>
      <c r="D386" s="204" t="s">
        <v>234</v>
      </c>
      <c r="E386" s="18" t="s">
        <v>19</v>
      </c>
      <c r="F386" s="205">
        <v>391.65</v>
      </c>
      <c r="H386" s="33"/>
    </row>
    <row r="387" spans="2:8" s="1" customFormat="1" ht="26.45" customHeight="1">
      <c r="B387" s="33"/>
      <c r="C387" s="199" t="s">
        <v>5715</v>
      </c>
      <c r="D387" s="199" t="s">
        <v>105</v>
      </c>
      <c r="H387" s="33"/>
    </row>
    <row r="388" spans="2:8" s="1" customFormat="1" ht="16.899999999999999" customHeight="1">
      <c r="B388" s="33"/>
      <c r="C388" s="200" t="s">
        <v>1702</v>
      </c>
      <c r="D388" s="201" t="s">
        <v>1703</v>
      </c>
      <c r="E388" s="202" t="s">
        <v>1702</v>
      </c>
      <c r="F388" s="203">
        <v>1676.789</v>
      </c>
      <c r="H388" s="33"/>
    </row>
    <row r="389" spans="2:8" s="1" customFormat="1" ht="16.899999999999999" customHeight="1">
      <c r="B389" s="33"/>
      <c r="C389" s="204" t="s">
        <v>19</v>
      </c>
      <c r="D389" s="204" t="s">
        <v>230</v>
      </c>
      <c r="E389" s="18" t="s">
        <v>19</v>
      </c>
      <c r="F389" s="205">
        <v>0</v>
      </c>
      <c r="H389" s="33"/>
    </row>
    <row r="390" spans="2:8" s="1" customFormat="1" ht="16.899999999999999" customHeight="1">
      <c r="B390" s="33"/>
      <c r="C390" s="204" t="s">
        <v>19</v>
      </c>
      <c r="D390" s="204" t="s">
        <v>1831</v>
      </c>
      <c r="E390" s="18" t="s">
        <v>19</v>
      </c>
      <c r="F390" s="205">
        <v>0</v>
      </c>
      <c r="H390" s="33"/>
    </row>
    <row r="391" spans="2:8" s="1" customFormat="1" ht="16.899999999999999" customHeight="1">
      <c r="B391" s="33"/>
      <c r="C391" s="204" t="s">
        <v>19</v>
      </c>
      <c r="D391" s="204" t="s">
        <v>1832</v>
      </c>
      <c r="E391" s="18" t="s">
        <v>19</v>
      </c>
      <c r="F391" s="205">
        <v>13.7</v>
      </c>
      <c r="H391" s="33"/>
    </row>
    <row r="392" spans="2:8" s="1" customFormat="1" ht="16.899999999999999" customHeight="1">
      <c r="B392" s="33"/>
      <c r="C392" s="204" t="s">
        <v>19</v>
      </c>
      <c r="D392" s="204" t="s">
        <v>1833</v>
      </c>
      <c r="E392" s="18" t="s">
        <v>19</v>
      </c>
      <c r="F392" s="205">
        <v>175.5</v>
      </c>
      <c r="H392" s="33"/>
    </row>
    <row r="393" spans="2:8" s="1" customFormat="1" ht="16.899999999999999" customHeight="1">
      <c r="B393" s="33"/>
      <c r="C393" s="204" t="s">
        <v>19</v>
      </c>
      <c r="D393" s="204" t="s">
        <v>1834</v>
      </c>
      <c r="E393" s="18" t="s">
        <v>19</v>
      </c>
      <c r="F393" s="205">
        <v>8.52</v>
      </c>
      <c r="H393" s="33"/>
    </row>
    <row r="394" spans="2:8" s="1" customFormat="1" ht="16.899999999999999" customHeight="1">
      <c r="B394" s="33"/>
      <c r="C394" s="204" t="s">
        <v>19</v>
      </c>
      <c r="D394" s="204" t="s">
        <v>1835</v>
      </c>
      <c r="E394" s="18" t="s">
        <v>19</v>
      </c>
      <c r="F394" s="205">
        <v>112</v>
      </c>
      <c r="H394" s="33"/>
    </row>
    <row r="395" spans="2:8" s="1" customFormat="1" ht="16.899999999999999" customHeight="1">
      <c r="B395" s="33"/>
      <c r="C395" s="204" t="s">
        <v>19</v>
      </c>
      <c r="D395" s="204" t="s">
        <v>1836</v>
      </c>
      <c r="E395" s="18" t="s">
        <v>19</v>
      </c>
      <c r="F395" s="205">
        <v>21.78</v>
      </c>
      <c r="H395" s="33"/>
    </row>
    <row r="396" spans="2:8" s="1" customFormat="1" ht="16.899999999999999" customHeight="1">
      <c r="B396" s="33"/>
      <c r="C396" s="204" t="s">
        <v>19</v>
      </c>
      <c r="D396" s="204" t="s">
        <v>1837</v>
      </c>
      <c r="E396" s="18" t="s">
        <v>19</v>
      </c>
      <c r="F396" s="205">
        <v>19.344000000000001</v>
      </c>
      <c r="H396" s="33"/>
    </row>
    <row r="397" spans="2:8" s="1" customFormat="1" ht="16.899999999999999" customHeight="1">
      <c r="B397" s="33"/>
      <c r="C397" s="204" t="s">
        <v>19</v>
      </c>
      <c r="D397" s="204" t="s">
        <v>1838</v>
      </c>
      <c r="E397" s="18" t="s">
        <v>19</v>
      </c>
      <c r="F397" s="205">
        <v>31.706</v>
      </c>
      <c r="H397" s="33"/>
    </row>
    <row r="398" spans="2:8" s="1" customFormat="1" ht="16.899999999999999" customHeight="1">
      <c r="B398" s="33"/>
      <c r="C398" s="204" t="s">
        <v>19</v>
      </c>
      <c r="D398" s="204" t="s">
        <v>1839</v>
      </c>
      <c r="E398" s="18" t="s">
        <v>19</v>
      </c>
      <c r="F398" s="205">
        <v>4.9279999999999999</v>
      </c>
      <c r="H398" s="33"/>
    </row>
    <row r="399" spans="2:8" s="1" customFormat="1" ht="16.899999999999999" customHeight="1">
      <c r="B399" s="33"/>
      <c r="C399" s="204" t="s">
        <v>19</v>
      </c>
      <c r="D399" s="204" t="s">
        <v>1840</v>
      </c>
      <c r="E399" s="18" t="s">
        <v>19</v>
      </c>
      <c r="F399" s="205">
        <v>14.145</v>
      </c>
      <c r="H399" s="33"/>
    </row>
    <row r="400" spans="2:8" s="1" customFormat="1" ht="16.899999999999999" customHeight="1">
      <c r="B400" s="33"/>
      <c r="C400" s="204" t="s">
        <v>19</v>
      </c>
      <c r="D400" s="204" t="s">
        <v>1841</v>
      </c>
      <c r="E400" s="18" t="s">
        <v>19</v>
      </c>
      <c r="F400" s="205">
        <v>16.201000000000001</v>
      </c>
      <c r="H400" s="33"/>
    </row>
    <row r="401" spans="2:8" s="1" customFormat="1" ht="16.899999999999999" customHeight="1">
      <c r="B401" s="33"/>
      <c r="C401" s="204" t="s">
        <v>19</v>
      </c>
      <c r="D401" s="204" t="s">
        <v>1842</v>
      </c>
      <c r="E401" s="18" t="s">
        <v>19</v>
      </c>
      <c r="F401" s="205">
        <v>77.234999999999999</v>
      </c>
      <c r="H401" s="33"/>
    </row>
    <row r="402" spans="2:8" s="1" customFormat="1" ht="16.899999999999999" customHeight="1">
      <c r="B402" s="33"/>
      <c r="C402" s="204" t="s">
        <v>19</v>
      </c>
      <c r="D402" s="204" t="s">
        <v>1843</v>
      </c>
      <c r="E402" s="18" t="s">
        <v>19</v>
      </c>
      <c r="F402" s="205">
        <v>59.534999999999997</v>
      </c>
      <c r="H402" s="33"/>
    </row>
    <row r="403" spans="2:8" s="1" customFormat="1" ht="16.899999999999999" customHeight="1">
      <c r="B403" s="33"/>
      <c r="C403" s="204" t="s">
        <v>19</v>
      </c>
      <c r="D403" s="204" t="s">
        <v>1844</v>
      </c>
      <c r="E403" s="18" t="s">
        <v>19</v>
      </c>
      <c r="F403" s="205">
        <v>8.952</v>
      </c>
      <c r="H403" s="33"/>
    </row>
    <row r="404" spans="2:8" s="1" customFormat="1" ht="16.899999999999999" customHeight="1">
      <c r="B404" s="33"/>
      <c r="C404" s="204" t="s">
        <v>19</v>
      </c>
      <c r="D404" s="204" t="s">
        <v>1845</v>
      </c>
      <c r="E404" s="18" t="s">
        <v>19</v>
      </c>
      <c r="F404" s="205">
        <v>49.22</v>
      </c>
      <c r="H404" s="33"/>
    </row>
    <row r="405" spans="2:8" s="1" customFormat="1" ht="16.899999999999999" customHeight="1">
      <c r="B405" s="33"/>
      <c r="C405" s="204" t="s">
        <v>19</v>
      </c>
      <c r="D405" s="204" t="s">
        <v>1846</v>
      </c>
      <c r="E405" s="18" t="s">
        <v>19</v>
      </c>
      <c r="F405" s="205">
        <v>48.048000000000002</v>
      </c>
      <c r="H405" s="33"/>
    </row>
    <row r="406" spans="2:8" s="1" customFormat="1" ht="16.899999999999999" customHeight="1">
      <c r="B406" s="33"/>
      <c r="C406" s="204" t="s">
        <v>19</v>
      </c>
      <c r="D406" s="204" t="s">
        <v>1847</v>
      </c>
      <c r="E406" s="18" t="s">
        <v>19</v>
      </c>
      <c r="F406" s="205">
        <v>28.7</v>
      </c>
      <c r="H406" s="33"/>
    </row>
    <row r="407" spans="2:8" s="1" customFormat="1" ht="16.899999999999999" customHeight="1">
      <c r="B407" s="33"/>
      <c r="C407" s="204" t="s">
        <v>19</v>
      </c>
      <c r="D407" s="204" t="s">
        <v>1848</v>
      </c>
      <c r="E407" s="18" t="s">
        <v>19</v>
      </c>
      <c r="F407" s="205">
        <v>28.010999999999999</v>
      </c>
      <c r="H407" s="33"/>
    </row>
    <row r="408" spans="2:8" s="1" customFormat="1" ht="16.899999999999999" customHeight="1">
      <c r="B408" s="33"/>
      <c r="C408" s="204" t="s">
        <v>19</v>
      </c>
      <c r="D408" s="204" t="s">
        <v>1849</v>
      </c>
      <c r="E408" s="18" t="s">
        <v>19</v>
      </c>
      <c r="F408" s="205">
        <v>6.63</v>
      </c>
      <c r="H408" s="33"/>
    </row>
    <row r="409" spans="2:8" s="1" customFormat="1" ht="16.899999999999999" customHeight="1">
      <c r="B409" s="33"/>
      <c r="C409" s="204" t="s">
        <v>19</v>
      </c>
      <c r="D409" s="204" t="s">
        <v>1850</v>
      </c>
      <c r="E409" s="18" t="s">
        <v>19</v>
      </c>
      <c r="F409" s="205">
        <v>35.36</v>
      </c>
      <c r="H409" s="33"/>
    </row>
    <row r="410" spans="2:8" s="1" customFormat="1" ht="16.899999999999999" customHeight="1">
      <c r="B410" s="33"/>
      <c r="C410" s="204" t="s">
        <v>19</v>
      </c>
      <c r="D410" s="204" t="s">
        <v>1851</v>
      </c>
      <c r="E410" s="18" t="s">
        <v>19</v>
      </c>
      <c r="F410" s="205">
        <v>35.4</v>
      </c>
      <c r="H410" s="33"/>
    </row>
    <row r="411" spans="2:8" s="1" customFormat="1" ht="16.899999999999999" customHeight="1">
      <c r="B411" s="33"/>
      <c r="C411" s="204" t="s">
        <v>19</v>
      </c>
      <c r="D411" s="204" t="s">
        <v>1852</v>
      </c>
      <c r="E411" s="18" t="s">
        <v>19</v>
      </c>
      <c r="F411" s="205">
        <v>11.34</v>
      </c>
      <c r="H411" s="33"/>
    </row>
    <row r="412" spans="2:8" s="1" customFormat="1" ht="16.899999999999999" customHeight="1">
      <c r="B412" s="33"/>
      <c r="C412" s="204" t="s">
        <v>19</v>
      </c>
      <c r="D412" s="204" t="s">
        <v>1853</v>
      </c>
      <c r="E412" s="18" t="s">
        <v>19</v>
      </c>
      <c r="F412" s="205">
        <v>19.556000000000001</v>
      </c>
      <c r="H412" s="33"/>
    </row>
    <row r="413" spans="2:8" s="1" customFormat="1" ht="16.899999999999999" customHeight="1">
      <c r="B413" s="33"/>
      <c r="C413" s="204" t="s">
        <v>19</v>
      </c>
      <c r="D413" s="204" t="s">
        <v>1854</v>
      </c>
      <c r="E413" s="18" t="s">
        <v>19</v>
      </c>
      <c r="F413" s="205">
        <v>8.2439999999999998</v>
      </c>
      <c r="H413" s="33"/>
    </row>
    <row r="414" spans="2:8" s="1" customFormat="1" ht="16.899999999999999" customHeight="1">
      <c r="B414" s="33"/>
      <c r="C414" s="204" t="s">
        <v>19</v>
      </c>
      <c r="D414" s="204" t="s">
        <v>1855</v>
      </c>
      <c r="E414" s="18" t="s">
        <v>19</v>
      </c>
      <c r="F414" s="205">
        <v>80.671999999999997</v>
      </c>
      <c r="H414" s="33"/>
    </row>
    <row r="415" spans="2:8" s="1" customFormat="1" ht="16.899999999999999" customHeight="1">
      <c r="B415" s="33"/>
      <c r="C415" s="204" t="s">
        <v>19</v>
      </c>
      <c r="D415" s="204" t="s">
        <v>1856</v>
      </c>
      <c r="E415" s="18" t="s">
        <v>19</v>
      </c>
      <c r="F415" s="205">
        <v>6.78</v>
      </c>
      <c r="H415" s="33"/>
    </row>
    <row r="416" spans="2:8" s="1" customFormat="1" ht="16.899999999999999" customHeight="1">
      <c r="B416" s="33"/>
      <c r="C416" s="204" t="s">
        <v>19</v>
      </c>
      <c r="D416" s="204" t="s">
        <v>1857</v>
      </c>
      <c r="E416" s="18" t="s">
        <v>19</v>
      </c>
      <c r="F416" s="205">
        <v>18.984000000000002</v>
      </c>
      <c r="H416" s="33"/>
    </row>
    <row r="417" spans="2:8" s="1" customFormat="1" ht="16.899999999999999" customHeight="1">
      <c r="B417" s="33"/>
      <c r="C417" s="204" t="s">
        <v>19</v>
      </c>
      <c r="D417" s="204" t="s">
        <v>1858</v>
      </c>
      <c r="E417" s="18" t="s">
        <v>19</v>
      </c>
      <c r="F417" s="205">
        <v>1.6559999999999999</v>
      </c>
      <c r="H417" s="33"/>
    </row>
    <row r="418" spans="2:8" s="1" customFormat="1" ht="16.899999999999999" customHeight="1">
      <c r="B418" s="33"/>
      <c r="C418" s="204" t="s">
        <v>19</v>
      </c>
      <c r="D418" s="204" t="s">
        <v>1859</v>
      </c>
      <c r="E418" s="18" t="s">
        <v>19</v>
      </c>
      <c r="F418" s="205">
        <v>13.945</v>
      </c>
      <c r="H418" s="33"/>
    </row>
    <row r="419" spans="2:8" s="1" customFormat="1" ht="16.899999999999999" customHeight="1">
      <c r="B419" s="33"/>
      <c r="C419" s="204" t="s">
        <v>19</v>
      </c>
      <c r="D419" s="204" t="s">
        <v>1860</v>
      </c>
      <c r="E419" s="18" t="s">
        <v>19</v>
      </c>
      <c r="F419" s="205">
        <v>5.2</v>
      </c>
      <c r="H419" s="33"/>
    </row>
    <row r="420" spans="2:8" s="1" customFormat="1" ht="16.899999999999999" customHeight="1">
      <c r="B420" s="33"/>
      <c r="C420" s="204" t="s">
        <v>19</v>
      </c>
      <c r="D420" s="204" t="s">
        <v>1861</v>
      </c>
      <c r="E420" s="18" t="s">
        <v>19</v>
      </c>
      <c r="F420" s="205">
        <v>12.9</v>
      </c>
      <c r="H420" s="33"/>
    </row>
    <row r="421" spans="2:8" s="1" customFormat="1" ht="16.899999999999999" customHeight="1">
      <c r="B421" s="33"/>
      <c r="C421" s="204" t="s">
        <v>19</v>
      </c>
      <c r="D421" s="204" t="s">
        <v>1862</v>
      </c>
      <c r="E421" s="18" t="s">
        <v>19</v>
      </c>
      <c r="F421" s="205">
        <v>4.9000000000000004</v>
      </c>
      <c r="H421" s="33"/>
    </row>
    <row r="422" spans="2:8" s="1" customFormat="1" ht="16.899999999999999" customHeight="1">
      <c r="B422" s="33"/>
      <c r="C422" s="204" t="s">
        <v>19</v>
      </c>
      <c r="D422" s="204" t="s">
        <v>1863</v>
      </c>
      <c r="E422" s="18" t="s">
        <v>19</v>
      </c>
      <c r="F422" s="205">
        <v>0.6</v>
      </c>
      <c r="H422" s="33"/>
    </row>
    <row r="423" spans="2:8" s="1" customFormat="1" ht="16.899999999999999" customHeight="1">
      <c r="B423" s="33"/>
      <c r="C423" s="204" t="s">
        <v>19</v>
      </c>
      <c r="D423" s="204" t="s">
        <v>1864</v>
      </c>
      <c r="E423" s="18" t="s">
        <v>19</v>
      </c>
      <c r="F423" s="205">
        <v>17.72</v>
      </c>
      <c r="H423" s="33"/>
    </row>
    <row r="424" spans="2:8" s="1" customFormat="1" ht="16.899999999999999" customHeight="1">
      <c r="B424" s="33"/>
      <c r="C424" s="204" t="s">
        <v>19</v>
      </c>
      <c r="D424" s="204" t="s">
        <v>1865</v>
      </c>
      <c r="E424" s="18" t="s">
        <v>19</v>
      </c>
      <c r="F424" s="205">
        <v>12.62</v>
      </c>
      <c r="H424" s="33"/>
    </row>
    <row r="425" spans="2:8" s="1" customFormat="1" ht="16.899999999999999" customHeight="1">
      <c r="B425" s="33"/>
      <c r="C425" s="204" t="s">
        <v>19</v>
      </c>
      <c r="D425" s="204" t="s">
        <v>1866</v>
      </c>
      <c r="E425" s="18" t="s">
        <v>19</v>
      </c>
      <c r="F425" s="205">
        <v>0.55000000000000004</v>
      </c>
      <c r="H425" s="33"/>
    </row>
    <row r="426" spans="2:8" s="1" customFormat="1" ht="16.899999999999999" customHeight="1">
      <c r="B426" s="33"/>
      <c r="C426" s="204" t="s">
        <v>19</v>
      </c>
      <c r="D426" s="204" t="s">
        <v>1867</v>
      </c>
      <c r="E426" s="18" t="s">
        <v>19</v>
      </c>
      <c r="F426" s="205">
        <v>7.84</v>
      </c>
      <c r="H426" s="33"/>
    </row>
    <row r="427" spans="2:8" s="1" customFormat="1" ht="16.899999999999999" customHeight="1">
      <c r="B427" s="33"/>
      <c r="C427" s="204" t="s">
        <v>19</v>
      </c>
      <c r="D427" s="204" t="s">
        <v>1868</v>
      </c>
      <c r="E427" s="18" t="s">
        <v>19</v>
      </c>
      <c r="F427" s="205">
        <v>2.8239999999999998</v>
      </c>
      <c r="H427" s="33"/>
    </row>
    <row r="428" spans="2:8" s="1" customFormat="1" ht="16.899999999999999" customHeight="1">
      <c r="B428" s="33"/>
      <c r="C428" s="204" t="s">
        <v>19</v>
      </c>
      <c r="D428" s="204" t="s">
        <v>1869</v>
      </c>
      <c r="E428" s="18" t="s">
        <v>19</v>
      </c>
      <c r="F428" s="205">
        <v>3.2</v>
      </c>
      <c r="H428" s="33"/>
    </row>
    <row r="429" spans="2:8" s="1" customFormat="1" ht="16.899999999999999" customHeight="1">
      <c r="B429" s="33"/>
      <c r="C429" s="204" t="s">
        <v>19</v>
      </c>
      <c r="D429" s="204" t="s">
        <v>1870</v>
      </c>
      <c r="E429" s="18" t="s">
        <v>19</v>
      </c>
      <c r="F429" s="205">
        <v>1.54</v>
      </c>
      <c r="H429" s="33"/>
    </row>
    <row r="430" spans="2:8" s="1" customFormat="1" ht="16.899999999999999" customHeight="1">
      <c r="B430" s="33"/>
      <c r="C430" s="204" t="s">
        <v>19</v>
      </c>
      <c r="D430" s="204" t="s">
        <v>1871</v>
      </c>
      <c r="E430" s="18" t="s">
        <v>19</v>
      </c>
      <c r="F430" s="205">
        <v>52.228000000000002</v>
      </c>
      <c r="H430" s="33"/>
    </row>
    <row r="431" spans="2:8" s="1" customFormat="1" ht="16.899999999999999" customHeight="1">
      <c r="B431" s="33"/>
      <c r="C431" s="204" t="s">
        <v>19</v>
      </c>
      <c r="D431" s="204" t="s">
        <v>1872</v>
      </c>
      <c r="E431" s="18" t="s">
        <v>19</v>
      </c>
      <c r="F431" s="205">
        <v>20.535</v>
      </c>
      <c r="H431" s="33"/>
    </row>
    <row r="432" spans="2:8" s="1" customFormat="1" ht="16.899999999999999" customHeight="1">
      <c r="B432" s="33"/>
      <c r="C432" s="204" t="s">
        <v>19</v>
      </c>
      <c r="D432" s="204" t="s">
        <v>1873</v>
      </c>
      <c r="E432" s="18" t="s">
        <v>19</v>
      </c>
      <c r="F432" s="205">
        <v>40.159999999999997</v>
      </c>
      <c r="H432" s="33"/>
    </row>
    <row r="433" spans="2:8" s="1" customFormat="1" ht="16.899999999999999" customHeight="1">
      <c r="B433" s="33"/>
      <c r="C433" s="204" t="s">
        <v>19</v>
      </c>
      <c r="D433" s="204" t="s">
        <v>1874</v>
      </c>
      <c r="E433" s="18" t="s">
        <v>19</v>
      </c>
      <c r="F433" s="205">
        <v>0</v>
      </c>
      <c r="H433" s="33"/>
    </row>
    <row r="434" spans="2:8" s="1" customFormat="1" ht="16.899999999999999" customHeight="1">
      <c r="B434" s="33"/>
      <c r="C434" s="204" t="s">
        <v>19</v>
      </c>
      <c r="D434" s="204" t="s">
        <v>1875</v>
      </c>
      <c r="E434" s="18" t="s">
        <v>19</v>
      </c>
      <c r="F434" s="205">
        <v>67.972999999999999</v>
      </c>
      <c r="H434" s="33"/>
    </row>
    <row r="435" spans="2:8" s="1" customFormat="1" ht="16.899999999999999" customHeight="1">
      <c r="B435" s="33"/>
      <c r="C435" s="204" t="s">
        <v>19</v>
      </c>
      <c r="D435" s="204" t="s">
        <v>1876</v>
      </c>
      <c r="E435" s="18" t="s">
        <v>19</v>
      </c>
      <c r="F435" s="205">
        <v>68.927000000000007</v>
      </c>
      <c r="H435" s="33"/>
    </row>
    <row r="436" spans="2:8" s="1" customFormat="1" ht="16.899999999999999" customHeight="1">
      <c r="B436" s="33"/>
      <c r="C436" s="204" t="s">
        <v>19</v>
      </c>
      <c r="D436" s="204" t="s">
        <v>1877</v>
      </c>
      <c r="E436" s="18" t="s">
        <v>19</v>
      </c>
      <c r="F436" s="205">
        <v>12.551</v>
      </c>
      <c r="H436" s="33"/>
    </row>
    <row r="437" spans="2:8" s="1" customFormat="1" ht="16.899999999999999" customHeight="1">
      <c r="B437" s="33"/>
      <c r="C437" s="204" t="s">
        <v>19</v>
      </c>
      <c r="D437" s="204" t="s">
        <v>1879</v>
      </c>
      <c r="E437" s="18" t="s">
        <v>19</v>
      </c>
      <c r="F437" s="205">
        <v>0</v>
      </c>
      <c r="H437" s="33"/>
    </row>
    <row r="438" spans="2:8" s="1" customFormat="1" ht="16.899999999999999" customHeight="1">
      <c r="B438" s="33"/>
      <c r="C438" s="204" t="s">
        <v>19</v>
      </c>
      <c r="D438" s="204" t="s">
        <v>1880</v>
      </c>
      <c r="E438" s="18" t="s">
        <v>19</v>
      </c>
      <c r="F438" s="205">
        <v>10.545</v>
      </c>
      <c r="H438" s="33"/>
    </row>
    <row r="439" spans="2:8" s="1" customFormat="1" ht="16.899999999999999" customHeight="1">
      <c r="B439" s="33"/>
      <c r="C439" s="204" t="s">
        <v>19</v>
      </c>
      <c r="D439" s="204" t="s">
        <v>1881</v>
      </c>
      <c r="E439" s="18" t="s">
        <v>19</v>
      </c>
      <c r="F439" s="205">
        <v>10.545</v>
      </c>
      <c r="H439" s="33"/>
    </row>
    <row r="440" spans="2:8" s="1" customFormat="1" ht="16.899999999999999" customHeight="1">
      <c r="B440" s="33"/>
      <c r="C440" s="204" t="s">
        <v>19</v>
      </c>
      <c r="D440" s="204" t="s">
        <v>1882</v>
      </c>
      <c r="E440" s="18" t="s">
        <v>19</v>
      </c>
      <c r="F440" s="205">
        <v>10.545</v>
      </c>
      <c r="H440" s="33"/>
    </row>
    <row r="441" spans="2:8" s="1" customFormat="1" ht="16.899999999999999" customHeight="1">
      <c r="B441" s="33"/>
      <c r="C441" s="204" t="s">
        <v>19</v>
      </c>
      <c r="D441" s="204" t="s">
        <v>1883</v>
      </c>
      <c r="E441" s="18" t="s">
        <v>19</v>
      </c>
      <c r="F441" s="205">
        <v>10.545</v>
      </c>
      <c r="H441" s="33"/>
    </row>
    <row r="442" spans="2:8" s="1" customFormat="1" ht="16.899999999999999" customHeight="1">
      <c r="B442" s="33"/>
      <c r="C442" s="204" t="s">
        <v>19</v>
      </c>
      <c r="D442" s="204" t="s">
        <v>1884</v>
      </c>
      <c r="E442" s="18" t="s">
        <v>19</v>
      </c>
      <c r="F442" s="205">
        <v>10.545</v>
      </c>
      <c r="H442" s="33"/>
    </row>
    <row r="443" spans="2:8" s="1" customFormat="1" ht="16.899999999999999" customHeight="1">
      <c r="B443" s="33"/>
      <c r="C443" s="204" t="s">
        <v>19</v>
      </c>
      <c r="D443" s="204" t="s">
        <v>1885</v>
      </c>
      <c r="E443" s="18" t="s">
        <v>19</v>
      </c>
      <c r="F443" s="205">
        <v>10.545</v>
      </c>
      <c r="H443" s="33"/>
    </row>
    <row r="444" spans="2:8" s="1" customFormat="1" ht="16.899999999999999" customHeight="1">
      <c r="B444" s="33"/>
      <c r="C444" s="204" t="s">
        <v>19</v>
      </c>
      <c r="D444" s="204" t="s">
        <v>1886</v>
      </c>
      <c r="E444" s="18" t="s">
        <v>19</v>
      </c>
      <c r="F444" s="205">
        <v>10.545</v>
      </c>
      <c r="H444" s="33"/>
    </row>
    <row r="445" spans="2:8" s="1" customFormat="1" ht="16.899999999999999" customHeight="1">
      <c r="B445" s="33"/>
      <c r="C445" s="204" t="s">
        <v>19</v>
      </c>
      <c r="D445" s="204" t="s">
        <v>1887</v>
      </c>
      <c r="E445" s="18" t="s">
        <v>19</v>
      </c>
      <c r="F445" s="205">
        <v>10.545</v>
      </c>
      <c r="H445" s="33"/>
    </row>
    <row r="446" spans="2:8" s="1" customFormat="1" ht="16.899999999999999" customHeight="1">
      <c r="B446" s="33"/>
      <c r="C446" s="204" t="s">
        <v>19</v>
      </c>
      <c r="D446" s="204" t="s">
        <v>1888</v>
      </c>
      <c r="E446" s="18" t="s">
        <v>19</v>
      </c>
      <c r="F446" s="205">
        <v>10.545</v>
      </c>
      <c r="H446" s="33"/>
    </row>
    <row r="447" spans="2:8" s="1" customFormat="1" ht="16.899999999999999" customHeight="1">
      <c r="B447" s="33"/>
      <c r="C447" s="204" t="s">
        <v>19</v>
      </c>
      <c r="D447" s="204" t="s">
        <v>1889</v>
      </c>
      <c r="E447" s="18" t="s">
        <v>19</v>
      </c>
      <c r="F447" s="205">
        <v>10.545</v>
      </c>
      <c r="H447" s="33"/>
    </row>
    <row r="448" spans="2:8" s="1" customFormat="1" ht="16.899999999999999" customHeight="1">
      <c r="B448" s="33"/>
      <c r="C448" s="204" t="s">
        <v>19</v>
      </c>
      <c r="D448" s="204" t="s">
        <v>1890</v>
      </c>
      <c r="E448" s="18" t="s">
        <v>19</v>
      </c>
      <c r="F448" s="205">
        <v>10.545</v>
      </c>
      <c r="H448" s="33"/>
    </row>
    <row r="449" spans="2:8" s="1" customFormat="1" ht="16.899999999999999" customHeight="1">
      <c r="B449" s="33"/>
      <c r="C449" s="204" t="s">
        <v>19</v>
      </c>
      <c r="D449" s="204" t="s">
        <v>1891</v>
      </c>
      <c r="E449" s="18" t="s">
        <v>19</v>
      </c>
      <c r="F449" s="205">
        <v>10.545</v>
      </c>
      <c r="H449" s="33"/>
    </row>
    <row r="450" spans="2:8" s="1" customFormat="1" ht="16.899999999999999" customHeight="1">
      <c r="B450" s="33"/>
      <c r="C450" s="204" t="s">
        <v>19</v>
      </c>
      <c r="D450" s="204" t="s">
        <v>1892</v>
      </c>
      <c r="E450" s="18" t="s">
        <v>19</v>
      </c>
      <c r="F450" s="205">
        <v>10.545</v>
      </c>
      <c r="H450" s="33"/>
    </row>
    <row r="451" spans="2:8" s="1" customFormat="1" ht="16.899999999999999" customHeight="1">
      <c r="B451" s="33"/>
      <c r="C451" s="204" t="s">
        <v>19</v>
      </c>
      <c r="D451" s="204" t="s">
        <v>1893</v>
      </c>
      <c r="E451" s="18" t="s">
        <v>19</v>
      </c>
      <c r="F451" s="205">
        <v>10.545</v>
      </c>
      <c r="H451" s="33"/>
    </row>
    <row r="452" spans="2:8" s="1" customFormat="1" ht="16.899999999999999" customHeight="1">
      <c r="B452" s="33"/>
      <c r="C452" s="204" t="s">
        <v>19</v>
      </c>
      <c r="D452" s="204" t="s">
        <v>1894</v>
      </c>
      <c r="E452" s="18" t="s">
        <v>19</v>
      </c>
      <c r="F452" s="205">
        <v>11.1</v>
      </c>
      <c r="H452" s="33"/>
    </row>
    <row r="453" spans="2:8" s="1" customFormat="1" ht="16.899999999999999" customHeight="1">
      <c r="B453" s="33"/>
      <c r="C453" s="204" t="s">
        <v>19</v>
      </c>
      <c r="D453" s="204" t="s">
        <v>1895</v>
      </c>
      <c r="E453" s="18" t="s">
        <v>19</v>
      </c>
      <c r="F453" s="205">
        <v>13.875</v>
      </c>
      <c r="H453" s="33"/>
    </row>
    <row r="454" spans="2:8" s="1" customFormat="1" ht="16.899999999999999" customHeight="1">
      <c r="B454" s="33"/>
      <c r="C454" s="204" t="s">
        <v>19</v>
      </c>
      <c r="D454" s="204" t="s">
        <v>1896</v>
      </c>
      <c r="E454" s="18" t="s">
        <v>19</v>
      </c>
      <c r="F454" s="205">
        <v>0</v>
      </c>
      <c r="H454" s="33"/>
    </row>
    <row r="455" spans="2:8" s="1" customFormat="1" ht="16.899999999999999" customHeight="1">
      <c r="B455" s="33"/>
      <c r="C455" s="204" t="s">
        <v>19</v>
      </c>
      <c r="D455" s="204" t="s">
        <v>1897</v>
      </c>
      <c r="E455" s="18" t="s">
        <v>19</v>
      </c>
      <c r="F455" s="205">
        <v>15.2</v>
      </c>
      <c r="H455" s="33"/>
    </row>
    <row r="456" spans="2:8" s="1" customFormat="1" ht="16.899999999999999" customHeight="1">
      <c r="B456" s="33"/>
      <c r="C456" s="204" t="s">
        <v>19</v>
      </c>
      <c r="D456" s="204" t="s">
        <v>1898</v>
      </c>
      <c r="E456" s="18" t="s">
        <v>19</v>
      </c>
      <c r="F456" s="205">
        <v>10.08</v>
      </c>
      <c r="H456" s="33"/>
    </row>
    <row r="457" spans="2:8" s="1" customFormat="1" ht="16.899999999999999" customHeight="1">
      <c r="B457" s="33"/>
      <c r="C457" s="204" t="s">
        <v>19</v>
      </c>
      <c r="D457" s="204" t="s">
        <v>1899</v>
      </c>
      <c r="E457" s="18" t="s">
        <v>19</v>
      </c>
      <c r="F457" s="205">
        <v>11.57</v>
      </c>
      <c r="H457" s="33"/>
    </row>
    <row r="458" spans="2:8" s="1" customFormat="1" ht="16.899999999999999" customHeight="1">
      <c r="B458" s="33"/>
      <c r="C458" s="204" t="s">
        <v>19</v>
      </c>
      <c r="D458" s="204" t="s">
        <v>1900</v>
      </c>
      <c r="E458" s="18" t="s">
        <v>19</v>
      </c>
      <c r="F458" s="205">
        <v>2.665</v>
      </c>
      <c r="H458" s="33"/>
    </row>
    <row r="459" spans="2:8" s="1" customFormat="1" ht="16.899999999999999" customHeight="1">
      <c r="B459" s="33"/>
      <c r="C459" s="204" t="s">
        <v>19</v>
      </c>
      <c r="D459" s="204" t="s">
        <v>1901</v>
      </c>
      <c r="E459" s="18" t="s">
        <v>19</v>
      </c>
      <c r="F459" s="205">
        <v>1.62</v>
      </c>
      <c r="H459" s="33"/>
    </row>
    <row r="460" spans="2:8" s="1" customFormat="1" ht="16.899999999999999" customHeight="1">
      <c r="B460" s="33"/>
      <c r="C460" s="204" t="s">
        <v>19</v>
      </c>
      <c r="D460" s="204" t="s">
        <v>1902</v>
      </c>
      <c r="E460" s="18" t="s">
        <v>19</v>
      </c>
      <c r="F460" s="205">
        <v>1.34</v>
      </c>
      <c r="H460" s="33"/>
    </row>
    <row r="461" spans="2:8" s="1" customFormat="1" ht="16.899999999999999" customHeight="1">
      <c r="B461" s="33"/>
      <c r="C461" s="204" t="s">
        <v>19</v>
      </c>
      <c r="D461" s="204" t="s">
        <v>1903</v>
      </c>
      <c r="E461" s="18" t="s">
        <v>19</v>
      </c>
      <c r="F461" s="205">
        <v>2.1110000000000002</v>
      </c>
      <c r="H461" s="33"/>
    </row>
    <row r="462" spans="2:8" s="1" customFormat="1" ht="16.899999999999999" customHeight="1">
      <c r="B462" s="33"/>
      <c r="C462" s="204" t="s">
        <v>19</v>
      </c>
      <c r="D462" s="204" t="s">
        <v>1904</v>
      </c>
      <c r="E462" s="18" t="s">
        <v>19</v>
      </c>
      <c r="F462" s="205">
        <v>1.62</v>
      </c>
      <c r="H462" s="33"/>
    </row>
    <row r="463" spans="2:8" s="1" customFormat="1" ht="16.899999999999999" customHeight="1">
      <c r="B463" s="33"/>
      <c r="C463" s="204" t="s">
        <v>19</v>
      </c>
      <c r="D463" s="204" t="s">
        <v>1905</v>
      </c>
      <c r="E463" s="18" t="s">
        <v>19</v>
      </c>
      <c r="F463" s="205">
        <v>1.22</v>
      </c>
      <c r="H463" s="33"/>
    </row>
    <row r="464" spans="2:8" s="1" customFormat="1" ht="16.899999999999999" customHeight="1">
      <c r="B464" s="33"/>
      <c r="C464" s="204" t="s">
        <v>19</v>
      </c>
      <c r="D464" s="204" t="s">
        <v>1852</v>
      </c>
      <c r="E464" s="18" t="s">
        <v>19</v>
      </c>
      <c r="F464" s="205">
        <v>11.34</v>
      </c>
      <c r="H464" s="33"/>
    </row>
    <row r="465" spans="2:8" s="1" customFormat="1" ht="16.899999999999999" customHeight="1">
      <c r="B465" s="33"/>
      <c r="C465" s="204" t="s">
        <v>19</v>
      </c>
      <c r="D465" s="204" t="s">
        <v>1906</v>
      </c>
      <c r="E465" s="18" t="s">
        <v>19</v>
      </c>
      <c r="F465" s="205">
        <v>5.81</v>
      </c>
      <c r="H465" s="33"/>
    </row>
    <row r="466" spans="2:8" s="1" customFormat="1" ht="16.899999999999999" customHeight="1">
      <c r="B466" s="33"/>
      <c r="C466" s="204" t="s">
        <v>19</v>
      </c>
      <c r="D466" s="204" t="s">
        <v>1907</v>
      </c>
      <c r="E466" s="18" t="s">
        <v>19</v>
      </c>
      <c r="F466" s="205">
        <v>2.0699999999999998</v>
      </c>
      <c r="H466" s="33"/>
    </row>
    <row r="467" spans="2:8" s="1" customFormat="1" ht="16.899999999999999" customHeight="1">
      <c r="B467" s="33"/>
      <c r="C467" s="204" t="s">
        <v>19</v>
      </c>
      <c r="D467" s="204" t="s">
        <v>1908</v>
      </c>
      <c r="E467" s="18" t="s">
        <v>19</v>
      </c>
      <c r="F467" s="205">
        <v>1</v>
      </c>
      <c r="H467" s="33"/>
    </row>
    <row r="468" spans="2:8" s="1" customFormat="1" ht="16.899999999999999" customHeight="1">
      <c r="B468" s="33"/>
      <c r="C468" s="204" t="s">
        <v>19</v>
      </c>
      <c r="D468" s="204" t="s">
        <v>1909</v>
      </c>
      <c r="E468" s="18" t="s">
        <v>19</v>
      </c>
      <c r="F468" s="205">
        <v>0.84</v>
      </c>
      <c r="H468" s="33"/>
    </row>
    <row r="469" spans="2:8" s="1" customFormat="1" ht="16.899999999999999" customHeight="1">
      <c r="B469" s="33"/>
      <c r="C469" s="204" t="s">
        <v>19</v>
      </c>
      <c r="D469" s="204" t="s">
        <v>1910</v>
      </c>
      <c r="E469" s="18" t="s">
        <v>19</v>
      </c>
      <c r="F469" s="205">
        <v>1.4</v>
      </c>
      <c r="H469" s="33"/>
    </row>
    <row r="470" spans="2:8" s="1" customFormat="1" ht="16.899999999999999" customHeight="1">
      <c r="B470" s="33"/>
      <c r="C470" s="204" t="s">
        <v>19</v>
      </c>
      <c r="D470" s="204" t="s">
        <v>1911</v>
      </c>
      <c r="E470" s="18" t="s">
        <v>19</v>
      </c>
      <c r="F470" s="205">
        <v>0.7</v>
      </c>
      <c r="H470" s="33"/>
    </row>
    <row r="471" spans="2:8" s="1" customFormat="1" ht="16.899999999999999" customHeight="1">
      <c r="B471" s="33"/>
      <c r="C471" s="204" t="s">
        <v>19</v>
      </c>
      <c r="D471" s="204" t="s">
        <v>1912</v>
      </c>
      <c r="E471" s="18" t="s">
        <v>19</v>
      </c>
      <c r="F471" s="205">
        <v>0.7</v>
      </c>
      <c r="H471" s="33"/>
    </row>
    <row r="472" spans="2:8" s="1" customFormat="1" ht="16.899999999999999" customHeight="1">
      <c r="B472" s="33"/>
      <c r="C472" s="204" t="s">
        <v>19</v>
      </c>
      <c r="D472" s="204" t="s">
        <v>1913</v>
      </c>
      <c r="E472" s="18" t="s">
        <v>19</v>
      </c>
      <c r="F472" s="205">
        <v>0.2</v>
      </c>
      <c r="H472" s="33"/>
    </row>
    <row r="473" spans="2:8" s="1" customFormat="1" ht="16.899999999999999" customHeight="1">
      <c r="B473" s="33"/>
      <c r="C473" s="204" t="s">
        <v>19</v>
      </c>
      <c r="D473" s="204" t="s">
        <v>1914</v>
      </c>
      <c r="E473" s="18" t="s">
        <v>19</v>
      </c>
      <c r="F473" s="205">
        <v>0.2</v>
      </c>
      <c r="H473" s="33"/>
    </row>
    <row r="474" spans="2:8" s="1" customFormat="1" ht="16.899999999999999" customHeight="1">
      <c r="B474" s="33"/>
      <c r="C474" s="204" t="s">
        <v>19</v>
      </c>
      <c r="D474" s="204" t="s">
        <v>1915</v>
      </c>
      <c r="E474" s="18" t="s">
        <v>19</v>
      </c>
      <c r="F474" s="205">
        <v>0.2</v>
      </c>
      <c r="H474" s="33"/>
    </row>
    <row r="475" spans="2:8" s="1" customFormat="1" ht="16.899999999999999" customHeight="1">
      <c r="B475" s="33"/>
      <c r="C475" s="204" t="s">
        <v>19</v>
      </c>
      <c r="D475" s="204" t="s">
        <v>1916</v>
      </c>
      <c r="E475" s="18" t="s">
        <v>19</v>
      </c>
      <c r="F475" s="205">
        <v>0.2</v>
      </c>
      <c r="H475" s="33"/>
    </row>
    <row r="476" spans="2:8" s="1" customFormat="1" ht="16.899999999999999" customHeight="1">
      <c r="B476" s="33"/>
      <c r="C476" s="204" t="s">
        <v>19</v>
      </c>
      <c r="D476" s="204" t="s">
        <v>1917</v>
      </c>
      <c r="E476" s="18" t="s">
        <v>19</v>
      </c>
      <c r="F476" s="205">
        <v>0.2</v>
      </c>
      <c r="H476" s="33"/>
    </row>
    <row r="477" spans="2:8" s="1" customFormat="1" ht="16.899999999999999" customHeight="1">
      <c r="B477" s="33"/>
      <c r="C477" s="204" t="s">
        <v>19</v>
      </c>
      <c r="D477" s="204" t="s">
        <v>1918</v>
      </c>
      <c r="E477" s="18" t="s">
        <v>19</v>
      </c>
      <c r="F477" s="205">
        <v>0.2</v>
      </c>
      <c r="H477" s="33"/>
    </row>
    <row r="478" spans="2:8" s="1" customFormat="1" ht="16.899999999999999" customHeight="1">
      <c r="B478" s="33"/>
      <c r="C478" s="204" t="s">
        <v>19</v>
      </c>
      <c r="D478" s="204" t="s">
        <v>1919</v>
      </c>
      <c r="E478" s="18" t="s">
        <v>19</v>
      </c>
      <c r="F478" s="205">
        <v>0.2</v>
      </c>
      <c r="H478" s="33"/>
    </row>
    <row r="479" spans="2:8" s="1" customFormat="1" ht="16.899999999999999" customHeight="1">
      <c r="B479" s="33"/>
      <c r="C479" s="204" t="s">
        <v>19</v>
      </c>
      <c r="D479" s="204" t="s">
        <v>1920</v>
      </c>
      <c r="E479" s="18" t="s">
        <v>19</v>
      </c>
      <c r="F479" s="205">
        <v>0.2</v>
      </c>
      <c r="H479" s="33"/>
    </row>
    <row r="480" spans="2:8" s="1" customFormat="1" ht="16.899999999999999" customHeight="1">
      <c r="B480" s="33"/>
      <c r="C480" s="204" t="s">
        <v>19</v>
      </c>
      <c r="D480" s="204" t="s">
        <v>1921</v>
      </c>
      <c r="E480" s="18" t="s">
        <v>19</v>
      </c>
      <c r="F480" s="205">
        <v>0.2</v>
      </c>
      <c r="H480" s="33"/>
    </row>
    <row r="481" spans="2:8" s="1" customFormat="1" ht="16.899999999999999" customHeight="1">
      <c r="B481" s="33"/>
      <c r="C481" s="204" t="s">
        <v>19</v>
      </c>
      <c r="D481" s="204" t="s">
        <v>1922</v>
      </c>
      <c r="E481" s="18" t="s">
        <v>19</v>
      </c>
      <c r="F481" s="205">
        <v>0.2</v>
      </c>
      <c r="H481" s="33"/>
    </row>
    <row r="482" spans="2:8" s="1" customFormat="1" ht="16.899999999999999" customHeight="1">
      <c r="B482" s="33"/>
      <c r="C482" s="204" t="s">
        <v>19</v>
      </c>
      <c r="D482" s="204" t="s">
        <v>1923</v>
      </c>
      <c r="E482" s="18" t="s">
        <v>19</v>
      </c>
      <c r="F482" s="205">
        <v>0.2</v>
      </c>
      <c r="H482" s="33"/>
    </row>
    <row r="483" spans="2:8" s="1" customFormat="1" ht="16.899999999999999" customHeight="1">
      <c r="B483" s="33"/>
      <c r="C483" s="204" t="s">
        <v>19</v>
      </c>
      <c r="D483" s="204" t="s">
        <v>1924</v>
      </c>
      <c r="E483" s="18" t="s">
        <v>19</v>
      </c>
      <c r="F483" s="205">
        <v>0.2</v>
      </c>
      <c r="H483" s="33"/>
    </row>
    <row r="484" spans="2:8" s="1" customFormat="1" ht="16.899999999999999" customHeight="1">
      <c r="B484" s="33"/>
      <c r="C484" s="204" t="s">
        <v>19</v>
      </c>
      <c r="D484" s="204" t="s">
        <v>1925</v>
      </c>
      <c r="E484" s="18" t="s">
        <v>19</v>
      </c>
      <c r="F484" s="205">
        <v>0.2</v>
      </c>
      <c r="H484" s="33"/>
    </row>
    <row r="485" spans="2:8" s="1" customFormat="1" ht="16.899999999999999" customHeight="1">
      <c r="B485" s="33"/>
      <c r="C485" s="204" t="s">
        <v>19</v>
      </c>
      <c r="D485" s="204" t="s">
        <v>1926</v>
      </c>
      <c r="E485" s="18" t="s">
        <v>19</v>
      </c>
      <c r="F485" s="205">
        <v>0.2</v>
      </c>
      <c r="H485" s="33"/>
    </row>
    <row r="486" spans="2:8" s="1" customFormat="1" ht="16.899999999999999" customHeight="1">
      <c r="B486" s="33"/>
      <c r="C486" s="204" t="s">
        <v>19</v>
      </c>
      <c r="D486" s="204" t="s">
        <v>1927</v>
      </c>
      <c r="E486" s="18" t="s">
        <v>19</v>
      </c>
      <c r="F486" s="205">
        <v>0.2</v>
      </c>
      <c r="H486" s="33"/>
    </row>
    <row r="487" spans="2:8" s="1" customFormat="1" ht="16.899999999999999" customHeight="1">
      <c r="B487" s="33"/>
      <c r="C487" s="204" t="s">
        <v>19</v>
      </c>
      <c r="D487" s="204" t="s">
        <v>1928</v>
      </c>
      <c r="E487" s="18" t="s">
        <v>19</v>
      </c>
      <c r="F487" s="205">
        <v>0.2</v>
      </c>
      <c r="H487" s="33"/>
    </row>
    <row r="488" spans="2:8" s="1" customFormat="1" ht="16.899999999999999" customHeight="1">
      <c r="B488" s="33"/>
      <c r="C488" s="204" t="s">
        <v>19</v>
      </c>
      <c r="D488" s="204" t="s">
        <v>1929</v>
      </c>
      <c r="E488" s="18" t="s">
        <v>19</v>
      </c>
      <c r="F488" s="205">
        <v>0</v>
      </c>
      <c r="H488" s="33"/>
    </row>
    <row r="489" spans="2:8" s="1" customFormat="1" ht="16.899999999999999" customHeight="1">
      <c r="B489" s="33"/>
      <c r="C489" s="204" t="s">
        <v>19</v>
      </c>
      <c r="D489" s="204" t="s">
        <v>1930</v>
      </c>
      <c r="E489" s="18" t="s">
        <v>19</v>
      </c>
      <c r="F489" s="205">
        <v>8.6999999999999993</v>
      </c>
      <c r="H489" s="33"/>
    </row>
    <row r="490" spans="2:8" s="1" customFormat="1" ht="16.899999999999999" customHeight="1">
      <c r="B490" s="33"/>
      <c r="C490" s="204" t="s">
        <v>19</v>
      </c>
      <c r="D490" s="204" t="s">
        <v>1931</v>
      </c>
      <c r="E490" s="18" t="s">
        <v>19</v>
      </c>
      <c r="F490" s="205">
        <v>19.754000000000001</v>
      </c>
      <c r="H490" s="33"/>
    </row>
    <row r="491" spans="2:8" s="1" customFormat="1" ht="16.899999999999999" customHeight="1">
      <c r="B491" s="33"/>
      <c r="C491" s="204" t="s">
        <v>19</v>
      </c>
      <c r="D491" s="204" t="s">
        <v>1932</v>
      </c>
      <c r="E491" s="18" t="s">
        <v>19</v>
      </c>
      <c r="F491" s="205">
        <v>21.497</v>
      </c>
      <c r="H491" s="33"/>
    </row>
    <row r="492" spans="2:8" s="1" customFormat="1" ht="16.899999999999999" customHeight="1">
      <c r="B492" s="33"/>
      <c r="C492" s="204" t="s">
        <v>19</v>
      </c>
      <c r="D492" s="204" t="s">
        <v>1933</v>
      </c>
      <c r="E492" s="18" t="s">
        <v>19</v>
      </c>
      <c r="F492" s="205">
        <v>3.42</v>
      </c>
      <c r="H492" s="33"/>
    </row>
    <row r="493" spans="2:8" s="1" customFormat="1" ht="16.899999999999999" customHeight="1">
      <c r="B493" s="33"/>
      <c r="C493" s="204" t="s">
        <v>19</v>
      </c>
      <c r="D493" s="204" t="s">
        <v>1934</v>
      </c>
      <c r="E493" s="18" t="s">
        <v>19</v>
      </c>
      <c r="F493" s="205">
        <v>13.311</v>
      </c>
      <c r="H493" s="33"/>
    </row>
    <row r="494" spans="2:8" s="1" customFormat="1" ht="16.899999999999999" customHeight="1">
      <c r="B494" s="33"/>
      <c r="C494" s="204" t="s">
        <v>19</v>
      </c>
      <c r="D494" s="204" t="s">
        <v>1935</v>
      </c>
      <c r="E494" s="18" t="s">
        <v>19</v>
      </c>
      <c r="F494" s="205">
        <v>1.62</v>
      </c>
      <c r="H494" s="33"/>
    </row>
    <row r="495" spans="2:8" s="1" customFormat="1" ht="16.899999999999999" customHeight="1">
      <c r="B495" s="33"/>
      <c r="C495" s="204" t="s">
        <v>19</v>
      </c>
      <c r="D495" s="204" t="s">
        <v>1936</v>
      </c>
      <c r="E495" s="18" t="s">
        <v>19</v>
      </c>
      <c r="F495" s="205">
        <v>1.5</v>
      </c>
      <c r="H495" s="33"/>
    </row>
    <row r="496" spans="2:8" s="1" customFormat="1" ht="16.899999999999999" customHeight="1">
      <c r="B496" s="33"/>
      <c r="C496" s="204" t="s">
        <v>19</v>
      </c>
      <c r="D496" s="204" t="s">
        <v>1937</v>
      </c>
      <c r="E496" s="18" t="s">
        <v>19</v>
      </c>
      <c r="F496" s="205">
        <v>8.4459999999999997</v>
      </c>
      <c r="H496" s="33"/>
    </row>
    <row r="497" spans="2:8" s="1" customFormat="1" ht="16.899999999999999" customHeight="1">
      <c r="B497" s="33"/>
      <c r="C497" s="204" t="s">
        <v>19</v>
      </c>
      <c r="D497" s="204" t="s">
        <v>1938</v>
      </c>
      <c r="E497" s="18" t="s">
        <v>19</v>
      </c>
      <c r="F497" s="205">
        <v>2.46</v>
      </c>
      <c r="H497" s="33"/>
    </row>
    <row r="498" spans="2:8" s="1" customFormat="1" ht="16.899999999999999" customHeight="1">
      <c r="B498" s="33"/>
      <c r="C498" s="204" t="s">
        <v>19</v>
      </c>
      <c r="D498" s="204" t="s">
        <v>1939</v>
      </c>
      <c r="E498" s="18" t="s">
        <v>19</v>
      </c>
      <c r="F498" s="205">
        <v>3.78</v>
      </c>
      <c r="H498" s="33"/>
    </row>
    <row r="499" spans="2:8" s="1" customFormat="1" ht="16.899999999999999" customHeight="1">
      <c r="B499" s="33"/>
      <c r="C499" s="204" t="s">
        <v>19</v>
      </c>
      <c r="D499" s="204" t="s">
        <v>1940</v>
      </c>
      <c r="E499" s="18" t="s">
        <v>19</v>
      </c>
      <c r="F499" s="205">
        <v>1.62</v>
      </c>
      <c r="H499" s="33"/>
    </row>
    <row r="500" spans="2:8" s="1" customFormat="1" ht="16.899999999999999" customHeight="1">
      <c r="B500" s="33"/>
      <c r="C500" s="204" t="s">
        <v>19</v>
      </c>
      <c r="D500" s="204" t="s">
        <v>1941</v>
      </c>
      <c r="E500" s="18" t="s">
        <v>19</v>
      </c>
      <c r="F500" s="205">
        <v>1.1200000000000001</v>
      </c>
      <c r="H500" s="33"/>
    </row>
    <row r="501" spans="2:8" s="1" customFormat="1" ht="16.899999999999999" customHeight="1">
      <c r="B501" s="33"/>
      <c r="C501" s="204" t="s">
        <v>19</v>
      </c>
      <c r="D501" s="204" t="s">
        <v>1942</v>
      </c>
      <c r="E501" s="18" t="s">
        <v>19</v>
      </c>
      <c r="F501" s="205">
        <v>0</v>
      </c>
      <c r="H501" s="33"/>
    </row>
    <row r="502" spans="2:8" s="1" customFormat="1" ht="16.899999999999999" customHeight="1">
      <c r="B502" s="33"/>
      <c r="C502" s="204" t="s">
        <v>19</v>
      </c>
      <c r="D502" s="204" t="s">
        <v>1943</v>
      </c>
      <c r="E502" s="18" t="s">
        <v>19</v>
      </c>
      <c r="F502" s="205">
        <v>14.01</v>
      </c>
      <c r="H502" s="33"/>
    </row>
    <row r="503" spans="2:8" s="1" customFormat="1" ht="16.899999999999999" customHeight="1">
      <c r="B503" s="33"/>
      <c r="C503" s="204" t="s">
        <v>19</v>
      </c>
      <c r="D503" s="204" t="s">
        <v>1944</v>
      </c>
      <c r="E503" s="18" t="s">
        <v>19</v>
      </c>
      <c r="F503" s="205">
        <v>18.5</v>
      </c>
      <c r="H503" s="33"/>
    </row>
    <row r="504" spans="2:8" s="1" customFormat="1" ht="16.899999999999999" customHeight="1">
      <c r="B504" s="33"/>
      <c r="C504" s="204" t="s">
        <v>19</v>
      </c>
      <c r="D504" s="204" t="s">
        <v>1945</v>
      </c>
      <c r="E504" s="18" t="s">
        <v>19</v>
      </c>
      <c r="F504" s="205">
        <v>21.6</v>
      </c>
      <c r="H504" s="33"/>
    </row>
    <row r="505" spans="2:8" s="1" customFormat="1" ht="16.899999999999999" customHeight="1">
      <c r="B505" s="33"/>
      <c r="C505" s="204" t="s">
        <v>1702</v>
      </c>
      <c r="D505" s="204" t="s">
        <v>234</v>
      </c>
      <c r="E505" s="18" t="s">
        <v>19</v>
      </c>
      <c r="F505" s="205">
        <v>1676.789</v>
      </c>
      <c r="H505" s="33"/>
    </row>
    <row r="506" spans="2:8" s="1" customFormat="1" ht="16.899999999999999" customHeight="1">
      <c r="B506" s="33"/>
      <c r="C506" s="206" t="s">
        <v>5697</v>
      </c>
      <c r="H506" s="33"/>
    </row>
    <row r="507" spans="2:8" s="1" customFormat="1" ht="16.899999999999999" customHeight="1">
      <c r="B507" s="33"/>
      <c r="C507" s="204" t="s">
        <v>1826</v>
      </c>
      <c r="D507" s="204" t="s">
        <v>1827</v>
      </c>
      <c r="E507" s="18" t="s">
        <v>180</v>
      </c>
      <c r="F507" s="205">
        <v>1676.789</v>
      </c>
      <c r="H507" s="33"/>
    </row>
    <row r="508" spans="2:8" s="1" customFormat="1" ht="16.899999999999999" customHeight="1">
      <c r="B508" s="33"/>
      <c r="C508" s="204" t="s">
        <v>1946</v>
      </c>
      <c r="D508" s="204" t="s">
        <v>1947</v>
      </c>
      <c r="E508" s="18" t="s">
        <v>180</v>
      </c>
      <c r="F508" s="205">
        <v>1676.789</v>
      </c>
      <c r="H508" s="33"/>
    </row>
    <row r="509" spans="2:8" s="1" customFormat="1" ht="16.899999999999999" customHeight="1">
      <c r="B509" s="33"/>
      <c r="C509" s="200" t="s">
        <v>1708</v>
      </c>
      <c r="D509" s="201" t="s">
        <v>1709</v>
      </c>
      <c r="E509" s="202" t="s">
        <v>180</v>
      </c>
      <c r="F509" s="203">
        <v>99.728999999999999</v>
      </c>
      <c r="H509" s="33"/>
    </row>
    <row r="510" spans="2:8" s="1" customFormat="1" ht="16.899999999999999" customHeight="1">
      <c r="B510" s="33"/>
      <c r="C510" s="204" t="s">
        <v>19</v>
      </c>
      <c r="D510" s="204" t="s">
        <v>230</v>
      </c>
      <c r="E510" s="18" t="s">
        <v>19</v>
      </c>
      <c r="F510" s="205">
        <v>0</v>
      </c>
      <c r="H510" s="33"/>
    </row>
    <row r="511" spans="2:8" s="1" customFormat="1" ht="16.899999999999999" customHeight="1">
      <c r="B511" s="33"/>
      <c r="C511" s="204" t="s">
        <v>19</v>
      </c>
      <c r="D511" s="204" t="s">
        <v>1973</v>
      </c>
      <c r="E511" s="18" t="s">
        <v>19</v>
      </c>
      <c r="F511" s="205">
        <v>5.52</v>
      </c>
      <c r="H511" s="33"/>
    </row>
    <row r="512" spans="2:8" s="1" customFormat="1" ht="16.899999999999999" customHeight="1">
      <c r="B512" s="33"/>
      <c r="C512" s="204" t="s">
        <v>19</v>
      </c>
      <c r="D512" s="204" t="s">
        <v>1974</v>
      </c>
      <c r="E512" s="18" t="s">
        <v>19</v>
      </c>
      <c r="F512" s="205">
        <v>12.3</v>
      </c>
      <c r="H512" s="33"/>
    </row>
    <row r="513" spans="2:8" s="1" customFormat="1" ht="16.899999999999999" customHeight="1">
      <c r="B513" s="33"/>
      <c r="C513" s="204" t="s">
        <v>19</v>
      </c>
      <c r="D513" s="204" t="s">
        <v>1975</v>
      </c>
      <c r="E513" s="18" t="s">
        <v>19</v>
      </c>
      <c r="F513" s="205">
        <v>26.7</v>
      </c>
      <c r="H513" s="33"/>
    </row>
    <row r="514" spans="2:8" s="1" customFormat="1" ht="16.899999999999999" customHeight="1">
      <c r="B514" s="33"/>
      <c r="C514" s="204" t="s">
        <v>19</v>
      </c>
      <c r="D514" s="204" t="s">
        <v>1976</v>
      </c>
      <c r="E514" s="18" t="s">
        <v>19</v>
      </c>
      <c r="F514" s="205">
        <v>5</v>
      </c>
      <c r="H514" s="33"/>
    </row>
    <row r="515" spans="2:8" s="1" customFormat="1" ht="16.899999999999999" customHeight="1">
      <c r="B515" s="33"/>
      <c r="C515" s="204" t="s">
        <v>19</v>
      </c>
      <c r="D515" s="204" t="s">
        <v>1977</v>
      </c>
      <c r="E515" s="18" t="s">
        <v>19</v>
      </c>
      <c r="F515" s="205">
        <v>2.2400000000000002</v>
      </c>
      <c r="H515" s="33"/>
    </row>
    <row r="516" spans="2:8" s="1" customFormat="1" ht="16.899999999999999" customHeight="1">
      <c r="B516" s="33"/>
      <c r="C516" s="204" t="s">
        <v>19</v>
      </c>
      <c r="D516" s="204" t="s">
        <v>1978</v>
      </c>
      <c r="E516" s="18" t="s">
        <v>19</v>
      </c>
      <c r="F516" s="205">
        <v>1.1479999999999999</v>
      </c>
      <c r="H516" s="33"/>
    </row>
    <row r="517" spans="2:8" s="1" customFormat="1" ht="16.899999999999999" customHeight="1">
      <c r="B517" s="33"/>
      <c r="C517" s="204" t="s">
        <v>19</v>
      </c>
      <c r="D517" s="204" t="s">
        <v>1979</v>
      </c>
      <c r="E517" s="18" t="s">
        <v>19</v>
      </c>
      <c r="F517" s="205">
        <v>5.4660000000000002</v>
      </c>
      <c r="H517" s="33"/>
    </row>
    <row r="518" spans="2:8" s="1" customFormat="1" ht="16.899999999999999" customHeight="1">
      <c r="B518" s="33"/>
      <c r="C518" s="204" t="s">
        <v>19</v>
      </c>
      <c r="D518" s="204" t="s">
        <v>1980</v>
      </c>
      <c r="E518" s="18" t="s">
        <v>19</v>
      </c>
      <c r="F518" s="205">
        <v>0.90600000000000003</v>
      </c>
      <c r="H518" s="33"/>
    </row>
    <row r="519" spans="2:8" s="1" customFormat="1" ht="16.899999999999999" customHeight="1">
      <c r="B519" s="33"/>
      <c r="C519" s="204" t="s">
        <v>19</v>
      </c>
      <c r="D519" s="204" t="s">
        <v>1981</v>
      </c>
      <c r="E519" s="18" t="s">
        <v>19</v>
      </c>
      <c r="F519" s="205">
        <v>5.25</v>
      </c>
      <c r="H519" s="33"/>
    </row>
    <row r="520" spans="2:8" s="1" customFormat="1" ht="16.899999999999999" customHeight="1">
      <c r="B520" s="33"/>
      <c r="C520" s="204" t="s">
        <v>19</v>
      </c>
      <c r="D520" s="204" t="s">
        <v>1982</v>
      </c>
      <c r="E520" s="18" t="s">
        <v>19</v>
      </c>
      <c r="F520" s="205">
        <v>0.879</v>
      </c>
      <c r="H520" s="33"/>
    </row>
    <row r="521" spans="2:8" s="1" customFormat="1" ht="16.899999999999999" customHeight="1">
      <c r="B521" s="33"/>
      <c r="C521" s="204" t="s">
        <v>19</v>
      </c>
      <c r="D521" s="204" t="s">
        <v>1983</v>
      </c>
      <c r="E521" s="18" t="s">
        <v>19</v>
      </c>
      <c r="F521" s="205">
        <v>0.94</v>
      </c>
      <c r="H521" s="33"/>
    </row>
    <row r="522" spans="2:8" s="1" customFormat="1" ht="16.899999999999999" customHeight="1">
      <c r="B522" s="33"/>
      <c r="C522" s="204" t="s">
        <v>19</v>
      </c>
      <c r="D522" s="204" t="s">
        <v>1984</v>
      </c>
      <c r="E522" s="18" t="s">
        <v>19</v>
      </c>
      <c r="F522" s="205">
        <v>0.45</v>
      </c>
      <c r="H522" s="33"/>
    </row>
    <row r="523" spans="2:8" s="1" customFormat="1" ht="16.899999999999999" customHeight="1">
      <c r="B523" s="33"/>
      <c r="C523" s="204" t="s">
        <v>19</v>
      </c>
      <c r="D523" s="204" t="s">
        <v>1985</v>
      </c>
      <c r="E523" s="18" t="s">
        <v>19</v>
      </c>
      <c r="F523" s="205">
        <v>31.68</v>
      </c>
      <c r="H523" s="33"/>
    </row>
    <row r="524" spans="2:8" s="1" customFormat="1" ht="16.899999999999999" customHeight="1">
      <c r="B524" s="33"/>
      <c r="C524" s="204" t="s">
        <v>19</v>
      </c>
      <c r="D524" s="204" t="s">
        <v>1986</v>
      </c>
      <c r="E524" s="18" t="s">
        <v>19</v>
      </c>
      <c r="F524" s="205">
        <v>0.45</v>
      </c>
      <c r="H524" s="33"/>
    </row>
    <row r="525" spans="2:8" s="1" customFormat="1" ht="16.899999999999999" customHeight="1">
      <c r="B525" s="33"/>
      <c r="C525" s="204" t="s">
        <v>19</v>
      </c>
      <c r="D525" s="204" t="s">
        <v>1987</v>
      </c>
      <c r="E525" s="18" t="s">
        <v>19</v>
      </c>
      <c r="F525" s="205">
        <v>0.35</v>
      </c>
      <c r="H525" s="33"/>
    </row>
    <row r="526" spans="2:8" s="1" customFormat="1" ht="16.899999999999999" customHeight="1">
      <c r="B526" s="33"/>
      <c r="C526" s="204" t="s">
        <v>19</v>
      </c>
      <c r="D526" s="204" t="s">
        <v>1988</v>
      </c>
      <c r="E526" s="18" t="s">
        <v>19</v>
      </c>
      <c r="F526" s="205">
        <v>0.45</v>
      </c>
      <c r="H526" s="33"/>
    </row>
    <row r="527" spans="2:8" s="1" customFormat="1" ht="16.899999999999999" customHeight="1">
      <c r="B527" s="33"/>
      <c r="C527" s="204" t="s">
        <v>1708</v>
      </c>
      <c r="D527" s="204" t="s">
        <v>234</v>
      </c>
      <c r="E527" s="18" t="s">
        <v>19</v>
      </c>
      <c r="F527" s="205">
        <v>99.728999999999999</v>
      </c>
      <c r="H527" s="33"/>
    </row>
    <row r="528" spans="2:8" s="1" customFormat="1" ht="16.899999999999999" customHeight="1">
      <c r="B528" s="33"/>
      <c r="C528" s="206" t="s">
        <v>5697</v>
      </c>
      <c r="H528" s="33"/>
    </row>
    <row r="529" spans="2:8" s="1" customFormat="1" ht="16.899999999999999" customHeight="1">
      <c r="B529" s="33"/>
      <c r="C529" s="204" t="s">
        <v>1969</v>
      </c>
      <c r="D529" s="204" t="s">
        <v>1970</v>
      </c>
      <c r="E529" s="18" t="s">
        <v>180</v>
      </c>
      <c r="F529" s="205">
        <v>99.728999999999999</v>
      </c>
      <c r="H529" s="33"/>
    </row>
    <row r="530" spans="2:8" s="1" customFormat="1" ht="16.899999999999999" customHeight="1">
      <c r="B530" s="33"/>
      <c r="C530" s="204" t="s">
        <v>1989</v>
      </c>
      <c r="D530" s="204" t="s">
        <v>1990</v>
      </c>
      <c r="E530" s="18" t="s">
        <v>180</v>
      </c>
      <c r="F530" s="205">
        <v>99.728999999999999</v>
      </c>
      <c r="H530" s="33"/>
    </row>
    <row r="531" spans="2:8" s="1" customFormat="1" ht="16.899999999999999" customHeight="1">
      <c r="B531" s="33"/>
      <c r="C531" s="200" t="s">
        <v>1705</v>
      </c>
      <c r="D531" s="201" t="s">
        <v>1706</v>
      </c>
      <c r="E531" s="202" t="s">
        <v>180</v>
      </c>
      <c r="F531" s="203">
        <v>207.85300000000001</v>
      </c>
      <c r="H531" s="33"/>
    </row>
    <row r="532" spans="2:8" s="1" customFormat="1" ht="16.899999999999999" customHeight="1">
      <c r="B532" s="33"/>
      <c r="C532" s="204" t="s">
        <v>19</v>
      </c>
      <c r="D532" s="204" t="s">
        <v>230</v>
      </c>
      <c r="E532" s="18" t="s">
        <v>19</v>
      </c>
      <c r="F532" s="205">
        <v>0</v>
      </c>
      <c r="H532" s="33"/>
    </row>
    <row r="533" spans="2:8" s="1" customFormat="1" ht="16.899999999999999" customHeight="1">
      <c r="B533" s="33"/>
      <c r="C533" s="204" t="s">
        <v>19</v>
      </c>
      <c r="D533" s="204" t="s">
        <v>1952</v>
      </c>
      <c r="E533" s="18" t="s">
        <v>19</v>
      </c>
      <c r="F533" s="205">
        <v>10</v>
      </c>
      <c r="H533" s="33"/>
    </row>
    <row r="534" spans="2:8" s="1" customFormat="1" ht="16.899999999999999" customHeight="1">
      <c r="B534" s="33"/>
      <c r="C534" s="204" t="s">
        <v>19</v>
      </c>
      <c r="D534" s="204" t="s">
        <v>1953</v>
      </c>
      <c r="E534" s="18" t="s">
        <v>19</v>
      </c>
      <c r="F534" s="205">
        <v>5.1849999999999996</v>
      </c>
      <c r="H534" s="33"/>
    </row>
    <row r="535" spans="2:8" s="1" customFormat="1" ht="16.899999999999999" customHeight="1">
      <c r="B535" s="33"/>
      <c r="C535" s="204" t="s">
        <v>19</v>
      </c>
      <c r="D535" s="204" t="s">
        <v>1954</v>
      </c>
      <c r="E535" s="18" t="s">
        <v>19</v>
      </c>
      <c r="F535" s="205">
        <v>17</v>
      </c>
      <c r="H535" s="33"/>
    </row>
    <row r="536" spans="2:8" s="1" customFormat="1" ht="16.899999999999999" customHeight="1">
      <c r="B536" s="33"/>
      <c r="C536" s="204" t="s">
        <v>19</v>
      </c>
      <c r="D536" s="204" t="s">
        <v>1955</v>
      </c>
      <c r="E536" s="18" t="s">
        <v>19</v>
      </c>
      <c r="F536" s="205">
        <v>18.5</v>
      </c>
      <c r="H536" s="33"/>
    </row>
    <row r="537" spans="2:8" s="1" customFormat="1" ht="16.899999999999999" customHeight="1">
      <c r="B537" s="33"/>
      <c r="C537" s="204" t="s">
        <v>19</v>
      </c>
      <c r="D537" s="204" t="s">
        <v>1956</v>
      </c>
      <c r="E537" s="18" t="s">
        <v>19</v>
      </c>
      <c r="F537" s="205">
        <v>21.045000000000002</v>
      </c>
      <c r="H537" s="33"/>
    </row>
    <row r="538" spans="2:8" s="1" customFormat="1" ht="16.899999999999999" customHeight="1">
      <c r="B538" s="33"/>
      <c r="C538" s="204" t="s">
        <v>19</v>
      </c>
      <c r="D538" s="204" t="s">
        <v>1957</v>
      </c>
      <c r="E538" s="18" t="s">
        <v>19</v>
      </c>
      <c r="F538" s="205">
        <v>1.9550000000000001</v>
      </c>
      <c r="H538" s="33"/>
    </row>
    <row r="539" spans="2:8" s="1" customFormat="1" ht="16.899999999999999" customHeight="1">
      <c r="B539" s="33"/>
      <c r="C539" s="204" t="s">
        <v>19</v>
      </c>
      <c r="D539" s="204" t="s">
        <v>1958</v>
      </c>
      <c r="E539" s="18" t="s">
        <v>19</v>
      </c>
      <c r="F539" s="205">
        <v>20.14</v>
      </c>
      <c r="H539" s="33"/>
    </row>
    <row r="540" spans="2:8" s="1" customFormat="1" ht="16.899999999999999" customHeight="1">
      <c r="B540" s="33"/>
      <c r="C540" s="204" t="s">
        <v>19</v>
      </c>
      <c r="D540" s="204" t="s">
        <v>1959</v>
      </c>
      <c r="E540" s="18" t="s">
        <v>19</v>
      </c>
      <c r="F540" s="205">
        <v>18.242000000000001</v>
      </c>
      <c r="H540" s="33"/>
    </row>
    <row r="541" spans="2:8" s="1" customFormat="1" ht="16.899999999999999" customHeight="1">
      <c r="B541" s="33"/>
      <c r="C541" s="204" t="s">
        <v>19</v>
      </c>
      <c r="D541" s="204" t="s">
        <v>1960</v>
      </c>
      <c r="E541" s="18" t="s">
        <v>19</v>
      </c>
      <c r="F541" s="205">
        <v>0.56499999999999995</v>
      </c>
      <c r="H541" s="33"/>
    </row>
    <row r="542" spans="2:8" s="1" customFormat="1" ht="16.899999999999999" customHeight="1">
      <c r="B542" s="33"/>
      <c r="C542" s="204" t="s">
        <v>19</v>
      </c>
      <c r="D542" s="204" t="s">
        <v>1961</v>
      </c>
      <c r="E542" s="18" t="s">
        <v>19</v>
      </c>
      <c r="F542" s="205">
        <v>11.727</v>
      </c>
      <c r="H542" s="33"/>
    </row>
    <row r="543" spans="2:8" s="1" customFormat="1" ht="16.899999999999999" customHeight="1">
      <c r="B543" s="33"/>
      <c r="C543" s="204" t="s">
        <v>19</v>
      </c>
      <c r="D543" s="204" t="s">
        <v>1962</v>
      </c>
      <c r="E543" s="18" t="s">
        <v>19</v>
      </c>
      <c r="F543" s="205">
        <v>55.44</v>
      </c>
      <c r="H543" s="33"/>
    </row>
    <row r="544" spans="2:8" s="1" customFormat="1" ht="16.899999999999999" customHeight="1">
      <c r="B544" s="33"/>
      <c r="C544" s="204" t="s">
        <v>19</v>
      </c>
      <c r="D544" s="204" t="s">
        <v>1963</v>
      </c>
      <c r="E544" s="18" t="s">
        <v>19</v>
      </c>
      <c r="F544" s="205">
        <v>1.57</v>
      </c>
      <c r="H544" s="33"/>
    </row>
    <row r="545" spans="2:8" s="1" customFormat="1" ht="16.899999999999999" customHeight="1">
      <c r="B545" s="33"/>
      <c r="C545" s="204" t="s">
        <v>19</v>
      </c>
      <c r="D545" s="204" t="s">
        <v>1874</v>
      </c>
      <c r="E545" s="18" t="s">
        <v>19</v>
      </c>
      <c r="F545" s="205">
        <v>0</v>
      </c>
      <c r="H545" s="33"/>
    </row>
    <row r="546" spans="2:8" s="1" customFormat="1" ht="16.899999999999999" customHeight="1">
      <c r="B546" s="33"/>
      <c r="C546" s="204" t="s">
        <v>19</v>
      </c>
      <c r="D546" s="204" t="s">
        <v>1964</v>
      </c>
      <c r="E546" s="18" t="s">
        <v>19</v>
      </c>
      <c r="F546" s="205">
        <v>13.122</v>
      </c>
      <c r="H546" s="33"/>
    </row>
    <row r="547" spans="2:8" s="1" customFormat="1" ht="16.899999999999999" customHeight="1">
      <c r="B547" s="33"/>
      <c r="C547" s="204" t="s">
        <v>19</v>
      </c>
      <c r="D547" s="204" t="s">
        <v>1965</v>
      </c>
      <c r="E547" s="18" t="s">
        <v>19</v>
      </c>
      <c r="F547" s="205">
        <v>13.362</v>
      </c>
      <c r="H547" s="33"/>
    </row>
    <row r="548" spans="2:8" s="1" customFormat="1" ht="16.899999999999999" customHeight="1">
      <c r="B548" s="33"/>
      <c r="C548" s="204" t="s">
        <v>1705</v>
      </c>
      <c r="D548" s="204" t="s">
        <v>234</v>
      </c>
      <c r="E548" s="18" t="s">
        <v>19</v>
      </c>
      <c r="F548" s="205">
        <v>207.85300000000001</v>
      </c>
      <c r="H548" s="33"/>
    </row>
    <row r="549" spans="2:8" s="1" customFormat="1" ht="16.899999999999999" customHeight="1">
      <c r="B549" s="33"/>
      <c r="C549" s="206" t="s">
        <v>5697</v>
      </c>
      <c r="H549" s="33"/>
    </row>
    <row r="550" spans="2:8" s="1" customFormat="1" ht="16.899999999999999" customHeight="1">
      <c r="B550" s="33"/>
      <c r="C550" s="204" t="s">
        <v>1949</v>
      </c>
      <c r="D550" s="204" t="s">
        <v>1950</v>
      </c>
      <c r="E550" s="18" t="s">
        <v>180</v>
      </c>
      <c r="F550" s="205">
        <v>207.85300000000001</v>
      </c>
      <c r="H550" s="33"/>
    </row>
    <row r="551" spans="2:8" s="1" customFormat="1" ht="16.899999999999999" customHeight="1">
      <c r="B551" s="33"/>
      <c r="C551" s="204" t="s">
        <v>1966</v>
      </c>
      <c r="D551" s="204" t="s">
        <v>1967</v>
      </c>
      <c r="E551" s="18" t="s">
        <v>180</v>
      </c>
      <c r="F551" s="205">
        <v>207.85300000000001</v>
      </c>
      <c r="H551" s="33"/>
    </row>
    <row r="552" spans="2:8" s="1" customFormat="1" ht="16.899999999999999" customHeight="1">
      <c r="B552" s="33"/>
      <c r="C552" s="200" t="s">
        <v>1711</v>
      </c>
      <c r="D552" s="201" t="s">
        <v>1712</v>
      </c>
      <c r="E552" s="202" t="s">
        <v>167</v>
      </c>
      <c r="F552" s="203">
        <v>2832.9789999999998</v>
      </c>
      <c r="H552" s="33"/>
    </row>
    <row r="553" spans="2:8" s="1" customFormat="1" ht="16.899999999999999" customHeight="1">
      <c r="B553" s="33"/>
      <c r="C553" s="204" t="s">
        <v>19</v>
      </c>
      <c r="D553" s="204" t="s">
        <v>230</v>
      </c>
      <c r="E553" s="18" t="s">
        <v>19</v>
      </c>
      <c r="F553" s="205">
        <v>0</v>
      </c>
      <c r="H553" s="33"/>
    </row>
    <row r="554" spans="2:8" s="1" customFormat="1" ht="16.899999999999999" customHeight="1">
      <c r="B554" s="33"/>
      <c r="C554" s="204" t="s">
        <v>19</v>
      </c>
      <c r="D554" s="204" t="s">
        <v>1734</v>
      </c>
      <c r="E554" s="18" t="s">
        <v>19</v>
      </c>
      <c r="F554" s="205">
        <v>1180.973</v>
      </c>
      <c r="H554" s="33"/>
    </row>
    <row r="555" spans="2:8" s="1" customFormat="1" ht="16.899999999999999" customHeight="1">
      <c r="B555" s="33"/>
      <c r="C555" s="204" t="s">
        <v>19</v>
      </c>
      <c r="D555" s="204" t="s">
        <v>1735</v>
      </c>
      <c r="E555" s="18" t="s">
        <v>19</v>
      </c>
      <c r="F555" s="205">
        <v>36.665999999999997</v>
      </c>
      <c r="H555" s="33"/>
    </row>
    <row r="556" spans="2:8" s="1" customFormat="1" ht="16.899999999999999" customHeight="1">
      <c r="B556" s="33"/>
      <c r="C556" s="204" t="s">
        <v>19</v>
      </c>
      <c r="D556" s="204" t="s">
        <v>1736</v>
      </c>
      <c r="E556" s="18" t="s">
        <v>19</v>
      </c>
      <c r="F556" s="205">
        <v>24.713999999999999</v>
      </c>
      <c r="H556" s="33"/>
    </row>
    <row r="557" spans="2:8" s="1" customFormat="1" ht="16.899999999999999" customHeight="1">
      <c r="B557" s="33"/>
      <c r="C557" s="204" t="s">
        <v>19</v>
      </c>
      <c r="D557" s="204" t="s">
        <v>1737</v>
      </c>
      <c r="E557" s="18" t="s">
        <v>19</v>
      </c>
      <c r="F557" s="205">
        <v>24.600999999999999</v>
      </c>
      <c r="H557" s="33"/>
    </row>
    <row r="558" spans="2:8" s="1" customFormat="1" ht="16.899999999999999" customHeight="1">
      <c r="B558" s="33"/>
      <c r="C558" s="204" t="s">
        <v>19</v>
      </c>
      <c r="D558" s="204" t="s">
        <v>1738</v>
      </c>
      <c r="E558" s="18" t="s">
        <v>19</v>
      </c>
      <c r="F558" s="205">
        <v>28.102</v>
      </c>
      <c r="H558" s="33"/>
    </row>
    <row r="559" spans="2:8" s="1" customFormat="1" ht="16.899999999999999" customHeight="1">
      <c r="B559" s="33"/>
      <c r="C559" s="204" t="s">
        <v>19</v>
      </c>
      <c r="D559" s="204" t="s">
        <v>1739</v>
      </c>
      <c r="E559" s="18" t="s">
        <v>19</v>
      </c>
      <c r="F559" s="205">
        <v>66.876000000000005</v>
      </c>
      <c r="H559" s="33"/>
    </row>
    <row r="560" spans="2:8" s="1" customFormat="1" ht="16.899999999999999" customHeight="1">
      <c r="B560" s="33"/>
      <c r="C560" s="204" t="s">
        <v>19</v>
      </c>
      <c r="D560" s="204" t="s">
        <v>1740</v>
      </c>
      <c r="E560" s="18" t="s">
        <v>19</v>
      </c>
      <c r="F560" s="205">
        <v>23.524000000000001</v>
      </c>
      <c r="H560" s="33"/>
    </row>
    <row r="561" spans="2:8" s="1" customFormat="1" ht="16.899999999999999" customHeight="1">
      <c r="B561" s="33"/>
      <c r="C561" s="204" t="s">
        <v>19</v>
      </c>
      <c r="D561" s="204" t="s">
        <v>1741</v>
      </c>
      <c r="E561" s="18" t="s">
        <v>19</v>
      </c>
      <c r="F561" s="205">
        <v>22.271000000000001</v>
      </c>
      <c r="H561" s="33"/>
    </row>
    <row r="562" spans="2:8" s="1" customFormat="1" ht="16.899999999999999" customHeight="1">
      <c r="B562" s="33"/>
      <c r="C562" s="204" t="s">
        <v>19</v>
      </c>
      <c r="D562" s="204" t="s">
        <v>1742</v>
      </c>
      <c r="E562" s="18" t="s">
        <v>19</v>
      </c>
      <c r="F562" s="205">
        <v>22.928999999999998</v>
      </c>
      <c r="H562" s="33"/>
    </row>
    <row r="563" spans="2:8" s="1" customFormat="1" ht="16.899999999999999" customHeight="1">
      <c r="B563" s="33"/>
      <c r="C563" s="204" t="s">
        <v>19</v>
      </c>
      <c r="D563" s="204" t="s">
        <v>1743</v>
      </c>
      <c r="E563" s="18" t="s">
        <v>19</v>
      </c>
      <c r="F563" s="205">
        <v>28.98</v>
      </c>
      <c r="H563" s="33"/>
    </row>
    <row r="564" spans="2:8" s="1" customFormat="1" ht="16.899999999999999" customHeight="1">
      <c r="B564" s="33"/>
      <c r="C564" s="204" t="s">
        <v>19</v>
      </c>
      <c r="D564" s="204" t="s">
        <v>1744</v>
      </c>
      <c r="E564" s="18" t="s">
        <v>19</v>
      </c>
      <c r="F564" s="205">
        <v>26.247</v>
      </c>
      <c r="H564" s="33"/>
    </row>
    <row r="565" spans="2:8" s="1" customFormat="1" ht="16.899999999999999" customHeight="1">
      <c r="B565" s="33"/>
      <c r="C565" s="204" t="s">
        <v>19</v>
      </c>
      <c r="D565" s="204" t="s">
        <v>1745</v>
      </c>
      <c r="E565" s="18" t="s">
        <v>19</v>
      </c>
      <c r="F565" s="205">
        <v>43.021000000000001</v>
      </c>
      <c r="H565" s="33"/>
    </row>
    <row r="566" spans="2:8" s="1" customFormat="1" ht="16.899999999999999" customHeight="1">
      <c r="B566" s="33"/>
      <c r="C566" s="204" t="s">
        <v>19</v>
      </c>
      <c r="D566" s="204" t="s">
        <v>1746</v>
      </c>
      <c r="E566" s="18" t="s">
        <v>19</v>
      </c>
      <c r="F566" s="205">
        <v>22.231999999999999</v>
      </c>
      <c r="H566" s="33"/>
    </row>
    <row r="567" spans="2:8" s="1" customFormat="1" ht="16.899999999999999" customHeight="1">
      <c r="B567" s="33"/>
      <c r="C567" s="204" t="s">
        <v>19</v>
      </c>
      <c r="D567" s="204" t="s">
        <v>1747</v>
      </c>
      <c r="E567" s="18" t="s">
        <v>19</v>
      </c>
      <c r="F567" s="205">
        <v>43.741999999999997</v>
      </c>
      <c r="H567" s="33"/>
    </row>
    <row r="568" spans="2:8" s="1" customFormat="1" ht="16.899999999999999" customHeight="1">
      <c r="B568" s="33"/>
      <c r="C568" s="204" t="s">
        <v>19</v>
      </c>
      <c r="D568" s="204" t="s">
        <v>1748</v>
      </c>
      <c r="E568" s="18" t="s">
        <v>19</v>
      </c>
      <c r="F568" s="205">
        <v>16.934000000000001</v>
      </c>
      <c r="H568" s="33"/>
    </row>
    <row r="569" spans="2:8" s="1" customFormat="1" ht="16.899999999999999" customHeight="1">
      <c r="B569" s="33"/>
      <c r="C569" s="204" t="s">
        <v>19</v>
      </c>
      <c r="D569" s="204" t="s">
        <v>1749</v>
      </c>
      <c r="E569" s="18" t="s">
        <v>19</v>
      </c>
      <c r="F569" s="205">
        <v>17.382999999999999</v>
      </c>
      <c r="H569" s="33"/>
    </row>
    <row r="570" spans="2:8" s="1" customFormat="1" ht="16.899999999999999" customHeight="1">
      <c r="B570" s="33"/>
      <c r="C570" s="204" t="s">
        <v>19</v>
      </c>
      <c r="D570" s="204" t="s">
        <v>1750</v>
      </c>
      <c r="E570" s="18" t="s">
        <v>19</v>
      </c>
      <c r="F570" s="205">
        <v>18.844000000000001</v>
      </c>
      <c r="H570" s="33"/>
    </row>
    <row r="571" spans="2:8" s="1" customFormat="1" ht="16.899999999999999" customHeight="1">
      <c r="B571" s="33"/>
      <c r="C571" s="204" t="s">
        <v>19</v>
      </c>
      <c r="D571" s="204" t="s">
        <v>1751</v>
      </c>
      <c r="E571" s="18" t="s">
        <v>19</v>
      </c>
      <c r="F571" s="205">
        <v>122.004</v>
      </c>
      <c r="H571" s="33"/>
    </row>
    <row r="572" spans="2:8" s="1" customFormat="1" ht="16.899999999999999" customHeight="1">
      <c r="B572" s="33"/>
      <c r="C572" s="204" t="s">
        <v>19</v>
      </c>
      <c r="D572" s="204" t="s">
        <v>1752</v>
      </c>
      <c r="E572" s="18" t="s">
        <v>19</v>
      </c>
      <c r="F572" s="205">
        <v>17.986999999999998</v>
      </c>
      <c r="H572" s="33"/>
    </row>
    <row r="573" spans="2:8" s="1" customFormat="1" ht="16.899999999999999" customHeight="1">
      <c r="B573" s="33"/>
      <c r="C573" s="204" t="s">
        <v>19</v>
      </c>
      <c r="D573" s="204" t="s">
        <v>1753</v>
      </c>
      <c r="E573" s="18" t="s">
        <v>19</v>
      </c>
      <c r="F573" s="205">
        <v>19.701000000000001</v>
      </c>
      <c r="H573" s="33"/>
    </row>
    <row r="574" spans="2:8" s="1" customFormat="1" ht="16.899999999999999" customHeight="1">
      <c r="B574" s="33"/>
      <c r="C574" s="204" t="s">
        <v>19</v>
      </c>
      <c r="D574" s="204" t="s">
        <v>1754</v>
      </c>
      <c r="E574" s="18" t="s">
        <v>19</v>
      </c>
      <c r="F574" s="205">
        <v>22.558</v>
      </c>
      <c r="H574" s="33"/>
    </row>
    <row r="575" spans="2:8" s="1" customFormat="1" ht="16.899999999999999" customHeight="1">
      <c r="B575" s="33"/>
      <c r="C575" s="204" t="s">
        <v>19</v>
      </c>
      <c r="D575" s="204" t="s">
        <v>1755</v>
      </c>
      <c r="E575" s="18" t="s">
        <v>19</v>
      </c>
      <c r="F575" s="205">
        <v>61.743000000000002</v>
      </c>
      <c r="H575" s="33"/>
    </row>
    <row r="576" spans="2:8" s="1" customFormat="1" ht="16.899999999999999" customHeight="1">
      <c r="B576" s="33"/>
      <c r="C576" s="204" t="s">
        <v>19</v>
      </c>
      <c r="D576" s="204" t="s">
        <v>1756</v>
      </c>
      <c r="E576" s="18" t="s">
        <v>19</v>
      </c>
      <c r="F576" s="205">
        <v>82.662999999999997</v>
      </c>
      <c r="H576" s="33"/>
    </row>
    <row r="577" spans="2:8" s="1" customFormat="1" ht="16.899999999999999" customHeight="1">
      <c r="B577" s="33"/>
      <c r="C577" s="204" t="s">
        <v>19</v>
      </c>
      <c r="D577" s="204" t="s">
        <v>1757</v>
      </c>
      <c r="E577" s="18" t="s">
        <v>19</v>
      </c>
      <c r="F577" s="205">
        <v>20.831</v>
      </c>
      <c r="H577" s="33"/>
    </row>
    <row r="578" spans="2:8" s="1" customFormat="1" ht="16.899999999999999" customHeight="1">
      <c r="B578" s="33"/>
      <c r="C578" s="204" t="s">
        <v>19</v>
      </c>
      <c r="D578" s="204" t="s">
        <v>1758</v>
      </c>
      <c r="E578" s="18" t="s">
        <v>19</v>
      </c>
      <c r="F578" s="205">
        <v>13.84</v>
      </c>
      <c r="H578" s="33"/>
    </row>
    <row r="579" spans="2:8" s="1" customFormat="1" ht="16.899999999999999" customHeight="1">
      <c r="B579" s="33"/>
      <c r="C579" s="204" t="s">
        <v>19</v>
      </c>
      <c r="D579" s="204" t="s">
        <v>1759</v>
      </c>
      <c r="E579" s="18" t="s">
        <v>19</v>
      </c>
      <c r="F579" s="205">
        <v>22.41</v>
      </c>
      <c r="H579" s="33"/>
    </row>
    <row r="580" spans="2:8" s="1" customFormat="1" ht="16.899999999999999" customHeight="1">
      <c r="B580" s="33"/>
      <c r="C580" s="204" t="s">
        <v>19</v>
      </c>
      <c r="D580" s="204" t="s">
        <v>1760</v>
      </c>
      <c r="E580" s="18" t="s">
        <v>19</v>
      </c>
      <c r="F580" s="205">
        <v>28.867999999999999</v>
      </c>
      <c r="H580" s="33"/>
    </row>
    <row r="581" spans="2:8" s="1" customFormat="1" ht="16.899999999999999" customHeight="1">
      <c r="B581" s="33"/>
      <c r="C581" s="204" t="s">
        <v>19</v>
      </c>
      <c r="D581" s="204" t="s">
        <v>1761</v>
      </c>
      <c r="E581" s="18" t="s">
        <v>19</v>
      </c>
      <c r="F581" s="205">
        <v>22.41</v>
      </c>
      <c r="H581" s="33"/>
    </row>
    <row r="582" spans="2:8" s="1" customFormat="1" ht="16.899999999999999" customHeight="1">
      <c r="B582" s="33"/>
      <c r="C582" s="204" t="s">
        <v>19</v>
      </c>
      <c r="D582" s="204" t="s">
        <v>1762</v>
      </c>
      <c r="E582" s="18" t="s">
        <v>19</v>
      </c>
      <c r="F582" s="205">
        <v>30.431000000000001</v>
      </c>
      <c r="H582" s="33"/>
    </row>
    <row r="583" spans="2:8" s="1" customFormat="1" ht="16.899999999999999" customHeight="1">
      <c r="B583" s="33"/>
      <c r="C583" s="204" t="s">
        <v>19</v>
      </c>
      <c r="D583" s="204" t="s">
        <v>1763</v>
      </c>
      <c r="E583" s="18" t="s">
        <v>19</v>
      </c>
      <c r="F583" s="205">
        <v>10.016999999999999</v>
      </c>
      <c r="H583" s="33"/>
    </row>
    <row r="584" spans="2:8" s="1" customFormat="1" ht="16.899999999999999" customHeight="1">
      <c r="B584" s="33"/>
      <c r="C584" s="204" t="s">
        <v>19</v>
      </c>
      <c r="D584" s="204" t="s">
        <v>1764</v>
      </c>
      <c r="E584" s="18" t="s">
        <v>19</v>
      </c>
      <c r="F584" s="205">
        <v>103.959</v>
      </c>
      <c r="H584" s="33"/>
    </row>
    <row r="585" spans="2:8" s="1" customFormat="1" ht="16.899999999999999" customHeight="1">
      <c r="B585" s="33"/>
      <c r="C585" s="204" t="s">
        <v>19</v>
      </c>
      <c r="D585" s="204" t="s">
        <v>1765</v>
      </c>
      <c r="E585" s="18" t="s">
        <v>19</v>
      </c>
      <c r="F585" s="205">
        <v>76.998999999999995</v>
      </c>
      <c r="H585" s="33"/>
    </row>
    <row r="586" spans="2:8" s="1" customFormat="1" ht="16.899999999999999" customHeight="1">
      <c r="B586" s="33"/>
      <c r="C586" s="204" t="s">
        <v>19</v>
      </c>
      <c r="D586" s="204" t="s">
        <v>1766</v>
      </c>
      <c r="E586" s="18" t="s">
        <v>19</v>
      </c>
      <c r="F586" s="205">
        <v>44.265000000000001</v>
      </c>
      <c r="H586" s="33"/>
    </row>
    <row r="587" spans="2:8" s="1" customFormat="1" ht="16.899999999999999" customHeight="1">
      <c r="B587" s="33"/>
      <c r="C587" s="204" t="s">
        <v>19</v>
      </c>
      <c r="D587" s="204" t="s">
        <v>1767</v>
      </c>
      <c r="E587" s="18" t="s">
        <v>19</v>
      </c>
      <c r="F587" s="205">
        <v>23.585000000000001</v>
      </c>
      <c r="H587" s="33"/>
    </row>
    <row r="588" spans="2:8" s="1" customFormat="1" ht="16.899999999999999" customHeight="1">
      <c r="B588" s="33"/>
      <c r="C588" s="204" t="s">
        <v>19</v>
      </c>
      <c r="D588" s="204" t="s">
        <v>1768</v>
      </c>
      <c r="E588" s="18" t="s">
        <v>19</v>
      </c>
      <c r="F588" s="205">
        <v>31.149000000000001</v>
      </c>
      <c r="H588" s="33"/>
    </row>
    <row r="589" spans="2:8" s="1" customFormat="1" ht="16.899999999999999" customHeight="1">
      <c r="B589" s="33"/>
      <c r="C589" s="204" t="s">
        <v>19</v>
      </c>
      <c r="D589" s="204" t="s">
        <v>1769</v>
      </c>
      <c r="E589" s="18" t="s">
        <v>19</v>
      </c>
      <c r="F589" s="205">
        <v>6.7729999999999997</v>
      </c>
      <c r="H589" s="33"/>
    </row>
    <row r="590" spans="2:8" s="1" customFormat="1" ht="16.899999999999999" customHeight="1">
      <c r="B590" s="33"/>
      <c r="C590" s="204" t="s">
        <v>19</v>
      </c>
      <c r="D590" s="204" t="s">
        <v>1770</v>
      </c>
      <c r="E590" s="18" t="s">
        <v>19</v>
      </c>
      <c r="F590" s="205">
        <v>6.3639999999999999</v>
      </c>
      <c r="H590" s="33"/>
    </row>
    <row r="591" spans="2:8" s="1" customFormat="1" ht="16.899999999999999" customHeight="1">
      <c r="B591" s="33"/>
      <c r="C591" s="204" t="s">
        <v>19</v>
      </c>
      <c r="D591" s="204" t="s">
        <v>1771</v>
      </c>
      <c r="E591" s="18" t="s">
        <v>19</v>
      </c>
      <c r="F591" s="205">
        <v>7.7869999999999999</v>
      </c>
      <c r="H591" s="33"/>
    </row>
    <row r="592" spans="2:8" s="1" customFormat="1" ht="16.899999999999999" customHeight="1">
      <c r="B592" s="33"/>
      <c r="C592" s="204" t="s">
        <v>19</v>
      </c>
      <c r="D592" s="204" t="s">
        <v>1772</v>
      </c>
      <c r="E592" s="18" t="s">
        <v>19</v>
      </c>
      <c r="F592" s="205">
        <v>7.7869999999999999</v>
      </c>
      <c r="H592" s="33"/>
    </row>
    <row r="593" spans="2:8" s="1" customFormat="1" ht="16.899999999999999" customHeight="1">
      <c r="B593" s="33"/>
      <c r="C593" s="204" t="s">
        <v>19</v>
      </c>
      <c r="D593" s="204" t="s">
        <v>1773</v>
      </c>
      <c r="E593" s="18" t="s">
        <v>19</v>
      </c>
      <c r="F593" s="205">
        <v>7.7869999999999999</v>
      </c>
      <c r="H593" s="33"/>
    </row>
    <row r="594" spans="2:8" s="1" customFormat="1" ht="16.899999999999999" customHeight="1">
      <c r="B594" s="33"/>
      <c r="C594" s="204" t="s">
        <v>19</v>
      </c>
      <c r="D594" s="204" t="s">
        <v>1774</v>
      </c>
      <c r="E594" s="18" t="s">
        <v>19</v>
      </c>
      <c r="F594" s="205">
        <v>7.7869999999999999</v>
      </c>
      <c r="H594" s="33"/>
    </row>
    <row r="595" spans="2:8" s="1" customFormat="1" ht="16.899999999999999" customHeight="1">
      <c r="B595" s="33"/>
      <c r="C595" s="204" t="s">
        <v>19</v>
      </c>
      <c r="D595" s="204" t="s">
        <v>1775</v>
      </c>
      <c r="E595" s="18" t="s">
        <v>19</v>
      </c>
      <c r="F595" s="205">
        <v>24.835999999999999</v>
      </c>
      <c r="H595" s="33"/>
    </row>
    <row r="596" spans="2:8" s="1" customFormat="1" ht="16.899999999999999" customHeight="1">
      <c r="B596" s="33"/>
      <c r="C596" s="204" t="s">
        <v>19</v>
      </c>
      <c r="D596" s="204" t="s">
        <v>1776</v>
      </c>
      <c r="E596" s="18" t="s">
        <v>19</v>
      </c>
      <c r="F596" s="205">
        <v>28.608000000000001</v>
      </c>
      <c r="H596" s="33"/>
    </row>
    <row r="597" spans="2:8" s="1" customFormat="1" ht="16.899999999999999" customHeight="1">
      <c r="B597" s="33"/>
      <c r="C597" s="204" t="s">
        <v>19</v>
      </c>
      <c r="D597" s="204" t="s">
        <v>1777</v>
      </c>
      <c r="E597" s="18" t="s">
        <v>19</v>
      </c>
      <c r="F597" s="205">
        <v>22.792999999999999</v>
      </c>
      <c r="H597" s="33"/>
    </row>
    <row r="598" spans="2:8" s="1" customFormat="1" ht="16.899999999999999" customHeight="1">
      <c r="B598" s="33"/>
      <c r="C598" s="204" t="s">
        <v>19</v>
      </c>
      <c r="D598" s="204" t="s">
        <v>1778</v>
      </c>
      <c r="E598" s="18" t="s">
        <v>19</v>
      </c>
      <c r="F598" s="205">
        <v>17.978999999999999</v>
      </c>
      <c r="H598" s="33"/>
    </row>
    <row r="599" spans="2:8" s="1" customFormat="1" ht="16.899999999999999" customHeight="1">
      <c r="B599" s="33"/>
      <c r="C599" s="204" t="s">
        <v>19</v>
      </c>
      <c r="D599" s="204" t="s">
        <v>1779</v>
      </c>
      <c r="E599" s="18" t="s">
        <v>19</v>
      </c>
      <c r="F599" s="205">
        <v>24.003</v>
      </c>
      <c r="H599" s="33"/>
    </row>
    <row r="600" spans="2:8" s="1" customFormat="1" ht="16.899999999999999" customHeight="1">
      <c r="B600" s="33"/>
      <c r="C600" s="204" t="s">
        <v>19</v>
      </c>
      <c r="D600" s="204" t="s">
        <v>1780</v>
      </c>
      <c r="E600" s="18" t="s">
        <v>19</v>
      </c>
      <c r="F600" s="205">
        <v>23.003</v>
      </c>
      <c r="H600" s="33"/>
    </row>
    <row r="601" spans="2:8" s="1" customFormat="1" ht="16.899999999999999" customHeight="1">
      <c r="B601" s="33"/>
      <c r="C601" s="204" t="s">
        <v>19</v>
      </c>
      <c r="D601" s="204" t="s">
        <v>1781</v>
      </c>
      <c r="E601" s="18" t="s">
        <v>19</v>
      </c>
      <c r="F601" s="205">
        <v>7.11</v>
      </c>
      <c r="H601" s="33"/>
    </row>
    <row r="602" spans="2:8" s="1" customFormat="1" ht="16.899999999999999" customHeight="1">
      <c r="B602" s="33"/>
      <c r="C602" s="204" t="s">
        <v>19</v>
      </c>
      <c r="D602" s="204" t="s">
        <v>1782</v>
      </c>
      <c r="E602" s="18" t="s">
        <v>19</v>
      </c>
      <c r="F602" s="205">
        <v>11.272</v>
      </c>
      <c r="H602" s="33"/>
    </row>
    <row r="603" spans="2:8" s="1" customFormat="1" ht="16.899999999999999" customHeight="1">
      <c r="B603" s="33"/>
      <c r="C603" s="204" t="s">
        <v>19</v>
      </c>
      <c r="D603" s="204" t="s">
        <v>1783</v>
      </c>
      <c r="E603" s="18" t="s">
        <v>19</v>
      </c>
      <c r="F603" s="205">
        <v>15.898999999999999</v>
      </c>
      <c r="H603" s="33"/>
    </row>
    <row r="604" spans="2:8" s="1" customFormat="1" ht="16.899999999999999" customHeight="1">
      <c r="B604" s="33"/>
      <c r="C604" s="204" t="s">
        <v>19</v>
      </c>
      <c r="D604" s="204" t="s">
        <v>1784</v>
      </c>
      <c r="E604" s="18" t="s">
        <v>19</v>
      </c>
      <c r="F604" s="205">
        <v>14.148</v>
      </c>
      <c r="H604" s="33"/>
    </row>
    <row r="605" spans="2:8" s="1" customFormat="1" ht="16.899999999999999" customHeight="1">
      <c r="B605" s="33"/>
      <c r="C605" s="204" t="s">
        <v>19</v>
      </c>
      <c r="D605" s="204" t="s">
        <v>1785</v>
      </c>
      <c r="E605" s="18" t="s">
        <v>19</v>
      </c>
      <c r="F605" s="205">
        <v>19.637</v>
      </c>
      <c r="H605" s="33"/>
    </row>
    <row r="606" spans="2:8" s="1" customFormat="1" ht="16.899999999999999" customHeight="1">
      <c r="B606" s="33"/>
      <c r="C606" s="204" t="s">
        <v>19</v>
      </c>
      <c r="D606" s="204" t="s">
        <v>1786</v>
      </c>
      <c r="E606" s="18" t="s">
        <v>19</v>
      </c>
      <c r="F606" s="205">
        <v>22.401</v>
      </c>
      <c r="H606" s="33"/>
    </row>
    <row r="607" spans="2:8" s="1" customFormat="1" ht="16.899999999999999" customHeight="1">
      <c r="B607" s="33"/>
      <c r="C607" s="204" t="s">
        <v>19</v>
      </c>
      <c r="D607" s="204" t="s">
        <v>1787</v>
      </c>
      <c r="E607" s="18" t="s">
        <v>19</v>
      </c>
      <c r="F607" s="205">
        <v>0.6</v>
      </c>
      <c r="H607" s="33"/>
    </row>
    <row r="608" spans="2:8" s="1" customFormat="1" ht="16.899999999999999" customHeight="1">
      <c r="B608" s="33"/>
      <c r="C608" s="204" t="s">
        <v>19</v>
      </c>
      <c r="D608" s="204" t="s">
        <v>1788</v>
      </c>
      <c r="E608" s="18" t="s">
        <v>19</v>
      </c>
      <c r="F608" s="205">
        <v>1.607</v>
      </c>
      <c r="H608" s="33"/>
    </row>
    <row r="609" spans="2:8" s="1" customFormat="1" ht="16.899999999999999" customHeight="1">
      <c r="B609" s="33"/>
      <c r="C609" s="204" t="s">
        <v>19</v>
      </c>
      <c r="D609" s="204" t="s">
        <v>1789</v>
      </c>
      <c r="E609" s="18" t="s">
        <v>19</v>
      </c>
      <c r="F609" s="205">
        <v>1.3049999999999999</v>
      </c>
      <c r="H609" s="33"/>
    </row>
    <row r="610" spans="2:8" s="1" customFormat="1" ht="16.899999999999999" customHeight="1">
      <c r="B610" s="33"/>
      <c r="C610" s="204" t="s">
        <v>19</v>
      </c>
      <c r="D610" s="204" t="s">
        <v>1790</v>
      </c>
      <c r="E610" s="18" t="s">
        <v>19</v>
      </c>
      <c r="F610" s="205">
        <v>1.2490000000000001</v>
      </c>
      <c r="H610" s="33"/>
    </row>
    <row r="611" spans="2:8" s="1" customFormat="1" ht="16.899999999999999" customHeight="1">
      <c r="B611" s="33"/>
      <c r="C611" s="204" t="s">
        <v>19</v>
      </c>
      <c r="D611" s="204" t="s">
        <v>1791</v>
      </c>
      <c r="E611" s="18" t="s">
        <v>19</v>
      </c>
      <c r="F611" s="205">
        <v>1.2450000000000001</v>
      </c>
      <c r="H611" s="33"/>
    </row>
    <row r="612" spans="2:8" s="1" customFormat="1" ht="16.899999999999999" customHeight="1">
      <c r="B612" s="33"/>
      <c r="C612" s="204" t="s">
        <v>19</v>
      </c>
      <c r="D612" s="204" t="s">
        <v>1792</v>
      </c>
      <c r="E612" s="18" t="s">
        <v>19</v>
      </c>
      <c r="F612" s="205">
        <v>1.246</v>
      </c>
      <c r="H612" s="33"/>
    </row>
    <row r="613" spans="2:8" s="1" customFormat="1" ht="16.899999999999999" customHeight="1">
      <c r="B613" s="33"/>
      <c r="C613" s="204" t="s">
        <v>19</v>
      </c>
      <c r="D613" s="204" t="s">
        <v>1793</v>
      </c>
      <c r="E613" s="18" t="s">
        <v>19</v>
      </c>
      <c r="F613" s="205">
        <v>1.25</v>
      </c>
      <c r="H613" s="33"/>
    </row>
    <row r="614" spans="2:8" s="1" customFormat="1" ht="16.899999999999999" customHeight="1">
      <c r="B614" s="33"/>
      <c r="C614" s="204" t="s">
        <v>19</v>
      </c>
      <c r="D614" s="204" t="s">
        <v>1794</v>
      </c>
      <c r="E614" s="18" t="s">
        <v>19</v>
      </c>
      <c r="F614" s="205">
        <v>1.26</v>
      </c>
      <c r="H614" s="33"/>
    </row>
    <row r="615" spans="2:8" s="1" customFormat="1" ht="16.899999999999999" customHeight="1">
      <c r="B615" s="33"/>
      <c r="C615" s="204" t="s">
        <v>19</v>
      </c>
      <c r="D615" s="204" t="s">
        <v>1795</v>
      </c>
      <c r="E615" s="18" t="s">
        <v>19</v>
      </c>
      <c r="F615" s="205">
        <v>1.26</v>
      </c>
      <c r="H615" s="33"/>
    </row>
    <row r="616" spans="2:8" s="1" customFormat="1" ht="16.899999999999999" customHeight="1">
      <c r="B616" s="33"/>
      <c r="C616" s="204" t="s">
        <v>19</v>
      </c>
      <c r="D616" s="204" t="s">
        <v>1796</v>
      </c>
      <c r="E616" s="18" t="s">
        <v>19</v>
      </c>
      <c r="F616" s="205">
        <v>1.26</v>
      </c>
      <c r="H616" s="33"/>
    </row>
    <row r="617" spans="2:8" s="1" customFormat="1" ht="16.899999999999999" customHeight="1">
      <c r="B617" s="33"/>
      <c r="C617" s="204" t="s">
        <v>19</v>
      </c>
      <c r="D617" s="204" t="s">
        <v>1797</v>
      </c>
      <c r="E617" s="18" t="s">
        <v>19</v>
      </c>
      <c r="F617" s="205">
        <v>1.26</v>
      </c>
      <c r="H617" s="33"/>
    </row>
    <row r="618" spans="2:8" s="1" customFormat="1" ht="16.899999999999999" customHeight="1">
      <c r="B618" s="33"/>
      <c r="C618" s="204" t="s">
        <v>19</v>
      </c>
      <c r="D618" s="204" t="s">
        <v>1798</v>
      </c>
      <c r="E618" s="18" t="s">
        <v>19</v>
      </c>
      <c r="F618" s="205">
        <v>1.26</v>
      </c>
      <c r="H618" s="33"/>
    </row>
    <row r="619" spans="2:8" s="1" customFormat="1" ht="16.899999999999999" customHeight="1">
      <c r="B619" s="33"/>
      <c r="C619" s="204" t="s">
        <v>19</v>
      </c>
      <c r="D619" s="204" t="s">
        <v>1799</v>
      </c>
      <c r="E619" s="18" t="s">
        <v>19</v>
      </c>
      <c r="F619" s="205">
        <v>1.26</v>
      </c>
      <c r="H619" s="33"/>
    </row>
    <row r="620" spans="2:8" s="1" customFormat="1" ht="16.899999999999999" customHeight="1">
      <c r="B620" s="33"/>
      <c r="C620" s="204" t="s">
        <v>19</v>
      </c>
      <c r="D620" s="204" t="s">
        <v>1800</v>
      </c>
      <c r="E620" s="18" t="s">
        <v>19</v>
      </c>
      <c r="F620" s="205">
        <v>1.26</v>
      </c>
      <c r="H620" s="33"/>
    </row>
    <row r="621" spans="2:8" s="1" customFormat="1" ht="16.899999999999999" customHeight="1">
      <c r="B621" s="33"/>
      <c r="C621" s="204" t="s">
        <v>19</v>
      </c>
      <c r="D621" s="204" t="s">
        <v>1801</v>
      </c>
      <c r="E621" s="18" t="s">
        <v>19</v>
      </c>
      <c r="F621" s="205">
        <v>1.26</v>
      </c>
      <c r="H621" s="33"/>
    </row>
    <row r="622" spans="2:8" s="1" customFormat="1" ht="16.899999999999999" customHeight="1">
      <c r="B622" s="33"/>
      <c r="C622" s="204" t="s">
        <v>19</v>
      </c>
      <c r="D622" s="204" t="s">
        <v>1802</v>
      </c>
      <c r="E622" s="18" t="s">
        <v>19</v>
      </c>
      <c r="F622" s="205">
        <v>1.26</v>
      </c>
      <c r="H622" s="33"/>
    </row>
    <row r="623" spans="2:8" s="1" customFormat="1" ht="16.899999999999999" customHeight="1">
      <c r="B623" s="33"/>
      <c r="C623" s="204" t="s">
        <v>19</v>
      </c>
      <c r="D623" s="204" t="s">
        <v>1803</v>
      </c>
      <c r="E623" s="18" t="s">
        <v>19</v>
      </c>
      <c r="F623" s="205">
        <v>1.26</v>
      </c>
      <c r="H623" s="33"/>
    </row>
    <row r="624" spans="2:8" s="1" customFormat="1" ht="16.899999999999999" customHeight="1">
      <c r="B624" s="33"/>
      <c r="C624" s="204" t="s">
        <v>19</v>
      </c>
      <c r="D624" s="204" t="s">
        <v>1804</v>
      </c>
      <c r="E624" s="18" t="s">
        <v>19</v>
      </c>
      <c r="F624" s="205">
        <v>0.77</v>
      </c>
      <c r="H624" s="33"/>
    </row>
    <row r="625" spans="2:8" s="1" customFormat="1" ht="16.899999999999999" customHeight="1">
      <c r="B625" s="33"/>
      <c r="C625" s="204" t="s">
        <v>19</v>
      </c>
      <c r="D625" s="204" t="s">
        <v>1805</v>
      </c>
      <c r="E625" s="18" t="s">
        <v>19</v>
      </c>
      <c r="F625" s="205">
        <v>21.047000000000001</v>
      </c>
      <c r="H625" s="33"/>
    </row>
    <row r="626" spans="2:8" s="1" customFormat="1" ht="16.899999999999999" customHeight="1">
      <c r="B626" s="33"/>
      <c r="C626" s="204" t="s">
        <v>19</v>
      </c>
      <c r="D626" s="204" t="s">
        <v>1806</v>
      </c>
      <c r="E626" s="18" t="s">
        <v>19</v>
      </c>
      <c r="F626" s="205">
        <v>8.5969999999999995</v>
      </c>
      <c r="H626" s="33"/>
    </row>
    <row r="627" spans="2:8" s="1" customFormat="1" ht="16.899999999999999" customHeight="1">
      <c r="B627" s="33"/>
      <c r="C627" s="204" t="s">
        <v>19</v>
      </c>
      <c r="D627" s="204" t="s">
        <v>1807</v>
      </c>
      <c r="E627" s="18" t="s">
        <v>19</v>
      </c>
      <c r="F627" s="205">
        <v>17.553999999999998</v>
      </c>
      <c r="H627" s="33"/>
    </row>
    <row r="628" spans="2:8" s="1" customFormat="1" ht="16.899999999999999" customHeight="1">
      <c r="B628" s="33"/>
      <c r="C628" s="204" t="s">
        <v>19</v>
      </c>
      <c r="D628" s="204" t="s">
        <v>1808</v>
      </c>
      <c r="E628" s="18" t="s">
        <v>19</v>
      </c>
      <c r="F628" s="205">
        <v>2.6469999999999998</v>
      </c>
      <c r="H628" s="33"/>
    </row>
    <row r="629" spans="2:8" s="1" customFormat="1" ht="16.899999999999999" customHeight="1">
      <c r="B629" s="33"/>
      <c r="C629" s="204" t="s">
        <v>19</v>
      </c>
      <c r="D629" s="204" t="s">
        <v>1809</v>
      </c>
      <c r="E629" s="18" t="s">
        <v>19</v>
      </c>
      <c r="F629" s="205">
        <v>4.8360000000000003</v>
      </c>
      <c r="H629" s="33"/>
    </row>
    <row r="630" spans="2:8" s="1" customFormat="1" ht="16.899999999999999" customHeight="1">
      <c r="B630" s="33"/>
      <c r="C630" s="204" t="s">
        <v>19</v>
      </c>
      <c r="D630" s="204" t="s">
        <v>1810</v>
      </c>
      <c r="E630" s="18" t="s">
        <v>19</v>
      </c>
      <c r="F630" s="205">
        <v>3.173</v>
      </c>
      <c r="H630" s="33"/>
    </row>
    <row r="631" spans="2:8" s="1" customFormat="1" ht="16.899999999999999" customHeight="1">
      <c r="B631" s="33"/>
      <c r="C631" s="204" t="s">
        <v>19</v>
      </c>
      <c r="D631" s="204" t="s">
        <v>1811</v>
      </c>
      <c r="E631" s="18" t="s">
        <v>19</v>
      </c>
      <c r="F631" s="205">
        <v>0.35499999999999998</v>
      </c>
      <c r="H631" s="33"/>
    </row>
    <row r="632" spans="2:8" s="1" customFormat="1" ht="16.899999999999999" customHeight="1">
      <c r="B632" s="33"/>
      <c r="C632" s="204" t="s">
        <v>19</v>
      </c>
      <c r="D632" s="204" t="s">
        <v>1812</v>
      </c>
      <c r="E632" s="18" t="s">
        <v>19</v>
      </c>
      <c r="F632" s="205">
        <v>0.46899999999999997</v>
      </c>
      <c r="H632" s="33"/>
    </row>
    <row r="633" spans="2:8" s="1" customFormat="1" ht="16.899999999999999" customHeight="1">
      <c r="B633" s="33"/>
      <c r="C633" s="204" t="s">
        <v>19</v>
      </c>
      <c r="D633" s="204" t="s">
        <v>1813</v>
      </c>
      <c r="E633" s="18" t="s">
        <v>19</v>
      </c>
      <c r="F633" s="205">
        <v>0.96899999999999997</v>
      </c>
      <c r="H633" s="33"/>
    </row>
    <row r="634" spans="2:8" s="1" customFormat="1" ht="16.899999999999999" customHeight="1">
      <c r="B634" s="33"/>
      <c r="C634" s="204" t="s">
        <v>19</v>
      </c>
      <c r="D634" s="204" t="s">
        <v>1814</v>
      </c>
      <c r="E634" s="18" t="s">
        <v>19</v>
      </c>
      <c r="F634" s="205">
        <v>0.312</v>
      </c>
      <c r="H634" s="33"/>
    </row>
    <row r="635" spans="2:8" s="1" customFormat="1" ht="16.899999999999999" customHeight="1">
      <c r="B635" s="33"/>
      <c r="C635" s="204" t="s">
        <v>19</v>
      </c>
      <c r="D635" s="204" t="s">
        <v>1815</v>
      </c>
      <c r="E635" s="18" t="s">
        <v>19</v>
      </c>
      <c r="F635" s="205">
        <v>0.54</v>
      </c>
      <c r="H635" s="33"/>
    </row>
    <row r="636" spans="2:8" s="1" customFormat="1" ht="16.899999999999999" customHeight="1">
      <c r="B636" s="33"/>
      <c r="C636" s="204" t="s">
        <v>19</v>
      </c>
      <c r="D636" s="204" t="s">
        <v>1816</v>
      </c>
      <c r="E636" s="18" t="s">
        <v>19</v>
      </c>
      <c r="F636" s="205">
        <v>69.53</v>
      </c>
      <c r="H636" s="33"/>
    </row>
    <row r="637" spans="2:8" s="1" customFormat="1" ht="16.899999999999999" customHeight="1">
      <c r="B637" s="33"/>
      <c r="C637" s="204" t="s">
        <v>19</v>
      </c>
      <c r="D637" s="204" t="s">
        <v>1817</v>
      </c>
      <c r="E637" s="18" t="s">
        <v>19</v>
      </c>
      <c r="F637" s="205">
        <v>1.645</v>
      </c>
      <c r="H637" s="33"/>
    </row>
    <row r="638" spans="2:8" s="1" customFormat="1" ht="16.899999999999999" customHeight="1">
      <c r="B638" s="33"/>
      <c r="C638" s="204" t="s">
        <v>1711</v>
      </c>
      <c r="D638" s="204" t="s">
        <v>234</v>
      </c>
      <c r="E638" s="18" t="s">
        <v>19</v>
      </c>
      <c r="F638" s="205">
        <v>2832.9789999999998</v>
      </c>
      <c r="H638" s="33"/>
    </row>
    <row r="639" spans="2:8" s="1" customFormat="1" ht="16.899999999999999" customHeight="1">
      <c r="B639" s="33"/>
      <c r="C639" s="206" t="s">
        <v>5697</v>
      </c>
      <c r="H639" s="33"/>
    </row>
    <row r="640" spans="2:8" s="1" customFormat="1" ht="16.899999999999999" customHeight="1">
      <c r="B640" s="33"/>
      <c r="C640" s="204" t="s">
        <v>1730</v>
      </c>
      <c r="D640" s="204" t="s">
        <v>1731</v>
      </c>
      <c r="E640" s="18" t="s">
        <v>167</v>
      </c>
      <c r="F640" s="205">
        <v>2832.9789999999998</v>
      </c>
      <c r="H640" s="33"/>
    </row>
    <row r="641" spans="2:8" s="1" customFormat="1" ht="16.899999999999999" customHeight="1">
      <c r="B641" s="33"/>
      <c r="C641" s="204" t="s">
        <v>1992</v>
      </c>
      <c r="D641" s="204" t="s">
        <v>1993</v>
      </c>
      <c r="E641" s="18" t="s">
        <v>323</v>
      </c>
      <c r="F641" s="205">
        <v>382.452</v>
      </c>
      <c r="H641" s="33"/>
    </row>
    <row r="642" spans="2:8" s="1" customFormat="1" ht="26.45" customHeight="1">
      <c r="B642" s="33"/>
      <c r="C642" s="199" t="s">
        <v>5716</v>
      </c>
      <c r="D642" s="199" t="s">
        <v>108</v>
      </c>
      <c r="H642" s="33"/>
    </row>
    <row r="643" spans="2:8" s="1" customFormat="1" ht="16.899999999999999" customHeight="1">
      <c r="B643" s="33"/>
      <c r="C643" s="200" t="s">
        <v>1702</v>
      </c>
      <c r="D643" s="201" t="s">
        <v>1703</v>
      </c>
      <c r="E643" s="202" t="s">
        <v>180</v>
      </c>
      <c r="F643" s="203">
        <v>3455.3339999999998</v>
      </c>
      <c r="H643" s="33"/>
    </row>
    <row r="644" spans="2:8" s="1" customFormat="1" ht="16.899999999999999" customHeight="1">
      <c r="B644" s="33"/>
      <c r="C644" s="204" t="s">
        <v>19</v>
      </c>
      <c r="D644" s="204" t="s">
        <v>230</v>
      </c>
      <c r="E644" s="18" t="s">
        <v>19</v>
      </c>
      <c r="F644" s="205">
        <v>0</v>
      </c>
      <c r="H644" s="33"/>
    </row>
    <row r="645" spans="2:8" s="1" customFormat="1" ht="16.899999999999999" customHeight="1">
      <c r="B645" s="33"/>
      <c r="C645" s="204" t="s">
        <v>19</v>
      </c>
      <c r="D645" s="204" t="s">
        <v>2563</v>
      </c>
      <c r="E645" s="18" t="s">
        <v>19</v>
      </c>
      <c r="F645" s="205">
        <v>0</v>
      </c>
      <c r="H645" s="33"/>
    </row>
    <row r="646" spans="2:8" s="1" customFormat="1" ht="16.899999999999999" customHeight="1">
      <c r="B646" s="33"/>
      <c r="C646" s="204" t="s">
        <v>19</v>
      </c>
      <c r="D646" s="204" t="s">
        <v>2564</v>
      </c>
      <c r="E646" s="18" t="s">
        <v>19</v>
      </c>
      <c r="F646" s="205">
        <v>16.05</v>
      </c>
      <c r="H646" s="33"/>
    </row>
    <row r="647" spans="2:8" s="1" customFormat="1" ht="16.899999999999999" customHeight="1">
      <c r="B647" s="33"/>
      <c r="C647" s="204" t="s">
        <v>19</v>
      </c>
      <c r="D647" s="204" t="s">
        <v>2565</v>
      </c>
      <c r="E647" s="18" t="s">
        <v>19</v>
      </c>
      <c r="F647" s="205">
        <v>21</v>
      </c>
      <c r="H647" s="33"/>
    </row>
    <row r="648" spans="2:8" s="1" customFormat="1" ht="16.899999999999999" customHeight="1">
      <c r="B648" s="33"/>
      <c r="C648" s="204" t="s">
        <v>19</v>
      </c>
      <c r="D648" s="204" t="s">
        <v>2566</v>
      </c>
      <c r="E648" s="18" t="s">
        <v>19</v>
      </c>
      <c r="F648" s="205">
        <v>13.5</v>
      </c>
      <c r="H648" s="33"/>
    </row>
    <row r="649" spans="2:8" s="1" customFormat="1" ht="16.899999999999999" customHeight="1">
      <c r="B649" s="33"/>
      <c r="C649" s="204" t="s">
        <v>19</v>
      </c>
      <c r="D649" s="204" t="s">
        <v>2567</v>
      </c>
      <c r="E649" s="18" t="s">
        <v>19</v>
      </c>
      <c r="F649" s="205">
        <v>22.835000000000001</v>
      </c>
      <c r="H649" s="33"/>
    </row>
    <row r="650" spans="2:8" s="1" customFormat="1" ht="16.899999999999999" customHeight="1">
      <c r="B650" s="33"/>
      <c r="C650" s="204" t="s">
        <v>19</v>
      </c>
      <c r="D650" s="204" t="s">
        <v>2568</v>
      </c>
      <c r="E650" s="18" t="s">
        <v>19</v>
      </c>
      <c r="F650" s="205">
        <v>5.64</v>
      </c>
      <c r="H650" s="33"/>
    </row>
    <row r="651" spans="2:8" s="1" customFormat="1" ht="16.899999999999999" customHeight="1">
      <c r="B651" s="33"/>
      <c r="C651" s="204" t="s">
        <v>19</v>
      </c>
      <c r="D651" s="204" t="s">
        <v>2569</v>
      </c>
      <c r="E651" s="18" t="s">
        <v>19</v>
      </c>
      <c r="F651" s="205">
        <v>14.91</v>
      </c>
      <c r="H651" s="33"/>
    </row>
    <row r="652" spans="2:8" s="1" customFormat="1" ht="16.899999999999999" customHeight="1">
      <c r="B652" s="33"/>
      <c r="C652" s="204" t="s">
        <v>19</v>
      </c>
      <c r="D652" s="204" t="s">
        <v>2570</v>
      </c>
      <c r="E652" s="18" t="s">
        <v>19</v>
      </c>
      <c r="F652" s="205">
        <v>48.72</v>
      </c>
      <c r="H652" s="33"/>
    </row>
    <row r="653" spans="2:8" s="1" customFormat="1" ht="16.899999999999999" customHeight="1">
      <c r="B653" s="33"/>
      <c r="C653" s="204" t="s">
        <v>19</v>
      </c>
      <c r="D653" s="204" t="s">
        <v>2571</v>
      </c>
      <c r="E653" s="18" t="s">
        <v>19</v>
      </c>
      <c r="F653" s="205">
        <v>25.52</v>
      </c>
      <c r="H653" s="33"/>
    </row>
    <row r="654" spans="2:8" s="1" customFormat="1" ht="16.899999999999999" customHeight="1">
      <c r="B654" s="33"/>
      <c r="C654" s="204" t="s">
        <v>19</v>
      </c>
      <c r="D654" s="204" t="s">
        <v>2572</v>
      </c>
      <c r="E654" s="18" t="s">
        <v>19</v>
      </c>
      <c r="F654" s="205">
        <v>8.19</v>
      </c>
      <c r="H654" s="33"/>
    </row>
    <row r="655" spans="2:8" s="1" customFormat="1" ht="16.899999999999999" customHeight="1">
      <c r="B655" s="33"/>
      <c r="C655" s="204" t="s">
        <v>19</v>
      </c>
      <c r="D655" s="204" t="s">
        <v>2573</v>
      </c>
      <c r="E655" s="18" t="s">
        <v>19</v>
      </c>
      <c r="F655" s="205">
        <v>22.751999999999999</v>
      </c>
      <c r="H655" s="33"/>
    </row>
    <row r="656" spans="2:8" s="1" customFormat="1" ht="16.899999999999999" customHeight="1">
      <c r="B656" s="33"/>
      <c r="C656" s="204" t="s">
        <v>19</v>
      </c>
      <c r="D656" s="204" t="s">
        <v>2574</v>
      </c>
      <c r="E656" s="18" t="s">
        <v>19</v>
      </c>
      <c r="F656" s="205">
        <v>0.97199999999999998</v>
      </c>
      <c r="H656" s="33"/>
    </row>
    <row r="657" spans="2:8" s="1" customFormat="1" ht="16.899999999999999" customHeight="1">
      <c r="B657" s="33"/>
      <c r="C657" s="204" t="s">
        <v>19</v>
      </c>
      <c r="D657" s="204" t="s">
        <v>2575</v>
      </c>
      <c r="E657" s="18" t="s">
        <v>19</v>
      </c>
      <c r="F657" s="205">
        <v>28.44</v>
      </c>
      <c r="H657" s="33"/>
    </row>
    <row r="658" spans="2:8" s="1" customFormat="1" ht="16.899999999999999" customHeight="1">
      <c r="B658" s="33"/>
      <c r="C658" s="204" t="s">
        <v>19</v>
      </c>
      <c r="D658" s="204" t="s">
        <v>2576</v>
      </c>
      <c r="E658" s="18" t="s">
        <v>19</v>
      </c>
      <c r="F658" s="205">
        <v>9.57</v>
      </c>
      <c r="H658" s="33"/>
    </row>
    <row r="659" spans="2:8" s="1" customFormat="1" ht="16.899999999999999" customHeight="1">
      <c r="B659" s="33"/>
      <c r="C659" s="204" t="s">
        <v>19</v>
      </c>
      <c r="D659" s="204" t="s">
        <v>2577</v>
      </c>
      <c r="E659" s="18" t="s">
        <v>19</v>
      </c>
      <c r="F659" s="205">
        <v>5.61</v>
      </c>
      <c r="H659" s="33"/>
    </row>
    <row r="660" spans="2:8" s="1" customFormat="1" ht="16.899999999999999" customHeight="1">
      <c r="B660" s="33"/>
      <c r="C660" s="204" t="s">
        <v>19</v>
      </c>
      <c r="D660" s="204" t="s">
        <v>2578</v>
      </c>
      <c r="E660" s="18" t="s">
        <v>19</v>
      </c>
      <c r="F660" s="205">
        <v>17.420000000000002</v>
      </c>
      <c r="H660" s="33"/>
    </row>
    <row r="661" spans="2:8" s="1" customFormat="1" ht="16.899999999999999" customHeight="1">
      <c r="B661" s="33"/>
      <c r="C661" s="204" t="s">
        <v>19</v>
      </c>
      <c r="D661" s="204" t="s">
        <v>2579</v>
      </c>
      <c r="E661" s="18" t="s">
        <v>19</v>
      </c>
      <c r="F661" s="205">
        <v>22.62</v>
      </c>
      <c r="H661" s="33"/>
    </row>
    <row r="662" spans="2:8" s="1" customFormat="1" ht="16.899999999999999" customHeight="1">
      <c r="B662" s="33"/>
      <c r="C662" s="204" t="s">
        <v>19</v>
      </c>
      <c r="D662" s="204" t="s">
        <v>2580</v>
      </c>
      <c r="E662" s="18" t="s">
        <v>19</v>
      </c>
      <c r="F662" s="205">
        <v>4.32</v>
      </c>
      <c r="H662" s="33"/>
    </row>
    <row r="663" spans="2:8" s="1" customFormat="1" ht="16.899999999999999" customHeight="1">
      <c r="B663" s="33"/>
      <c r="C663" s="204" t="s">
        <v>19</v>
      </c>
      <c r="D663" s="204" t="s">
        <v>2581</v>
      </c>
      <c r="E663" s="18" t="s">
        <v>19</v>
      </c>
      <c r="F663" s="205">
        <v>7.54</v>
      </c>
      <c r="H663" s="33"/>
    </row>
    <row r="664" spans="2:8" s="1" customFormat="1" ht="16.899999999999999" customHeight="1">
      <c r="B664" s="33"/>
      <c r="C664" s="204" t="s">
        <v>19</v>
      </c>
      <c r="D664" s="204" t="s">
        <v>2582</v>
      </c>
      <c r="E664" s="18" t="s">
        <v>19</v>
      </c>
      <c r="F664" s="205">
        <v>1.96</v>
      </c>
      <c r="H664" s="33"/>
    </row>
    <row r="665" spans="2:8" s="1" customFormat="1" ht="16.899999999999999" customHeight="1">
      <c r="B665" s="33"/>
      <c r="C665" s="204" t="s">
        <v>19</v>
      </c>
      <c r="D665" s="204" t="s">
        <v>2583</v>
      </c>
      <c r="E665" s="18" t="s">
        <v>19</v>
      </c>
      <c r="F665" s="205">
        <v>14.3</v>
      </c>
      <c r="H665" s="33"/>
    </row>
    <row r="666" spans="2:8" s="1" customFormat="1" ht="16.899999999999999" customHeight="1">
      <c r="B666" s="33"/>
      <c r="C666" s="204" t="s">
        <v>19</v>
      </c>
      <c r="D666" s="204" t="s">
        <v>2584</v>
      </c>
      <c r="E666" s="18" t="s">
        <v>19</v>
      </c>
      <c r="F666" s="205">
        <v>10</v>
      </c>
      <c r="H666" s="33"/>
    </row>
    <row r="667" spans="2:8" s="1" customFormat="1" ht="16.899999999999999" customHeight="1">
      <c r="B667" s="33"/>
      <c r="C667" s="204" t="s">
        <v>19</v>
      </c>
      <c r="D667" s="204" t="s">
        <v>2585</v>
      </c>
      <c r="E667" s="18" t="s">
        <v>19</v>
      </c>
      <c r="F667" s="205">
        <v>17.7</v>
      </c>
      <c r="H667" s="33"/>
    </row>
    <row r="668" spans="2:8" s="1" customFormat="1" ht="16.899999999999999" customHeight="1">
      <c r="B668" s="33"/>
      <c r="C668" s="204" t="s">
        <v>19</v>
      </c>
      <c r="D668" s="204" t="s">
        <v>2586</v>
      </c>
      <c r="E668" s="18" t="s">
        <v>19</v>
      </c>
      <c r="F668" s="205">
        <v>15.5</v>
      </c>
      <c r="H668" s="33"/>
    </row>
    <row r="669" spans="2:8" s="1" customFormat="1" ht="16.899999999999999" customHeight="1">
      <c r="B669" s="33"/>
      <c r="C669" s="204" t="s">
        <v>19</v>
      </c>
      <c r="D669" s="204" t="s">
        <v>2587</v>
      </c>
      <c r="E669" s="18" t="s">
        <v>19</v>
      </c>
      <c r="F669" s="205">
        <v>1.1000000000000001</v>
      </c>
      <c r="H669" s="33"/>
    </row>
    <row r="670" spans="2:8" s="1" customFormat="1" ht="16.899999999999999" customHeight="1">
      <c r="B670" s="33"/>
      <c r="C670" s="204" t="s">
        <v>19</v>
      </c>
      <c r="D670" s="204" t="s">
        <v>2588</v>
      </c>
      <c r="E670" s="18" t="s">
        <v>19</v>
      </c>
      <c r="F670" s="205">
        <v>33.6</v>
      </c>
      <c r="H670" s="33"/>
    </row>
    <row r="671" spans="2:8" s="1" customFormat="1" ht="16.899999999999999" customHeight="1">
      <c r="B671" s="33"/>
      <c r="C671" s="204" t="s">
        <v>19</v>
      </c>
      <c r="D671" s="204" t="s">
        <v>2589</v>
      </c>
      <c r="E671" s="18" t="s">
        <v>19</v>
      </c>
      <c r="F671" s="205">
        <v>22.2</v>
      </c>
      <c r="H671" s="33"/>
    </row>
    <row r="672" spans="2:8" s="1" customFormat="1" ht="16.899999999999999" customHeight="1">
      <c r="B672" s="33"/>
      <c r="C672" s="204" t="s">
        <v>19</v>
      </c>
      <c r="D672" s="204" t="s">
        <v>2590</v>
      </c>
      <c r="E672" s="18" t="s">
        <v>19</v>
      </c>
      <c r="F672" s="205">
        <v>21</v>
      </c>
      <c r="H672" s="33"/>
    </row>
    <row r="673" spans="2:8" s="1" customFormat="1" ht="16.899999999999999" customHeight="1">
      <c r="B673" s="33"/>
      <c r="C673" s="204" t="s">
        <v>19</v>
      </c>
      <c r="D673" s="204" t="s">
        <v>2591</v>
      </c>
      <c r="E673" s="18" t="s">
        <v>19</v>
      </c>
      <c r="F673" s="205">
        <v>19.2</v>
      </c>
      <c r="H673" s="33"/>
    </row>
    <row r="674" spans="2:8" s="1" customFormat="1" ht="16.899999999999999" customHeight="1">
      <c r="B674" s="33"/>
      <c r="C674" s="204" t="s">
        <v>19</v>
      </c>
      <c r="D674" s="204" t="s">
        <v>2592</v>
      </c>
      <c r="E674" s="18" t="s">
        <v>19</v>
      </c>
      <c r="F674" s="205">
        <v>44.3</v>
      </c>
      <c r="H674" s="33"/>
    </row>
    <row r="675" spans="2:8" s="1" customFormat="1" ht="16.899999999999999" customHeight="1">
      <c r="B675" s="33"/>
      <c r="C675" s="204" t="s">
        <v>19</v>
      </c>
      <c r="D675" s="204" t="s">
        <v>2593</v>
      </c>
      <c r="E675" s="18" t="s">
        <v>19</v>
      </c>
      <c r="F675" s="205">
        <v>19.2</v>
      </c>
      <c r="H675" s="33"/>
    </row>
    <row r="676" spans="2:8" s="1" customFormat="1" ht="16.899999999999999" customHeight="1">
      <c r="B676" s="33"/>
      <c r="C676" s="204" t="s">
        <v>19</v>
      </c>
      <c r="D676" s="204" t="s">
        <v>2594</v>
      </c>
      <c r="E676" s="18" t="s">
        <v>19</v>
      </c>
      <c r="F676" s="205">
        <v>5.2</v>
      </c>
      <c r="H676" s="33"/>
    </row>
    <row r="677" spans="2:8" s="1" customFormat="1" ht="16.899999999999999" customHeight="1">
      <c r="B677" s="33"/>
      <c r="C677" s="204" t="s">
        <v>19</v>
      </c>
      <c r="D677" s="204" t="s">
        <v>2595</v>
      </c>
      <c r="E677" s="18" t="s">
        <v>19</v>
      </c>
      <c r="F677" s="205">
        <v>3</v>
      </c>
      <c r="H677" s="33"/>
    </row>
    <row r="678" spans="2:8" s="1" customFormat="1" ht="16.899999999999999" customHeight="1">
      <c r="B678" s="33"/>
      <c r="C678" s="204" t="s">
        <v>19</v>
      </c>
      <c r="D678" s="204" t="s">
        <v>2596</v>
      </c>
      <c r="E678" s="18" t="s">
        <v>19</v>
      </c>
      <c r="F678" s="205">
        <v>3</v>
      </c>
      <c r="H678" s="33"/>
    </row>
    <row r="679" spans="2:8" s="1" customFormat="1" ht="16.899999999999999" customHeight="1">
      <c r="B679" s="33"/>
      <c r="C679" s="204" t="s">
        <v>19</v>
      </c>
      <c r="D679" s="204" t="s">
        <v>2597</v>
      </c>
      <c r="E679" s="18" t="s">
        <v>19</v>
      </c>
      <c r="F679" s="205">
        <v>9.6</v>
      </c>
      <c r="H679" s="33"/>
    </row>
    <row r="680" spans="2:8" s="1" customFormat="1" ht="16.899999999999999" customHeight="1">
      <c r="B680" s="33"/>
      <c r="C680" s="204" t="s">
        <v>19</v>
      </c>
      <c r="D680" s="204" t="s">
        <v>2598</v>
      </c>
      <c r="E680" s="18" t="s">
        <v>19</v>
      </c>
      <c r="F680" s="205">
        <v>21.1</v>
      </c>
      <c r="H680" s="33"/>
    </row>
    <row r="681" spans="2:8" s="1" customFormat="1" ht="16.899999999999999" customHeight="1">
      <c r="B681" s="33"/>
      <c r="C681" s="204" t="s">
        <v>19</v>
      </c>
      <c r="D681" s="204" t="s">
        <v>2599</v>
      </c>
      <c r="E681" s="18" t="s">
        <v>19</v>
      </c>
      <c r="F681" s="205">
        <v>20</v>
      </c>
      <c r="H681" s="33"/>
    </row>
    <row r="682" spans="2:8" s="1" customFormat="1" ht="16.899999999999999" customHeight="1">
      <c r="B682" s="33"/>
      <c r="C682" s="204" t="s">
        <v>19</v>
      </c>
      <c r="D682" s="204" t="s">
        <v>2600</v>
      </c>
      <c r="E682" s="18" t="s">
        <v>19</v>
      </c>
      <c r="F682" s="205">
        <v>20.7</v>
      </c>
      <c r="H682" s="33"/>
    </row>
    <row r="683" spans="2:8" s="1" customFormat="1" ht="16.899999999999999" customHeight="1">
      <c r="B683" s="33"/>
      <c r="C683" s="204" t="s">
        <v>19</v>
      </c>
      <c r="D683" s="204" t="s">
        <v>2601</v>
      </c>
      <c r="E683" s="18" t="s">
        <v>19</v>
      </c>
      <c r="F683" s="205">
        <v>19.8</v>
      </c>
      <c r="H683" s="33"/>
    </row>
    <row r="684" spans="2:8" s="1" customFormat="1" ht="16.899999999999999" customHeight="1">
      <c r="B684" s="33"/>
      <c r="C684" s="204" t="s">
        <v>19</v>
      </c>
      <c r="D684" s="204" t="s">
        <v>2602</v>
      </c>
      <c r="E684" s="18" t="s">
        <v>19</v>
      </c>
      <c r="F684" s="205">
        <v>3.9</v>
      </c>
      <c r="H684" s="33"/>
    </row>
    <row r="685" spans="2:8" s="1" customFormat="1" ht="16.899999999999999" customHeight="1">
      <c r="B685" s="33"/>
      <c r="C685" s="204" t="s">
        <v>19</v>
      </c>
      <c r="D685" s="204" t="s">
        <v>2603</v>
      </c>
      <c r="E685" s="18" t="s">
        <v>19</v>
      </c>
      <c r="F685" s="205">
        <v>14.7</v>
      </c>
      <c r="H685" s="33"/>
    </row>
    <row r="686" spans="2:8" s="1" customFormat="1" ht="16.899999999999999" customHeight="1">
      <c r="B686" s="33"/>
      <c r="C686" s="204" t="s">
        <v>19</v>
      </c>
      <c r="D686" s="204" t="s">
        <v>2604</v>
      </c>
      <c r="E686" s="18" t="s">
        <v>19</v>
      </c>
      <c r="F686" s="205">
        <v>22</v>
      </c>
      <c r="H686" s="33"/>
    </row>
    <row r="687" spans="2:8" s="1" customFormat="1" ht="16.899999999999999" customHeight="1">
      <c r="B687" s="33"/>
      <c r="C687" s="204" t="s">
        <v>19</v>
      </c>
      <c r="D687" s="204" t="s">
        <v>2605</v>
      </c>
      <c r="E687" s="18" t="s">
        <v>19</v>
      </c>
      <c r="F687" s="205">
        <v>3.7</v>
      </c>
      <c r="H687" s="33"/>
    </row>
    <row r="688" spans="2:8" s="1" customFormat="1" ht="16.899999999999999" customHeight="1">
      <c r="B688" s="33"/>
      <c r="C688" s="204" t="s">
        <v>19</v>
      </c>
      <c r="D688" s="204" t="s">
        <v>2606</v>
      </c>
      <c r="E688" s="18" t="s">
        <v>19</v>
      </c>
      <c r="F688" s="205">
        <v>22.3</v>
      </c>
      <c r="H688" s="33"/>
    </row>
    <row r="689" spans="2:8" s="1" customFormat="1" ht="16.899999999999999" customHeight="1">
      <c r="B689" s="33"/>
      <c r="C689" s="204" t="s">
        <v>19</v>
      </c>
      <c r="D689" s="204" t="s">
        <v>2607</v>
      </c>
      <c r="E689" s="18" t="s">
        <v>19</v>
      </c>
      <c r="F689" s="205">
        <v>20.6</v>
      </c>
      <c r="H689" s="33"/>
    </row>
    <row r="690" spans="2:8" s="1" customFormat="1" ht="16.899999999999999" customHeight="1">
      <c r="B690" s="33"/>
      <c r="C690" s="204" t="s">
        <v>19</v>
      </c>
      <c r="D690" s="204" t="s">
        <v>2608</v>
      </c>
      <c r="E690" s="18" t="s">
        <v>19</v>
      </c>
      <c r="F690" s="205">
        <v>19.600000000000001</v>
      </c>
      <c r="H690" s="33"/>
    </row>
    <row r="691" spans="2:8" s="1" customFormat="1" ht="16.899999999999999" customHeight="1">
      <c r="B691" s="33"/>
      <c r="C691" s="204" t="s">
        <v>19</v>
      </c>
      <c r="D691" s="204" t="s">
        <v>2609</v>
      </c>
      <c r="E691" s="18" t="s">
        <v>19</v>
      </c>
      <c r="F691" s="205">
        <v>50</v>
      </c>
      <c r="H691" s="33"/>
    </row>
    <row r="692" spans="2:8" s="1" customFormat="1" ht="16.899999999999999" customHeight="1">
      <c r="B692" s="33"/>
      <c r="C692" s="204" t="s">
        <v>19</v>
      </c>
      <c r="D692" s="204" t="s">
        <v>2610</v>
      </c>
      <c r="E692" s="18" t="s">
        <v>19</v>
      </c>
      <c r="F692" s="205">
        <v>29.4</v>
      </c>
      <c r="H692" s="33"/>
    </row>
    <row r="693" spans="2:8" s="1" customFormat="1" ht="16.899999999999999" customHeight="1">
      <c r="B693" s="33"/>
      <c r="C693" s="204" t="s">
        <v>19</v>
      </c>
      <c r="D693" s="204" t="s">
        <v>2611</v>
      </c>
      <c r="E693" s="18" t="s">
        <v>19</v>
      </c>
      <c r="F693" s="205">
        <v>6</v>
      </c>
      <c r="H693" s="33"/>
    </row>
    <row r="694" spans="2:8" s="1" customFormat="1" ht="16.899999999999999" customHeight="1">
      <c r="B694" s="33"/>
      <c r="C694" s="204" t="s">
        <v>19</v>
      </c>
      <c r="D694" s="204" t="s">
        <v>2612</v>
      </c>
      <c r="E694" s="18" t="s">
        <v>19</v>
      </c>
      <c r="F694" s="205">
        <v>84.3</v>
      </c>
      <c r="H694" s="33"/>
    </row>
    <row r="695" spans="2:8" s="1" customFormat="1" ht="16.899999999999999" customHeight="1">
      <c r="B695" s="33"/>
      <c r="C695" s="204" t="s">
        <v>19</v>
      </c>
      <c r="D695" s="204" t="s">
        <v>2613</v>
      </c>
      <c r="E695" s="18" t="s">
        <v>19</v>
      </c>
      <c r="F695" s="205">
        <v>15</v>
      </c>
      <c r="H695" s="33"/>
    </row>
    <row r="696" spans="2:8" s="1" customFormat="1" ht="16.899999999999999" customHeight="1">
      <c r="B696" s="33"/>
      <c r="C696" s="204" t="s">
        <v>19</v>
      </c>
      <c r="D696" s="204" t="s">
        <v>2614</v>
      </c>
      <c r="E696" s="18" t="s">
        <v>19</v>
      </c>
      <c r="F696" s="205">
        <v>15.6</v>
      </c>
      <c r="H696" s="33"/>
    </row>
    <row r="697" spans="2:8" s="1" customFormat="1" ht="16.899999999999999" customHeight="1">
      <c r="B697" s="33"/>
      <c r="C697" s="204" t="s">
        <v>19</v>
      </c>
      <c r="D697" s="204" t="s">
        <v>2615</v>
      </c>
      <c r="E697" s="18" t="s">
        <v>19</v>
      </c>
      <c r="F697" s="205">
        <v>19</v>
      </c>
      <c r="H697" s="33"/>
    </row>
    <row r="698" spans="2:8" s="1" customFormat="1" ht="16.899999999999999" customHeight="1">
      <c r="B698" s="33"/>
      <c r="C698" s="204" t="s">
        <v>19</v>
      </c>
      <c r="D698" s="204" t="s">
        <v>2616</v>
      </c>
      <c r="E698" s="18" t="s">
        <v>19</v>
      </c>
      <c r="F698" s="205">
        <v>9.6</v>
      </c>
      <c r="H698" s="33"/>
    </row>
    <row r="699" spans="2:8" s="1" customFormat="1" ht="16.899999999999999" customHeight="1">
      <c r="B699" s="33"/>
      <c r="C699" s="204" t="s">
        <v>19</v>
      </c>
      <c r="D699" s="204" t="s">
        <v>2617</v>
      </c>
      <c r="E699" s="18" t="s">
        <v>19</v>
      </c>
      <c r="F699" s="205">
        <v>12.4</v>
      </c>
      <c r="H699" s="33"/>
    </row>
    <row r="700" spans="2:8" s="1" customFormat="1" ht="16.899999999999999" customHeight="1">
      <c r="B700" s="33"/>
      <c r="C700" s="204" t="s">
        <v>19</v>
      </c>
      <c r="D700" s="204" t="s">
        <v>2618</v>
      </c>
      <c r="E700" s="18" t="s">
        <v>19</v>
      </c>
      <c r="F700" s="205">
        <v>50.2</v>
      </c>
      <c r="H700" s="33"/>
    </row>
    <row r="701" spans="2:8" s="1" customFormat="1" ht="16.899999999999999" customHeight="1">
      <c r="B701" s="33"/>
      <c r="C701" s="204" t="s">
        <v>19</v>
      </c>
      <c r="D701" s="204" t="s">
        <v>2619</v>
      </c>
      <c r="E701" s="18" t="s">
        <v>19</v>
      </c>
      <c r="F701" s="205">
        <v>15.8</v>
      </c>
      <c r="H701" s="33"/>
    </row>
    <row r="702" spans="2:8" s="1" customFormat="1" ht="16.899999999999999" customHeight="1">
      <c r="B702" s="33"/>
      <c r="C702" s="204" t="s">
        <v>19</v>
      </c>
      <c r="D702" s="204" t="s">
        <v>2620</v>
      </c>
      <c r="E702" s="18" t="s">
        <v>19</v>
      </c>
      <c r="F702" s="205">
        <v>22.5</v>
      </c>
      <c r="H702" s="33"/>
    </row>
    <row r="703" spans="2:8" s="1" customFormat="1" ht="16.899999999999999" customHeight="1">
      <c r="B703" s="33"/>
      <c r="C703" s="204" t="s">
        <v>19</v>
      </c>
      <c r="D703" s="204" t="s">
        <v>2621</v>
      </c>
      <c r="E703" s="18" t="s">
        <v>19</v>
      </c>
      <c r="F703" s="205">
        <v>42.7</v>
      </c>
      <c r="H703" s="33"/>
    </row>
    <row r="704" spans="2:8" s="1" customFormat="1" ht="16.899999999999999" customHeight="1">
      <c r="B704" s="33"/>
      <c r="C704" s="204" t="s">
        <v>19</v>
      </c>
      <c r="D704" s="204" t="s">
        <v>2622</v>
      </c>
      <c r="E704" s="18" t="s">
        <v>19</v>
      </c>
      <c r="F704" s="205">
        <v>14</v>
      </c>
      <c r="H704" s="33"/>
    </row>
    <row r="705" spans="2:8" s="1" customFormat="1" ht="16.899999999999999" customHeight="1">
      <c r="B705" s="33"/>
      <c r="C705" s="204" t="s">
        <v>19</v>
      </c>
      <c r="D705" s="204" t="s">
        <v>2623</v>
      </c>
      <c r="E705" s="18" t="s">
        <v>19</v>
      </c>
      <c r="F705" s="205">
        <v>5</v>
      </c>
      <c r="H705" s="33"/>
    </row>
    <row r="706" spans="2:8" s="1" customFormat="1" ht="16.899999999999999" customHeight="1">
      <c r="B706" s="33"/>
      <c r="C706" s="204" t="s">
        <v>19</v>
      </c>
      <c r="D706" s="204" t="s">
        <v>2624</v>
      </c>
      <c r="E706" s="18" t="s">
        <v>19</v>
      </c>
      <c r="F706" s="205">
        <v>6</v>
      </c>
      <c r="H706" s="33"/>
    </row>
    <row r="707" spans="2:8" s="1" customFormat="1" ht="16.899999999999999" customHeight="1">
      <c r="B707" s="33"/>
      <c r="C707" s="204" t="s">
        <v>19</v>
      </c>
      <c r="D707" s="204" t="s">
        <v>2625</v>
      </c>
      <c r="E707" s="18" t="s">
        <v>19</v>
      </c>
      <c r="F707" s="205">
        <v>72.8</v>
      </c>
      <c r="H707" s="33"/>
    </row>
    <row r="708" spans="2:8" s="1" customFormat="1" ht="16.899999999999999" customHeight="1">
      <c r="B708" s="33"/>
      <c r="C708" s="204" t="s">
        <v>19</v>
      </c>
      <c r="D708" s="204" t="s">
        <v>2626</v>
      </c>
      <c r="E708" s="18" t="s">
        <v>19</v>
      </c>
      <c r="F708" s="205">
        <v>63.9</v>
      </c>
      <c r="H708" s="33"/>
    </row>
    <row r="709" spans="2:8" s="1" customFormat="1" ht="16.899999999999999" customHeight="1">
      <c r="B709" s="33"/>
      <c r="C709" s="204" t="s">
        <v>19</v>
      </c>
      <c r="D709" s="204" t="s">
        <v>2627</v>
      </c>
      <c r="E709" s="18" t="s">
        <v>19</v>
      </c>
      <c r="F709" s="205">
        <v>34.299999999999997</v>
      </c>
      <c r="H709" s="33"/>
    </row>
    <row r="710" spans="2:8" s="1" customFormat="1" ht="16.899999999999999" customHeight="1">
      <c r="B710" s="33"/>
      <c r="C710" s="204" t="s">
        <v>19</v>
      </c>
      <c r="D710" s="204" t="s">
        <v>2628</v>
      </c>
      <c r="E710" s="18" t="s">
        <v>19</v>
      </c>
      <c r="F710" s="205">
        <v>25.9</v>
      </c>
      <c r="H710" s="33"/>
    </row>
    <row r="711" spans="2:8" s="1" customFormat="1" ht="16.899999999999999" customHeight="1">
      <c r="B711" s="33"/>
      <c r="C711" s="204" t="s">
        <v>19</v>
      </c>
      <c r="D711" s="204" t="s">
        <v>2629</v>
      </c>
      <c r="E711" s="18" t="s">
        <v>19</v>
      </c>
      <c r="F711" s="205">
        <v>37.700000000000003</v>
      </c>
      <c r="H711" s="33"/>
    </row>
    <row r="712" spans="2:8" s="1" customFormat="1" ht="16.899999999999999" customHeight="1">
      <c r="B712" s="33"/>
      <c r="C712" s="204" t="s">
        <v>19</v>
      </c>
      <c r="D712" s="204" t="s">
        <v>2630</v>
      </c>
      <c r="E712" s="18" t="s">
        <v>19</v>
      </c>
      <c r="F712" s="205">
        <v>34.700000000000003</v>
      </c>
      <c r="H712" s="33"/>
    </row>
    <row r="713" spans="2:8" s="1" customFormat="1" ht="16.899999999999999" customHeight="1">
      <c r="B713" s="33"/>
      <c r="C713" s="204" t="s">
        <v>19</v>
      </c>
      <c r="D713" s="204" t="s">
        <v>2631</v>
      </c>
      <c r="E713" s="18" t="s">
        <v>19</v>
      </c>
      <c r="F713" s="205">
        <v>42.1</v>
      </c>
      <c r="H713" s="33"/>
    </row>
    <row r="714" spans="2:8" s="1" customFormat="1" ht="16.899999999999999" customHeight="1">
      <c r="B714" s="33"/>
      <c r="C714" s="204" t="s">
        <v>19</v>
      </c>
      <c r="D714" s="204" t="s">
        <v>2632</v>
      </c>
      <c r="E714" s="18" t="s">
        <v>19</v>
      </c>
      <c r="F714" s="205">
        <v>65.2</v>
      </c>
      <c r="H714" s="33"/>
    </row>
    <row r="715" spans="2:8" s="1" customFormat="1" ht="16.899999999999999" customHeight="1">
      <c r="B715" s="33"/>
      <c r="C715" s="204" t="s">
        <v>19</v>
      </c>
      <c r="D715" s="204" t="s">
        <v>2633</v>
      </c>
      <c r="E715" s="18" t="s">
        <v>19</v>
      </c>
      <c r="F715" s="205">
        <v>64.3</v>
      </c>
      <c r="H715" s="33"/>
    </row>
    <row r="716" spans="2:8" s="1" customFormat="1" ht="16.899999999999999" customHeight="1">
      <c r="B716" s="33"/>
      <c r="C716" s="204" t="s">
        <v>19</v>
      </c>
      <c r="D716" s="204" t="s">
        <v>2634</v>
      </c>
      <c r="E716" s="18" t="s">
        <v>19</v>
      </c>
      <c r="F716" s="205">
        <v>28.4</v>
      </c>
      <c r="H716" s="33"/>
    </row>
    <row r="717" spans="2:8" s="1" customFormat="1" ht="16.899999999999999" customHeight="1">
      <c r="B717" s="33"/>
      <c r="C717" s="204" t="s">
        <v>19</v>
      </c>
      <c r="D717" s="204" t="s">
        <v>2635</v>
      </c>
      <c r="E717" s="18" t="s">
        <v>19</v>
      </c>
      <c r="F717" s="205">
        <v>3.8</v>
      </c>
      <c r="H717" s="33"/>
    </row>
    <row r="718" spans="2:8" s="1" customFormat="1" ht="16.899999999999999" customHeight="1">
      <c r="B718" s="33"/>
      <c r="C718" s="204" t="s">
        <v>19</v>
      </c>
      <c r="D718" s="204" t="s">
        <v>2636</v>
      </c>
      <c r="E718" s="18" t="s">
        <v>19</v>
      </c>
      <c r="F718" s="205">
        <v>54.5</v>
      </c>
      <c r="H718" s="33"/>
    </row>
    <row r="719" spans="2:8" s="1" customFormat="1" ht="16.899999999999999" customHeight="1">
      <c r="B719" s="33"/>
      <c r="C719" s="204" t="s">
        <v>19</v>
      </c>
      <c r="D719" s="204" t="s">
        <v>2637</v>
      </c>
      <c r="E719" s="18" t="s">
        <v>19</v>
      </c>
      <c r="F719" s="205">
        <v>52.2</v>
      </c>
      <c r="H719" s="33"/>
    </row>
    <row r="720" spans="2:8" s="1" customFormat="1" ht="16.899999999999999" customHeight="1">
      <c r="B720" s="33"/>
      <c r="C720" s="204" t="s">
        <v>19</v>
      </c>
      <c r="D720" s="204" t="s">
        <v>2638</v>
      </c>
      <c r="E720" s="18" t="s">
        <v>19</v>
      </c>
      <c r="F720" s="205">
        <v>43</v>
      </c>
      <c r="H720" s="33"/>
    </row>
    <row r="721" spans="2:8" s="1" customFormat="1" ht="16.899999999999999" customHeight="1">
      <c r="B721" s="33"/>
      <c r="C721" s="204" t="s">
        <v>19</v>
      </c>
      <c r="D721" s="204" t="s">
        <v>2639</v>
      </c>
      <c r="E721" s="18" t="s">
        <v>19</v>
      </c>
      <c r="F721" s="205">
        <v>19.7</v>
      </c>
      <c r="H721" s="33"/>
    </row>
    <row r="722" spans="2:8" s="1" customFormat="1" ht="16.899999999999999" customHeight="1">
      <c r="B722" s="33"/>
      <c r="C722" s="204" t="s">
        <v>19</v>
      </c>
      <c r="D722" s="204" t="s">
        <v>2640</v>
      </c>
      <c r="E722" s="18" t="s">
        <v>19</v>
      </c>
      <c r="F722" s="205">
        <v>12.6</v>
      </c>
      <c r="H722" s="33"/>
    </row>
    <row r="723" spans="2:8" s="1" customFormat="1" ht="16.899999999999999" customHeight="1">
      <c r="B723" s="33"/>
      <c r="C723" s="204" t="s">
        <v>19</v>
      </c>
      <c r="D723" s="204" t="s">
        <v>2641</v>
      </c>
      <c r="E723" s="18" t="s">
        <v>19</v>
      </c>
      <c r="F723" s="205">
        <v>36</v>
      </c>
      <c r="H723" s="33"/>
    </row>
    <row r="724" spans="2:8" s="1" customFormat="1" ht="16.899999999999999" customHeight="1">
      <c r="B724" s="33"/>
      <c r="C724" s="204" t="s">
        <v>19</v>
      </c>
      <c r="D724" s="204" t="s">
        <v>2642</v>
      </c>
      <c r="E724" s="18" t="s">
        <v>19</v>
      </c>
      <c r="F724" s="205">
        <v>44.9</v>
      </c>
      <c r="H724" s="33"/>
    </row>
    <row r="725" spans="2:8" s="1" customFormat="1" ht="16.899999999999999" customHeight="1">
      <c r="B725" s="33"/>
      <c r="C725" s="204" t="s">
        <v>19</v>
      </c>
      <c r="D725" s="204" t="s">
        <v>2643</v>
      </c>
      <c r="E725" s="18" t="s">
        <v>19</v>
      </c>
      <c r="F725" s="205">
        <v>52.5</v>
      </c>
      <c r="H725" s="33"/>
    </row>
    <row r="726" spans="2:8" s="1" customFormat="1" ht="16.899999999999999" customHeight="1">
      <c r="B726" s="33"/>
      <c r="C726" s="204" t="s">
        <v>19</v>
      </c>
      <c r="D726" s="204" t="s">
        <v>2644</v>
      </c>
      <c r="E726" s="18" t="s">
        <v>19</v>
      </c>
      <c r="F726" s="205">
        <v>60.1</v>
      </c>
      <c r="H726" s="33"/>
    </row>
    <row r="727" spans="2:8" s="1" customFormat="1" ht="16.899999999999999" customHeight="1">
      <c r="B727" s="33"/>
      <c r="C727" s="204" t="s">
        <v>19</v>
      </c>
      <c r="D727" s="204" t="s">
        <v>2645</v>
      </c>
      <c r="E727" s="18" t="s">
        <v>19</v>
      </c>
      <c r="F727" s="205">
        <v>40</v>
      </c>
      <c r="H727" s="33"/>
    </row>
    <row r="728" spans="2:8" s="1" customFormat="1" ht="16.899999999999999" customHeight="1">
      <c r="B728" s="33"/>
      <c r="C728" s="204" t="s">
        <v>19</v>
      </c>
      <c r="D728" s="204" t="s">
        <v>2646</v>
      </c>
      <c r="E728" s="18" t="s">
        <v>19</v>
      </c>
      <c r="F728" s="205">
        <v>28.5</v>
      </c>
      <c r="H728" s="33"/>
    </row>
    <row r="729" spans="2:8" s="1" customFormat="1" ht="16.899999999999999" customHeight="1">
      <c r="B729" s="33"/>
      <c r="C729" s="204" t="s">
        <v>19</v>
      </c>
      <c r="D729" s="204" t="s">
        <v>2647</v>
      </c>
      <c r="E729" s="18" t="s">
        <v>19</v>
      </c>
      <c r="F729" s="205">
        <v>67.099999999999994</v>
      </c>
      <c r="H729" s="33"/>
    </row>
    <row r="730" spans="2:8" s="1" customFormat="1" ht="16.899999999999999" customHeight="1">
      <c r="B730" s="33"/>
      <c r="C730" s="204" t="s">
        <v>19</v>
      </c>
      <c r="D730" s="204" t="s">
        <v>2648</v>
      </c>
      <c r="E730" s="18" t="s">
        <v>19</v>
      </c>
      <c r="F730" s="205">
        <v>58.9</v>
      </c>
      <c r="H730" s="33"/>
    </row>
    <row r="731" spans="2:8" s="1" customFormat="1" ht="16.899999999999999" customHeight="1">
      <c r="B731" s="33"/>
      <c r="C731" s="204" t="s">
        <v>19</v>
      </c>
      <c r="D731" s="204" t="s">
        <v>2649</v>
      </c>
      <c r="E731" s="18" t="s">
        <v>19</v>
      </c>
      <c r="F731" s="205">
        <v>39.299999999999997</v>
      </c>
      <c r="H731" s="33"/>
    </row>
    <row r="732" spans="2:8" s="1" customFormat="1" ht="16.899999999999999" customHeight="1">
      <c r="B732" s="33"/>
      <c r="C732" s="204" t="s">
        <v>19</v>
      </c>
      <c r="D732" s="204" t="s">
        <v>2650</v>
      </c>
      <c r="E732" s="18" t="s">
        <v>19</v>
      </c>
      <c r="F732" s="205">
        <v>38.200000000000003</v>
      </c>
      <c r="H732" s="33"/>
    </row>
    <row r="733" spans="2:8" s="1" customFormat="1" ht="16.899999999999999" customHeight="1">
      <c r="B733" s="33"/>
      <c r="C733" s="204" t="s">
        <v>19</v>
      </c>
      <c r="D733" s="204" t="s">
        <v>2651</v>
      </c>
      <c r="E733" s="18" t="s">
        <v>19</v>
      </c>
      <c r="F733" s="205">
        <v>38.299999999999997</v>
      </c>
      <c r="H733" s="33"/>
    </row>
    <row r="734" spans="2:8" s="1" customFormat="1" ht="16.899999999999999" customHeight="1">
      <c r="B734" s="33"/>
      <c r="C734" s="204" t="s">
        <v>19</v>
      </c>
      <c r="D734" s="204" t="s">
        <v>2652</v>
      </c>
      <c r="E734" s="18" t="s">
        <v>19</v>
      </c>
      <c r="F734" s="205">
        <v>38.4</v>
      </c>
      <c r="H734" s="33"/>
    </row>
    <row r="735" spans="2:8" s="1" customFormat="1" ht="16.899999999999999" customHeight="1">
      <c r="B735" s="33"/>
      <c r="C735" s="204" t="s">
        <v>19</v>
      </c>
      <c r="D735" s="204" t="s">
        <v>2653</v>
      </c>
      <c r="E735" s="18" t="s">
        <v>19</v>
      </c>
      <c r="F735" s="205">
        <v>68.2</v>
      </c>
      <c r="H735" s="33"/>
    </row>
    <row r="736" spans="2:8" s="1" customFormat="1" ht="16.899999999999999" customHeight="1">
      <c r="B736" s="33"/>
      <c r="C736" s="204" t="s">
        <v>19</v>
      </c>
      <c r="D736" s="204" t="s">
        <v>2654</v>
      </c>
      <c r="E736" s="18" t="s">
        <v>19</v>
      </c>
      <c r="F736" s="205">
        <v>42.8</v>
      </c>
      <c r="H736" s="33"/>
    </row>
    <row r="737" spans="2:8" s="1" customFormat="1" ht="16.899999999999999" customHeight="1">
      <c r="B737" s="33"/>
      <c r="C737" s="204" t="s">
        <v>19</v>
      </c>
      <c r="D737" s="204" t="s">
        <v>2655</v>
      </c>
      <c r="E737" s="18" t="s">
        <v>19</v>
      </c>
      <c r="F737" s="205">
        <v>81</v>
      </c>
      <c r="H737" s="33"/>
    </row>
    <row r="738" spans="2:8" s="1" customFormat="1" ht="16.899999999999999" customHeight="1">
      <c r="B738" s="33"/>
      <c r="C738" s="204" t="s">
        <v>19</v>
      </c>
      <c r="D738" s="204" t="s">
        <v>2656</v>
      </c>
      <c r="E738" s="18" t="s">
        <v>19</v>
      </c>
      <c r="F738" s="205">
        <v>22.2</v>
      </c>
      <c r="H738" s="33"/>
    </row>
    <row r="739" spans="2:8" s="1" customFormat="1" ht="16.899999999999999" customHeight="1">
      <c r="B739" s="33"/>
      <c r="C739" s="204" t="s">
        <v>19</v>
      </c>
      <c r="D739" s="204" t="s">
        <v>2657</v>
      </c>
      <c r="E739" s="18" t="s">
        <v>19</v>
      </c>
      <c r="F739" s="205">
        <v>29.2</v>
      </c>
      <c r="H739" s="33"/>
    </row>
    <row r="740" spans="2:8" s="1" customFormat="1" ht="16.899999999999999" customHeight="1">
      <c r="B740" s="33"/>
      <c r="C740" s="204" t="s">
        <v>19</v>
      </c>
      <c r="D740" s="204" t="s">
        <v>2658</v>
      </c>
      <c r="E740" s="18" t="s">
        <v>19</v>
      </c>
      <c r="F740" s="205">
        <v>18.3</v>
      </c>
      <c r="H740" s="33"/>
    </row>
    <row r="741" spans="2:8" s="1" customFormat="1" ht="16.899999999999999" customHeight="1">
      <c r="B741" s="33"/>
      <c r="C741" s="204" t="s">
        <v>19</v>
      </c>
      <c r="D741" s="204" t="s">
        <v>2659</v>
      </c>
      <c r="E741" s="18" t="s">
        <v>19</v>
      </c>
      <c r="F741" s="205">
        <v>42.3</v>
      </c>
      <c r="H741" s="33"/>
    </row>
    <row r="742" spans="2:8" s="1" customFormat="1" ht="16.899999999999999" customHeight="1">
      <c r="B742" s="33"/>
      <c r="C742" s="204" t="s">
        <v>19</v>
      </c>
      <c r="D742" s="204" t="s">
        <v>2660</v>
      </c>
      <c r="E742" s="18" t="s">
        <v>19</v>
      </c>
      <c r="F742" s="205">
        <v>104.8</v>
      </c>
      <c r="H742" s="33"/>
    </row>
    <row r="743" spans="2:8" s="1" customFormat="1" ht="16.899999999999999" customHeight="1">
      <c r="B743" s="33"/>
      <c r="C743" s="204" t="s">
        <v>19</v>
      </c>
      <c r="D743" s="204" t="s">
        <v>2661</v>
      </c>
      <c r="E743" s="18" t="s">
        <v>19</v>
      </c>
      <c r="F743" s="205">
        <v>12.4</v>
      </c>
      <c r="H743" s="33"/>
    </row>
    <row r="744" spans="2:8" s="1" customFormat="1" ht="16.899999999999999" customHeight="1">
      <c r="B744" s="33"/>
      <c r="C744" s="204" t="s">
        <v>19</v>
      </c>
      <c r="D744" s="204" t="s">
        <v>2662</v>
      </c>
      <c r="E744" s="18" t="s">
        <v>19</v>
      </c>
      <c r="F744" s="205">
        <v>21.1</v>
      </c>
      <c r="H744" s="33"/>
    </row>
    <row r="745" spans="2:8" s="1" customFormat="1" ht="16.899999999999999" customHeight="1">
      <c r="B745" s="33"/>
      <c r="C745" s="204" t="s">
        <v>19</v>
      </c>
      <c r="D745" s="204" t="s">
        <v>2663</v>
      </c>
      <c r="E745" s="18" t="s">
        <v>19</v>
      </c>
      <c r="F745" s="205">
        <v>30</v>
      </c>
      <c r="H745" s="33"/>
    </row>
    <row r="746" spans="2:8" s="1" customFormat="1" ht="16.899999999999999" customHeight="1">
      <c r="B746" s="33"/>
      <c r="C746" s="204" t="s">
        <v>19</v>
      </c>
      <c r="D746" s="204" t="s">
        <v>2664</v>
      </c>
      <c r="E746" s="18" t="s">
        <v>19</v>
      </c>
      <c r="F746" s="205">
        <v>30.5</v>
      </c>
      <c r="H746" s="33"/>
    </row>
    <row r="747" spans="2:8" s="1" customFormat="1" ht="16.899999999999999" customHeight="1">
      <c r="B747" s="33"/>
      <c r="C747" s="204" t="s">
        <v>19</v>
      </c>
      <c r="D747" s="204" t="s">
        <v>2665</v>
      </c>
      <c r="E747" s="18" t="s">
        <v>19</v>
      </c>
      <c r="F747" s="205">
        <v>120.4</v>
      </c>
      <c r="H747" s="33"/>
    </row>
    <row r="748" spans="2:8" s="1" customFormat="1" ht="16.899999999999999" customHeight="1">
      <c r="B748" s="33"/>
      <c r="C748" s="204" t="s">
        <v>19</v>
      </c>
      <c r="D748" s="204" t="s">
        <v>2666</v>
      </c>
      <c r="E748" s="18" t="s">
        <v>19</v>
      </c>
      <c r="F748" s="205">
        <v>21.3</v>
      </c>
      <c r="H748" s="33"/>
    </row>
    <row r="749" spans="2:8" s="1" customFormat="1" ht="16.899999999999999" customHeight="1">
      <c r="B749" s="33"/>
      <c r="C749" s="204" t="s">
        <v>19</v>
      </c>
      <c r="D749" s="204" t="s">
        <v>2667</v>
      </c>
      <c r="E749" s="18" t="s">
        <v>19</v>
      </c>
      <c r="F749" s="205">
        <v>38.1</v>
      </c>
      <c r="H749" s="33"/>
    </row>
    <row r="750" spans="2:8" s="1" customFormat="1" ht="16.899999999999999" customHeight="1">
      <c r="B750" s="33"/>
      <c r="C750" s="204" t="s">
        <v>19</v>
      </c>
      <c r="D750" s="204" t="s">
        <v>2668</v>
      </c>
      <c r="E750" s="18" t="s">
        <v>19</v>
      </c>
      <c r="F750" s="205">
        <v>18.7</v>
      </c>
      <c r="H750" s="33"/>
    </row>
    <row r="751" spans="2:8" s="1" customFormat="1" ht="16.899999999999999" customHeight="1">
      <c r="B751" s="33"/>
      <c r="C751" s="204" t="s">
        <v>19</v>
      </c>
      <c r="D751" s="204" t="s">
        <v>2669</v>
      </c>
      <c r="E751" s="18" t="s">
        <v>19</v>
      </c>
      <c r="F751" s="205">
        <v>6.3</v>
      </c>
      <c r="H751" s="33"/>
    </row>
    <row r="752" spans="2:8" s="1" customFormat="1" ht="16.899999999999999" customHeight="1">
      <c r="B752" s="33"/>
      <c r="C752" s="204" t="s">
        <v>19</v>
      </c>
      <c r="D752" s="204" t="s">
        <v>2670</v>
      </c>
      <c r="E752" s="18" t="s">
        <v>19</v>
      </c>
      <c r="F752" s="205">
        <v>6.2</v>
      </c>
      <c r="H752" s="33"/>
    </row>
    <row r="753" spans="2:8" s="1" customFormat="1" ht="16.899999999999999" customHeight="1">
      <c r="B753" s="33"/>
      <c r="C753" s="204" t="s">
        <v>19</v>
      </c>
      <c r="D753" s="204" t="s">
        <v>2671</v>
      </c>
      <c r="E753" s="18" t="s">
        <v>19</v>
      </c>
      <c r="F753" s="205">
        <v>27.3</v>
      </c>
      <c r="H753" s="33"/>
    </row>
    <row r="754" spans="2:8" s="1" customFormat="1" ht="16.899999999999999" customHeight="1">
      <c r="B754" s="33"/>
      <c r="C754" s="204" t="s">
        <v>19</v>
      </c>
      <c r="D754" s="204" t="s">
        <v>2672</v>
      </c>
      <c r="E754" s="18" t="s">
        <v>19</v>
      </c>
      <c r="F754" s="205">
        <v>7.5</v>
      </c>
      <c r="H754" s="33"/>
    </row>
    <row r="755" spans="2:8" s="1" customFormat="1" ht="16.899999999999999" customHeight="1">
      <c r="B755" s="33"/>
      <c r="C755" s="204" t="s">
        <v>19</v>
      </c>
      <c r="D755" s="204" t="s">
        <v>2673</v>
      </c>
      <c r="E755" s="18" t="s">
        <v>19</v>
      </c>
      <c r="F755" s="205">
        <v>37</v>
      </c>
      <c r="H755" s="33"/>
    </row>
    <row r="756" spans="2:8" s="1" customFormat="1" ht="16.899999999999999" customHeight="1">
      <c r="B756" s="33"/>
      <c r="C756" s="204" t="s">
        <v>19</v>
      </c>
      <c r="D756" s="204" t="s">
        <v>2674</v>
      </c>
      <c r="E756" s="18" t="s">
        <v>19</v>
      </c>
      <c r="F756" s="205">
        <v>5.0999999999999996</v>
      </c>
      <c r="H756" s="33"/>
    </row>
    <row r="757" spans="2:8" s="1" customFormat="1" ht="16.899999999999999" customHeight="1">
      <c r="B757" s="33"/>
      <c r="C757" s="204" t="s">
        <v>19</v>
      </c>
      <c r="D757" s="204" t="s">
        <v>2675</v>
      </c>
      <c r="E757" s="18" t="s">
        <v>19</v>
      </c>
      <c r="F757" s="205">
        <v>51.5</v>
      </c>
      <c r="H757" s="33"/>
    </row>
    <row r="758" spans="2:8" s="1" customFormat="1" ht="16.899999999999999" customHeight="1">
      <c r="B758" s="33"/>
      <c r="C758" s="204" t="s">
        <v>19</v>
      </c>
      <c r="D758" s="204" t="s">
        <v>2676</v>
      </c>
      <c r="E758" s="18" t="s">
        <v>19</v>
      </c>
      <c r="F758" s="205">
        <v>10.5</v>
      </c>
      <c r="H758" s="33"/>
    </row>
    <row r="759" spans="2:8" s="1" customFormat="1" ht="16.899999999999999" customHeight="1">
      <c r="B759" s="33"/>
      <c r="C759" s="204" t="s">
        <v>19</v>
      </c>
      <c r="D759" s="204" t="s">
        <v>2677</v>
      </c>
      <c r="E759" s="18" t="s">
        <v>19</v>
      </c>
      <c r="F759" s="205">
        <v>2.1</v>
      </c>
      <c r="H759" s="33"/>
    </row>
    <row r="760" spans="2:8" s="1" customFormat="1" ht="16.899999999999999" customHeight="1">
      <c r="B760" s="33"/>
      <c r="C760" s="204" t="s">
        <v>19</v>
      </c>
      <c r="D760" s="204" t="s">
        <v>2678</v>
      </c>
      <c r="E760" s="18" t="s">
        <v>19</v>
      </c>
      <c r="F760" s="205">
        <v>1.9</v>
      </c>
      <c r="H760" s="33"/>
    </row>
    <row r="761" spans="2:8" s="1" customFormat="1" ht="16.899999999999999" customHeight="1">
      <c r="B761" s="33"/>
      <c r="C761" s="204" t="s">
        <v>19</v>
      </c>
      <c r="D761" s="204" t="s">
        <v>2679</v>
      </c>
      <c r="E761" s="18" t="s">
        <v>19</v>
      </c>
      <c r="F761" s="205">
        <v>20.8</v>
      </c>
      <c r="H761" s="33"/>
    </row>
    <row r="762" spans="2:8" s="1" customFormat="1" ht="16.899999999999999" customHeight="1">
      <c r="B762" s="33"/>
      <c r="C762" s="204" t="s">
        <v>19</v>
      </c>
      <c r="D762" s="204" t="s">
        <v>2680</v>
      </c>
      <c r="E762" s="18" t="s">
        <v>19</v>
      </c>
      <c r="F762" s="205">
        <v>4.2</v>
      </c>
      <c r="H762" s="33"/>
    </row>
    <row r="763" spans="2:8" s="1" customFormat="1" ht="16.899999999999999" customHeight="1">
      <c r="B763" s="33"/>
      <c r="C763" s="204" t="s">
        <v>19</v>
      </c>
      <c r="D763" s="204" t="s">
        <v>2681</v>
      </c>
      <c r="E763" s="18" t="s">
        <v>19</v>
      </c>
      <c r="F763" s="205">
        <v>2.9</v>
      </c>
      <c r="H763" s="33"/>
    </row>
    <row r="764" spans="2:8" s="1" customFormat="1" ht="16.899999999999999" customHeight="1">
      <c r="B764" s="33"/>
      <c r="C764" s="204" t="s">
        <v>19</v>
      </c>
      <c r="D764" s="204" t="s">
        <v>2682</v>
      </c>
      <c r="E764" s="18" t="s">
        <v>19</v>
      </c>
      <c r="F764" s="205">
        <v>8.75</v>
      </c>
      <c r="H764" s="33"/>
    </row>
    <row r="765" spans="2:8" s="1" customFormat="1" ht="16.899999999999999" customHeight="1">
      <c r="B765" s="33"/>
      <c r="C765" s="204" t="s">
        <v>19</v>
      </c>
      <c r="D765" s="204" t="s">
        <v>2683</v>
      </c>
      <c r="E765" s="18" t="s">
        <v>19</v>
      </c>
      <c r="F765" s="205">
        <v>21.5</v>
      </c>
      <c r="H765" s="33"/>
    </row>
    <row r="766" spans="2:8" s="1" customFormat="1" ht="16.899999999999999" customHeight="1">
      <c r="B766" s="33"/>
      <c r="C766" s="204" t="s">
        <v>19</v>
      </c>
      <c r="D766" s="204" t="s">
        <v>2684</v>
      </c>
      <c r="E766" s="18" t="s">
        <v>19</v>
      </c>
      <c r="F766" s="205">
        <v>11.4</v>
      </c>
      <c r="H766" s="33"/>
    </row>
    <row r="767" spans="2:8" s="1" customFormat="1" ht="16.899999999999999" customHeight="1">
      <c r="B767" s="33"/>
      <c r="C767" s="204" t="s">
        <v>19</v>
      </c>
      <c r="D767" s="204" t="s">
        <v>2685</v>
      </c>
      <c r="E767" s="18" t="s">
        <v>19</v>
      </c>
      <c r="F767" s="205">
        <v>6.8</v>
      </c>
      <c r="H767" s="33"/>
    </row>
    <row r="768" spans="2:8" s="1" customFormat="1" ht="16.899999999999999" customHeight="1">
      <c r="B768" s="33"/>
      <c r="C768" s="204" t="s">
        <v>19</v>
      </c>
      <c r="D768" s="204" t="s">
        <v>2686</v>
      </c>
      <c r="E768" s="18" t="s">
        <v>19</v>
      </c>
      <c r="F768" s="205">
        <v>7</v>
      </c>
      <c r="H768" s="33"/>
    </row>
    <row r="769" spans="2:8" s="1" customFormat="1" ht="16.899999999999999" customHeight="1">
      <c r="B769" s="33"/>
      <c r="C769" s="204" t="s">
        <v>19</v>
      </c>
      <c r="D769" s="204" t="s">
        <v>1879</v>
      </c>
      <c r="E769" s="18" t="s">
        <v>19</v>
      </c>
      <c r="F769" s="205">
        <v>0</v>
      </c>
      <c r="H769" s="33"/>
    </row>
    <row r="770" spans="2:8" s="1" customFormat="1" ht="16.899999999999999" customHeight="1">
      <c r="B770" s="33"/>
      <c r="C770" s="204" t="s">
        <v>19</v>
      </c>
      <c r="D770" s="204" t="s">
        <v>2687</v>
      </c>
      <c r="E770" s="18" t="s">
        <v>19</v>
      </c>
      <c r="F770" s="205">
        <v>13.875</v>
      </c>
      <c r="H770" s="33"/>
    </row>
    <row r="771" spans="2:8" s="1" customFormat="1" ht="16.899999999999999" customHeight="1">
      <c r="B771" s="33"/>
      <c r="C771" s="204" t="s">
        <v>19</v>
      </c>
      <c r="D771" s="204" t="s">
        <v>2688</v>
      </c>
      <c r="E771" s="18" t="s">
        <v>19</v>
      </c>
      <c r="F771" s="205">
        <v>13.32</v>
      </c>
      <c r="H771" s="33"/>
    </row>
    <row r="772" spans="2:8" s="1" customFormat="1" ht="16.899999999999999" customHeight="1">
      <c r="B772" s="33"/>
      <c r="C772" s="204" t="s">
        <v>19</v>
      </c>
      <c r="D772" s="204" t="s">
        <v>2689</v>
      </c>
      <c r="E772" s="18" t="s">
        <v>19</v>
      </c>
      <c r="F772" s="205">
        <v>12.765000000000001</v>
      </c>
      <c r="H772" s="33"/>
    </row>
    <row r="773" spans="2:8" s="1" customFormat="1" ht="16.899999999999999" customHeight="1">
      <c r="B773" s="33"/>
      <c r="C773" s="204" t="s">
        <v>19</v>
      </c>
      <c r="D773" s="204" t="s">
        <v>2690</v>
      </c>
      <c r="E773" s="18" t="s">
        <v>19</v>
      </c>
      <c r="F773" s="205">
        <v>12.21</v>
      </c>
      <c r="H773" s="33"/>
    </row>
    <row r="774" spans="2:8" s="1" customFormat="1" ht="16.899999999999999" customHeight="1">
      <c r="B774" s="33"/>
      <c r="C774" s="204" t="s">
        <v>19</v>
      </c>
      <c r="D774" s="204" t="s">
        <v>2691</v>
      </c>
      <c r="E774" s="18" t="s">
        <v>19</v>
      </c>
      <c r="F774" s="205">
        <v>11.654999999999999</v>
      </c>
      <c r="H774" s="33"/>
    </row>
    <row r="775" spans="2:8" s="1" customFormat="1" ht="16.899999999999999" customHeight="1">
      <c r="B775" s="33"/>
      <c r="C775" s="204" t="s">
        <v>19</v>
      </c>
      <c r="D775" s="204" t="s">
        <v>2692</v>
      </c>
      <c r="E775" s="18" t="s">
        <v>19</v>
      </c>
      <c r="F775" s="205">
        <v>11.1</v>
      </c>
      <c r="H775" s="33"/>
    </row>
    <row r="776" spans="2:8" s="1" customFormat="1" ht="16.899999999999999" customHeight="1">
      <c r="B776" s="33"/>
      <c r="C776" s="204" t="s">
        <v>19</v>
      </c>
      <c r="D776" s="204" t="s">
        <v>2693</v>
      </c>
      <c r="E776" s="18" t="s">
        <v>19</v>
      </c>
      <c r="F776" s="205">
        <v>10.545</v>
      </c>
      <c r="H776" s="33"/>
    </row>
    <row r="777" spans="2:8" s="1" customFormat="1" ht="16.899999999999999" customHeight="1">
      <c r="B777" s="33"/>
      <c r="C777" s="204" t="s">
        <v>19</v>
      </c>
      <c r="D777" s="204" t="s">
        <v>2694</v>
      </c>
      <c r="E777" s="18" t="s">
        <v>19</v>
      </c>
      <c r="F777" s="205">
        <v>10.545</v>
      </c>
      <c r="H777" s="33"/>
    </row>
    <row r="778" spans="2:8" s="1" customFormat="1" ht="16.899999999999999" customHeight="1">
      <c r="B778" s="33"/>
      <c r="C778" s="204" t="s">
        <v>19</v>
      </c>
      <c r="D778" s="204" t="s">
        <v>2695</v>
      </c>
      <c r="E778" s="18" t="s">
        <v>19</v>
      </c>
      <c r="F778" s="205">
        <v>10.545</v>
      </c>
      <c r="H778" s="33"/>
    </row>
    <row r="779" spans="2:8" s="1" customFormat="1" ht="16.899999999999999" customHeight="1">
      <c r="B779" s="33"/>
      <c r="C779" s="204" t="s">
        <v>19</v>
      </c>
      <c r="D779" s="204" t="s">
        <v>2696</v>
      </c>
      <c r="E779" s="18" t="s">
        <v>19</v>
      </c>
      <c r="F779" s="205">
        <v>10.545</v>
      </c>
      <c r="H779" s="33"/>
    </row>
    <row r="780" spans="2:8" s="1" customFormat="1" ht="16.899999999999999" customHeight="1">
      <c r="B780" s="33"/>
      <c r="C780" s="204" t="s">
        <v>19</v>
      </c>
      <c r="D780" s="204" t="s">
        <v>2697</v>
      </c>
      <c r="E780" s="18" t="s">
        <v>19</v>
      </c>
      <c r="F780" s="205">
        <v>0</v>
      </c>
      <c r="H780" s="33"/>
    </row>
    <row r="781" spans="2:8" s="1" customFormat="1" ht="16.899999999999999" customHeight="1">
      <c r="B781" s="33"/>
      <c r="C781" s="204" t="s">
        <v>19</v>
      </c>
      <c r="D781" s="204" t="s">
        <v>2698</v>
      </c>
      <c r="E781" s="18" t="s">
        <v>19</v>
      </c>
      <c r="F781" s="205">
        <v>3.0249999999999999</v>
      </c>
      <c r="H781" s="33"/>
    </row>
    <row r="782" spans="2:8" s="1" customFormat="1" ht="16.899999999999999" customHeight="1">
      <c r="B782" s="33"/>
      <c r="C782" s="204" t="s">
        <v>19</v>
      </c>
      <c r="D782" s="204" t="s">
        <v>2699</v>
      </c>
      <c r="E782" s="18" t="s">
        <v>19</v>
      </c>
      <c r="F782" s="205">
        <v>0.55000000000000004</v>
      </c>
      <c r="H782" s="33"/>
    </row>
    <row r="783" spans="2:8" s="1" customFormat="1" ht="16.899999999999999" customHeight="1">
      <c r="B783" s="33"/>
      <c r="C783" s="204" t="s">
        <v>19</v>
      </c>
      <c r="D783" s="204" t="s">
        <v>2700</v>
      </c>
      <c r="E783" s="18" t="s">
        <v>19</v>
      </c>
      <c r="F783" s="205">
        <v>3.6850000000000001</v>
      </c>
      <c r="H783" s="33"/>
    </row>
    <row r="784" spans="2:8" s="1" customFormat="1" ht="16.899999999999999" customHeight="1">
      <c r="B784" s="33"/>
      <c r="C784" s="204" t="s">
        <v>19</v>
      </c>
      <c r="D784" s="204" t="s">
        <v>2701</v>
      </c>
      <c r="E784" s="18" t="s">
        <v>19</v>
      </c>
      <c r="F784" s="205">
        <v>0.55000000000000004</v>
      </c>
      <c r="H784" s="33"/>
    </row>
    <row r="785" spans="2:8" s="1" customFormat="1" ht="16.899999999999999" customHeight="1">
      <c r="B785" s="33"/>
      <c r="C785" s="204" t="s">
        <v>19</v>
      </c>
      <c r="D785" s="204" t="s">
        <v>2702</v>
      </c>
      <c r="E785" s="18" t="s">
        <v>19</v>
      </c>
      <c r="F785" s="205">
        <v>2.42</v>
      </c>
      <c r="H785" s="33"/>
    </row>
    <row r="786" spans="2:8" s="1" customFormat="1" ht="16.899999999999999" customHeight="1">
      <c r="B786" s="33"/>
      <c r="C786" s="204" t="s">
        <v>19</v>
      </c>
      <c r="D786" s="204" t="s">
        <v>2703</v>
      </c>
      <c r="E786" s="18" t="s">
        <v>19</v>
      </c>
      <c r="F786" s="205">
        <v>0.55000000000000004</v>
      </c>
      <c r="H786" s="33"/>
    </row>
    <row r="787" spans="2:8" s="1" customFormat="1" ht="16.899999999999999" customHeight="1">
      <c r="B787" s="33"/>
      <c r="C787" s="204" t="s">
        <v>19</v>
      </c>
      <c r="D787" s="204" t="s">
        <v>2704</v>
      </c>
      <c r="E787" s="18" t="s">
        <v>19</v>
      </c>
      <c r="F787" s="205">
        <v>3.08</v>
      </c>
      <c r="H787" s="33"/>
    </row>
    <row r="788" spans="2:8" s="1" customFormat="1" ht="16.899999999999999" customHeight="1">
      <c r="B788" s="33"/>
      <c r="C788" s="204" t="s">
        <v>19</v>
      </c>
      <c r="D788" s="204" t="s">
        <v>2703</v>
      </c>
      <c r="E788" s="18" t="s">
        <v>19</v>
      </c>
      <c r="F788" s="205">
        <v>0.55000000000000004</v>
      </c>
      <c r="H788" s="33"/>
    </row>
    <row r="789" spans="2:8" s="1" customFormat="1" ht="16.899999999999999" customHeight="1">
      <c r="B789" s="33"/>
      <c r="C789" s="204" t="s">
        <v>19</v>
      </c>
      <c r="D789" s="204" t="s">
        <v>1942</v>
      </c>
      <c r="E789" s="18" t="s">
        <v>19</v>
      </c>
      <c r="F789" s="205">
        <v>0</v>
      </c>
      <c r="H789" s="33"/>
    </row>
    <row r="790" spans="2:8" s="1" customFormat="1" ht="16.899999999999999" customHeight="1">
      <c r="B790" s="33"/>
      <c r="C790" s="204" t="s">
        <v>19</v>
      </c>
      <c r="D790" s="204" t="s">
        <v>2705</v>
      </c>
      <c r="E790" s="18" t="s">
        <v>19</v>
      </c>
      <c r="F790" s="205">
        <v>4.04</v>
      </c>
      <c r="H790" s="33"/>
    </row>
    <row r="791" spans="2:8" s="1" customFormat="1" ht="16.899999999999999" customHeight="1">
      <c r="B791" s="33"/>
      <c r="C791" s="204" t="s">
        <v>19</v>
      </c>
      <c r="D791" s="204" t="s">
        <v>2706</v>
      </c>
      <c r="E791" s="18" t="s">
        <v>19</v>
      </c>
      <c r="F791" s="205">
        <v>3.7</v>
      </c>
      <c r="H791" s="33"/>
    </row>
    <row r="792" spans="2:8" s="1" customFormat="1" ht="16.899999999999999" customHeight="1">
      <c r="B792" s="33"/>
      <c r="C792" s="204" t="s">
        <v>19</v>
      </c>
      <c r="D792" s="204" t="s">
        <v>2707</v>
      </c>
      <c r="E792" s="18" t="s">
        <v>19</v>
      </c>
      <c r="F792" s="205">
        <v>21.6</v>
      </c>
      <c r="H792" s="33"/>
    </row>
    <row r="793" spans="2:8" s="1" customFormat="1" ht="16.899999999999999" customHeight="1">
      <c r="B793" s="33"/>
      <c r="C793" s="204" t="s">
        <v>19</v>
      </c>
      <c r="D793" s="204" t="s">
        <v>2708</v>
      </c>
      <c r="E793" s="18" t="s">
        <v>19</v>
      </c>
      <c r="F793" s="205">
        <v>4.75</v>
      </c>
      <c r="H793" s="33"/>
    </row>
    <row r="794" spans="2:8" s="1" customFormat="1" ht="16.899999999999999" customHeight="1">
      <c r="B794" s="33"/>
      <c r="C794" s="204" t="s">
        <v>19</v>
      </c>
      <c r="D794" s="204" t="s">
        <v>2709</v>
      </c>
      <c r="E794" s="18" t="s">
        <v>19</v>
      </c>
      <c r="F794" s="205">
        <v>17.28</v>
      </c>
      <c r="H794" s="33"/>
    </row>
    <row r="795" spans="2:8" s="1" customFormat="1" ht="16.899999999999999" customHeight="1">
      <c r="B795" s="33"/>
      <c r="C795" s="204" t="s">
        <v>19</v>
      </c>
      <c r="D795" s="204" t="s">
        <v>2710</v>
      </c>
      <c r="E795" s="18" t="s">
        <v>19</v>
      </c>
      <c r="F795" s="205">
        <v>3.96</v>
      </c>
      <c r="H795" s="33"/>
    </row>
    <row r="796" spans="2:8" s="1" customFormat="1" ht="16.899999999999999" customHeight="1">
      <c r="B796" s="33"/>
      <c r="C796" s="204" t="s">
        <v>19</v>
      </c>
      <c r="D796" s="204" t="s">
        <v>2711</v>
      </c>
      <c r="E796" s="18" t="s">
        <v>19</v>
      </c>
      <c r="F796" s="205">
        <v>2.33</v>
      </c>
      <c r="H796" s="33"/>
    </row>
    <row r="797" spans="2:8" s="1" customFormat="1" ht="16.899999999999999" customHeight="1">
      <c r="B797" s="33"/>
      <c r="C797" s="204" t="s">
        <v>19</v>
      </c>
      <c r="D797" s="204" t="s">
        <v>2712</v>
      </c>
      <c r="E797" s="18" t="s">
        <v>19</v>
      </c>
      <c r="F797" s="205">
        <v>6.44</v>
      </c>
      <c r="H797" s="33"/>
    </row>
    <row r="798" spans="2:8" s="1" customFormat="1" ht="16.899999999999999" customHeight="1">
      <c r="B798" s="33"/>
      <c r="C798" s="204" t="s">
        <v>1702</v>
      </c>
      <c r="D798" s="204" t="s">
        <v>234</v>
      </c>
      <c r="E798" s="18" t="s">
        <v>19</v>
      </c>
      <c r="F798" s="205">
        <v>3455.3339999999998</v>
      </c>
      <c r="H798" s="33"/>
    </row>
    <row r="799" spans="2:8" s="1" customFormat="1" ht="16.899999999999999" customHeight="1">
      <c r="B799" s="33"/>
      <c r="C799" s="206" t="s">
        <v>5697</v>
      </c>
      <c r="H799" s="33"/>
    </row>
    <row r="800" spans="2:8" s="1" customFormat="1" ht="16.899999999999999" customHeight="1">
      <c r="B800" s="33"/>
      <c r="C800" s="204" t="s">
        <v>2561</v>
      </c>
      <c r="D800" s="204" t="s">
        <v>1827</v>
      </c>
      <c r="E800" s="18" t="s">
        <v>180</v>
      </c>
      <c r="F800" s="205">
        <v>3455.3339999999998</v>
      </c>
      <c r="H800" s="33"/>
    </row>
    <row r="801" spans="2:8" s="1" customFormat="1" ht="16.899999999999999" customHeight="1">
      <c r="B801" s="33"/>
      <c r="C801" s="204" t="s">
        <v>2831</v>
      </c>
      <c r="D801" s="204" t="s">
        <v>1947</v>
      </c>
      <c r="E801" s="18" t="s">
        <v>180</v>
      </c>
      <c r="F801" s="205">
        <v>4251.5339999999997</v>
      </c>
      <c r="H801" s="33"/>
    </row>
    <row r="802" spans="2:8" s="1" customFormat="1" ht="16.899999999999999" customHeight="1">
      <c r="B802" s="33"/>
      <c r="C802" s="200" t="s">
        <v>2354</v>
      </c>
      <c r="D802" s="201" t="s">
        <v>1703</v>
      </c>
      <c r="E802" s="202" t="s">
        <v>180</v>
      </c>
      <c r="F802" s="203">
        <v>796.20000000000095</v>
      </c>
      <c r="H802" s="33"/>
    </row>
    <row r="803" spans="2:8" s="1" customFormat="1" ht="16.899999999999999" customHeight="1">
      <c r="B803" s="33"/>
      <c r="C803" s="204" t="s">
        <v>19</v>
      </c>
      <c r="D803" s="204" t="s">
        <v>230</v>
      </c>
      <c r="E803" s="18" t="s">
        <v>19</v>
      </c>
      <c r="F803" s="205">
        <v>0</v>
      </c>
      <c r="H803" s="33"/>
    </row>
    <row r="804" spans="2:8" s="1" customFormat="1" ht="16.899999999999999" customHeight="1">
      <c r="B804" s="33"/>
      <c r="C804" s="204" t="s">
        <v>19</v>
      </c>
      <c r="D804" s="204" t="s">
        <v>2717</v>
      </c>
      <c r="E804" s="18" t="s">
        <v>19</v>
      </c>
      <c r="F804" s="205">
        <v>0</v>
      </c>
      <c r="H804" s="33"/>
    </row>
    <row r="805" spans="2:8" s="1" customFormat="1" ht="16.899999999999999" customHeight="1">
      <c r="B805" s="33"/>
      <c r="C805" s="204" t="s">
        <v>19</v>
      </c>
      <c r="D805" s="204" t="s">
        <v>2718</v>
      </c>
      <c r="E805" s="18" t="s">
        <v>19</v>
      </c>
      <c r="F805" s="205">
        <v>7.95</v>
      </c>
      <c r="H805" s="33"/>
    </row>
    <row r="806" spans="2:8" s="1" customFormat="1" ht="16.899999999999999" customHeight="1">
      <c r="B806" s="33"/>
      <c r="C806" s="204" t="s">
        <v>19</v>
      </c>
      <c r="D806" s="204" t="s">
        <v>2719</v>
      </c>
      <c r="E806" s="18" t="s">
        <v>19</v>
      </c>
      <c r="F806" s="205">
        <v>10.16</v>
      </c>
      <c r="H806" s="33"/>
    </row>
    <row r="807" spans="2:8" s="1" customFormat="1" ht="16.899999999999999" customHeight="1">
      <c r="B807" s="33"/>
      <c r="C807" s="204" t="s">
        <v>19</v>
      </c>
      <c r="D807" s="204" t="s">
        <v>2720</v>
      </c>
      <c r="E807" s="18" t="s">
        <v>19</v>
      </c>
      <c r="F807" s="205">
        <v>19.53</v>
      </c>
      <c r="H807" s="33"/>
    </row>
    <row r="808" spans="2:8" s="1" customFormat="1" ht="16.899999999999999" customHeight="1">
      <c r="B808" s="33"/>
      <c r="C808" s="204" t="s">
        <v>19</v>
      </c>
      <c r="D808" s="204" t="s">
        <v>2721</v>
      </c>
      <c r="E808" s="18" t="s">
        <v>19</v>
      </c>
      <c r="F808" s="205">
        <v>3.4</v>
      </c>
      <c r="H808" s="33"/>
    </row>
    <row r="809" spans="2:8" s="1" customFormat="1" ht="16.899999999999999" customHeight="1">
      <c r="B809" s="33"/>
      <c r="C809" s="204" t="s">
        <v>19</v>
      </c>
      <c r="D809" s="204" t="s">
        <v>2722</v>
      </c>
      <c r="E809" s="18" t="s">
        <v>19</v>
      </c>
      <c r="F809" s="205">
        <v>8.6999999999999993</v>
      </c>
      <c r="H809" s="33"/>
    </row>
    <row r="810" spans="2:8" s="1" customFormat="1" ht="16.899999999999999" customHeight="1">
      <c r="B810" s="33"/>
      <c r="C810" s="204" t="s">
        <v>19</v>
      </c>
      <c r="D810" s="204" t="s">
        <v>2723</v>
      </c>
      <c r="E810" s="18" t="s">
        <v>19</v>
      </c>
      <c r="F810" s="205">
        <v>9.5</v>
      </c>
      <c r="H810" s="33"/>
    </row>
    <row r="811" spans="2:8" s="1" customFormat="1" ht="16.899999999999999" customHeight="1">
      <c r="B811" s="33"/>
      <c r="C811" s="204" t="s">
        <v>19</v>
      </c>
      <c r="D811" s="204" t="s">
        <v>2724</v>
      </c>
      <c r="E811" s="18" t="s">
        <v>19</v>
      </c>
      <c r="F811" s="205">
        <v>8.4</v>
      </c>
      <c r="H811" s="33"/>
    </row>
    <row r="812" spans="2:8" s="1" customFormat="1" ht="16.899999999999999" customHeight="1">
      <c r="B812" s="33"/>
      <c r="C812" s="204" t="s">
        <v>19</v>
      </c>
      <c r="D812" s="204" t="s">
        <v>2725</v>
      </c>
      <c r="E812" s="18" t="s">
        <v>19</v>
      </c>
      <c r="F812" s="205">
        <v>6</v>
      </c>
      <c r="H812" s="33"/>
    </row>
    <row r="813" spans="2:8" s="1" customFormat="1" ht="16.899999999999999" customHeight="1">
      <c r="B813" s="33"/>
      <c r="C813" s="204" t="s">
        <v>19</v>
      </c>
      <c r="D813" s="204" t="s">
        <v>2726</v>
      </c>
      <c r="E813" s="18" t="s">
        <v>19</v>
      </c>
      <c r="F813" s="205">
        <v>8.3000000000000007</v>
      </c>
      <c r="H813" s="33"/>
    </row>
    <row r="814" spans="2:8" s="1" customFormat="1" ht="16.899999999999999" customHeight="1">
      <c r="B814" s="33"/>
      <c r="C814" s="204" t="s">
        <v>19</v>
      </c>
      <c r="D814" s="204" t="s">
        <v>2727</v>
      </c>
      <c r="E814" s="18" t="s">
        <v>19</v>
      </c>
      <c r="F814" s="205">
        <v>6.7</v>
      </c>
      <c r="H814" s="33"/>
    </row>
    <row r="815" spans="2:8" s="1" customFormat="1" ht="16.899999999999999" customHeight="1">
      <c r="B815" s="33"/>
      <c r="C815" s="204" t="s">
        <v>19</v>
      </c>
      <c r="D815" s="204" t="s">
        <v>2728</v>
      </c>
      <c r="E815" s="18" t="s">
        <v>19</v>
      </c>
      <c r="F815" s="205">
        <v>4.7</v>
      </c>
      <c r="H815" s="33"/>
    </row>
    <row r="816" spans="2:8" s="1" customFormat="1" ht="16.899999999999999" customHeight="1">
      <c r="B816" s="33"/>
      <c r="C816" s="204" t="s">
        <v>19</v>
      </c>
      <c r="D816" s="204" t="s">
        <v>2729</v>
      </c>
      <c r="E816" s="18" t="s">
        <v>19</v>
      </c>
      <c r="F816" s="205">
        <v>8.3000000000000007</v>
      </c>
      <c r="H816" s="33"/>
    </row>
    <row r="817" spans="2:8" s="1" customFormat="1" ht="16.899999999999999" customHeight="1">
      <c r="B817" s="33"/>
      <c r="C817" s="204" t="s">
        <v>19</v>
      </c>
      <c r="D817" s="204" t="s">
        <v>2730</v>
      </c>
      <c r="E817" s="18" t="s">
        <v>19</v>
      </c>
      <c r="F817" s="205">
        <v>2.7</v>
      </c>
      <c r="H817" s="33"/>
    </row>
    <row r="818" spans="2:8" s="1" customFormat="1" ht="16.899999999999999" customHeight="1">
      <c r="B818" s="33"/>
      <c r="C818" s="204" t="s">
        <v>19</v>
      </c>
      <c r="D818" s="204" t="s">
        <v>2731</v>
      </c>
      <c r="E818" s="18" t="s">
        <v>19</v>
      </c>
      <c r="F818" s="205">
        <v>1.6</v>
      </c>
      <c r="H818" s="33"/>
    </row>
    <row r="819" spans="2:8" s="1" customFormat="1" ht="16.899999999999999" customHeight="1">
      <c r="B819" s="33"/>
      <c r="C819" s="204" t="s">
        <v>19</v>
      </c>
      <c r="D819" s="204" t="s">
        <v>2732</v>
      </c>
      <c r="E819" s="18" t="s">
        <v>19</v>
      </c>
      <c r="F819" s="205">
        <v>1.1000000000000001</v>
      </c>
      <c r="H819" s="33"/>
    </row>
    <row r="820" spans="2:8" s="1" customFormat="1" ht="16.899999999999999" customHeight="1">
      <c r="B820" s="33"/>
      <c r="C820" s="204" t="s">
        <v>19</v>
      </c>
      <c r="D820" s="204" t="s">
        <v>2733</v>
      </c>
      <c r="E820" s="18" t="s">
        <v>19</v>
      </c>
      <c r="F820" s="205">
        <v>1.7</v>
      </c>
      <c r="H820" s="33"/>
    </row>
    <row r="821" spans="2:8" s="1" customFormat="1" ht="16.899999999999999" customHeight="1">
      <c r="B821" s="33"/>
      <c r="C821" s="204" t="s">
        <v>19</v>
      </c>
      <c r="D821" s="204" t="s">
        <v>2734</v>
      </c>
      <c r="E821" s="18" t="s">
        <v>19</v>
      </c>
      <c r="F821" s="205">
        <v>5.4</v>
      </c>
      <c r="H821" s="33"/>
    </row>
    <row r="822" spans="2:8" s="1" customFormat="1" ht="16.899999999999999" customHeight="1">
      <c r="B822" s="33"/>
      <c r="C822" s="204" t="s">
        <v>19</v>
      </c>
      <c r="D822" s="204" t="s">
        <v>2735</v>
      </c>
      <c r="E822" s="18" t="s">
        <v>19</v>
      </c>
      <c r="F822" s="205">
        <v>1</v>
      </c>
      <c r="H822" s="33"/>
    </row>
    <row r="823" spans="2:8" s="1" customFormat="1" ht="16.899999999999999" customHeight="1">
      <c r="B823" s="33"/>
      <c r="C823" s="204" t="s">
        <v>19</v>
      </c>
      <c r="D823" s="204" t="s">
        <v>2736</v>
      </c>
      <c r="E823" s="18" t="s">
        <v>19</v>
      </c>
      <c r="F823" s="205">
        <v>0.7</v>
      </c>
      <c r="H823" s="33"/>
    </row>
    <row r="824" spans="2:8" s="1" customFormat="1" ht="16.899999999999999" customHeight="1">
      <c r="B824" s="33"/>
      <c r="C824" s="204" t="s">
        <v>19</v>
      </c>
      <c r="D824" s="204" t="s">
        <v>2737</v>
      </c>
      <c r="E824" s="18" t="s">
        <v>19</v>
      </c>
      <c r="F824" s="205">
        <v>1.2</v>
      </c>
      <c r="H824" s="33"/>
    </row>
    <row r="825" spans="2:8" s="1" customFormat="1" ht="16.899999999999999" customHeight="1">
      <c r="B825" s="33"/>
      <c r="C825" s="204" t="s">
        <v>19</v>
      </c>
      <c r="D825" s="204" t="s">
        <v>2738</v>
      </c>
      <c r="E825" s="18" t="s">
        <v>19</v>
      </c>
      <c r="F825" s="205">
        <v>0</v>
      </c>
      <c r="H825" s="33"/>
    </row>
    <row r="826" spans="2:8" s="1" customFormat="1" ht="16.899999999999999" customHeight="1">
      <c r="B826" s="33"/>
      <c r="C826" s="204" t="s">
        <v>19</v>
      </c>
      <c r="D826" s="204" t="s">
        <v>2739</v>
      </c>
      <c r="E826" s="18" t="s">
        <v>19</v>
      </c>
      <c r="F826" s="205">
        <v>2.2999999999999998</v>
      </c>
      <c r="H826" s="33"/>
    </row>
    <row r="827" spans="2:8" s="1" customFormat="1" ht="16.899999999999999" customHeight="1">
      <c r="B827" s="33"/>
      <c r="C827" s="204" t="s">
        <v>19</v>
      </c>
      <c r="D827" s="204" t="s">
        <v>2740</v>
      </c>
      <c r="E827" s="18" t="s">
        <v>19</v>
      </c>
      <c r="F827" s="205">
        <v>9.4</v>
      </c>
      <c r="H827" s="33"/>
    </row>
    <row r="828" spans="2:8" s="1" customFormat="1" ht="16.899999999999999" customHeight="1">
      <c r="B828" s="33"/>
      <c r="C828" s="204" t="s">
        <v>19</v>
      </c>
      <c r="D828" s="204" t="s">
        <v>2741</v>
      </c>
      <c r="E828" s="18" t="s">
        <v>19</v>
      </c>
      <c r="F828" s="205">
        <v>9.3350000000000009</v>
      </c>
      <c r="H828" s="33"/>
    </row>
    <row r="829" spans="2:8" s="1" customFormat="1" ht="16.899999999999999" customHeight="1">
      <c r="B829" s="33"/>
      <c r="C829" s="204" t="s">
        <v>19</v>
      </c>
      <c r="D829" s="204" t="s">
        <v>2742</v>
      </c>
      <c r="E829" s="18" t="s">
        <v>19</v>
      </c>
      <c r="F829" s="205">
        <v>3.42</v>
      </c>
      <c r="H829" s="33"/>
    </row>
    <row r="830" spans="2:8" s="1" customFormat="1" ht="16.899999999999999" customHeight="1">
      <c r="B830" s="33"/>
      <c r="C830" s="204" t="s">
        <v>19</v>
      </c>
      <c r="D830" s="204" t="s">
        <v>2743</v>
      </c>
      <c r="E830" s="18" t="s">
        <v>19</v>
      </c>
      <c r="F830" s="205">
        <v>6.4749999999999996</v>
      </c>
      <c r="H830" s="33"/>
    </row>
    <row r="831" spans="2:8" s="1" customFormat="1" ht="16.899999999999999" customHeight="1">
      <c r="B831" s="33"/>
      <c r="C831" s="204" t="s">
        <v>19</v>
      </c>
      <c r="D831" s="204" t="s">
        <v>2744</v>
      </c>
      <c r="E831" s="18" t="s">
        <v>19</v>
      </c>
      <c r="F831" s="205">
        <v>8.4</v>
      </c>
      <c r="H831" s="33"/>
    </row>
    <row r="832" spans="2:8" s="1" customFormat="1" ht="16.899999999999999" customHeight="1">
      <c r="B832" s="33"/>
      <c r="C832" s="204" t="s">
        <v>19</v>
      </c>
      <c r="D832" s="204" t="s">
        <v>2745</v>
      </c>
      <c r="E832" s="18" t="s">
        <v>19</v>
      </c>
      <c r="F832" s="205">
        <v>5.04</v>
      </c>
      <c r="H832" s="33"/>
    </row>
    <row r="833" spans="2:8" s="1" customFormat="1" ht="16.899999999999999" customHeight="1">
      <c r="B833" s="33"/>
      <c r="C833" s="204" t="s">
        <v>19</v>
      </c>
      <c r="D833" s="204" t="s">
        <v>2746</v>
      </c>
      <c r="E833" s="18" t="s">
        <v>19</v>
      </c>
      <c r="F833" s="205">
        <v>1.32</v>
      </c>
      <c r="H833" s="33"/>
    </row>
    <row r="834" spans="2:8" s="1" customFormat="1" ht="16.899999999999999" customHeight="1">
      <c r="B834" s="33"/>
      <c r="C834" s="204" t="s">
        <v>19</v>
      </c>
      <c r="D834" s="204" t="s">
        <v>2572</v>
      </c>
      <c r="E834" s="18" t="s">
        <v>19</v>
      </c>
      <c r="F834" s="205">
        <v>8.19</v>
      </c>
      <c r="H834" s="33"/>
    </row>
    <row r="835" spans="2:8" s="1" customFormat="1" ht="16.899999999999999" customHeight="1">
      <c r="B835" s="33"/>
      <c r="C835" s="204" t="s">
        <v>19</v>
      </c>
      <c r="D835" s="204" t="s">
        <v>2747</v>
      </c>
      <c r="E835" s="18" t="s">
        <v>19</v>
      </c>
      <c r="F835" s="205">
        <v>9.66</v>
      </c>
      <c r="H835" s="33"/>
    </row>
    <row r="836" spans="2:8" s="1" customFormat="1" ht="16.899999999999999" customHeight="1">
      <c r="B836" s="33"/>
      <c r="C836" s="204" t="s">
        <v>19</v>
      </c>
      <c r="D836" s="204" t="s">
        <v>2748</v>
      </c>
      <c r="E836" s="18" t="s">
        <v>19</v>
      </c>
      <c r="F836" s="205">
        <v>2.88</v>
      </c>
      <c r="H836" s="33"/>
    </row>
    <row r="837" spans="2:8" s="1" customFormat="1" ht="16.899999999999999" customHeight="1">
      <c r="B837" s="33"/>
      <c r="C837" s="204" t="s">
        <v>19</v>
      </c>
      <c r="D837" s="204" t="s">
        <v>2749</v>
      </c>
      <c r="E837" s="18" t="s">
        <v>19</v>
      </c>
      <c r="F837" s="205">
        <v>4.55</v>
      </c>
      <c r="H837" s="33"/>
    </row>
    <row r="838" spans="2:8" s="1" customFormat="1" ht="16.899999999999999" customHeight="1">
      <c r="B838" s="33"/>
      <c r="C838" s="204" t="s">
        <v>19</v>
      </c>
      <c r="D838" s="204" t="s">
        <v>2750</v>
      </c>
      <c r="E838" s="18" t="s">
        <v>19</v>
      </c>
      <c r="F838" s="205">
        <v>15.18</v>
      </c>
      <c r="H838" s="33"/>
    </row>
    <row r="839" spans="2:8" s="1" customFormat="1" ht="16.899999999999999" customHeight="1">
      <c r="B839" s="33"/>
      <c r="C839" s="204" t="s">
        <v>19</v>
      </c>
      <c r="D839" s="204" t="s">
        <v>2751</v>
      </c>
      <c r="E839" s="18" t="s">
        <v>19</v>
      </c>
      <c r="F839" s="205">
        <v>14.82</v>
      </c>
      <c r="H839" s="33"/>
    </row>
    <row r="840" spans="2:8" s="1" customFormat="1" ht="16.899999999999999" customHeight="1">
      <c r="B840" s="33"/>
      <c r="C840" s="204" t="s">
        <v>19</v>
      </c>
      <c r="D840" s="204" t="s">
        <v>2752</v>
      </c>
      <c r="E840" s="18" t="s">
        <v>19</v>
      </c>
      <c r="F840" s="205">
        <v>23.92</v>
      </c>
      <c r="H840" s="33"/>
    </row>
    <row r="841" spans="2:8" s="1" customFormat="1" ht="16.899999999999999" customHeight="1">
      <c r="B841" s="33"/>
      <c r="C841" s="204" t="s">
        <v>19</v>
      </c>
      <c r="D841" s="204" t="s">
        <v>2753</v>
      </c>
      <c r="E841" s="18" t="s">
        <v>19</v>
      </c>
      <c r="F841" s="205">
        <v>10.57</v>
      </c>
      <c r="H841" s="33"/>
    </row>
    <row r="842" spans="2:8" s="1" customFormat="1" ht="16.899999999999999" customHeight="1">
      <c r="B842" s="33"/>
      <c r="C842" s="204" t="s">
        <v>19</v>
      </c>
      <c r="D842" s="204" t="s">
        <v>2754</v>
      </c>
      <c r="E842" s="18" t="s">
        <v>19</v>
      </c>
      <c r="F842" s="205">
        <v>5.4</v>
      </c>
      <c r="H842" s="33"/>
    </row>
    <row r="843" spans="2:8" s="1" customFormat="1" ht="16.899999999999999" customHeight="1">
      <c r="B843" s="33"/>
      <c r="C843" s="204" t="s">
        <v>19</v>
      </c>
      <c r="D843" s="204" t="s">
        <v>2755</v>
      </c>
      <c r="E843" s="18" t="s">
        <v>19</v>
      </c>
      <c r="F843" s="205">
        <v>8.9</v>
      </c>
      <c r="H843" s="33"/>
    </row>
    <row r="844" spans="2:8" s="1" customFormat="1" ht="16.899999999999999" customHeight="1">
      <c r="B844" s="33"/>
      <c r="C844" s="204" t="s">
        <v>19</v>
      </c>
      <c r="D844" s="204" t="s">
        <v>2756</v>
      </c>
      <c r="E844" s="18" t="s">
        <v>19</v>
      </c>
      <c r="F844" s="205">
        <v>20.5</v>
      </c>
      <c r="H844" s="33"/>
    </row>
    <row r="845" spans="2:8" s="1" customFormat="1" ht="16.899999999999999" customHeight="1">
      <c r="B845" s="33"/>
      <c r="C845" s="204" t="s">
        <v>19</v>
      </c>
      <c r="D845" s="204" t="s">
        <v>2757</v>
      </c>
      <c r="E845" s="18" t="s">
        <v>19</v>
      </c>
      <c r="F845" s="205">
        <v>15.8</v>
      </c>
      <c r="H845" s="33"/>
    </row>
    <row r="846" spans="2:8" s="1" customFormat="1" ht="16.899999999999999" customHeight="1">
      <c r="B846" s="33"/>
      <c r="C846" s="204" t="s">
        <v>19</v>
      </c>
      <c r="D846" s="204" t="s">
        <v>2758</v>
      </c>
      <c r="E846" s="18" t="s">
        <v>19</v>
      </c>
      <c r="F846" s="205">
        <v>7.1</v>
      </c>
      <c r="H846" s="33"/>
    </row>
    <row r="847" spans="2:8" s="1" customFormat="1" ht="16.899999999999999" customHeight="1">
      <c r="B847" s="33"/>
      <c r="C847" s="204" t="s">
        <v>19</v>
      </c>
      <c r="D847" s="204" t="s">
        <v>2759</v>
      </c>
      <c r="E847" s="18" t="s">
        <v>19</v>
      </c>
      <c r="F847" s="205">
        <v>23</v>
      </c>
      <c r="H847" s="33"/>
    </row>
    <row r="848" spans="2:8" s="1" customFormat="1" ht="16.899999999999999" customHeight="1">
      <c r="B848" s="33"/>
      <c r="C848" s="204" t="s">
        <v>19</v>
      </c>
      <c r="D848" s="204" t="s">
        <v>2760</v>
      </c>
      <c r="E848" s="18" t="s">
        <v>19</v>
      </c>
      <c r="F848" s="205">
        <v>26.9</v>
      </c>
      <c r="H848" s="33"/>
    </row>
    <row r="849" spans="2:8" s="1" customFormat="1" ht="16.899999999999999" customHeight="1">
      <c r="B849" s="33"/>
      <c r="C849" s="204" t="s">
        <v>19</v>
      </c>
      <c r="D849" s="204" t="s">
        <v>2761</v>
      </c>
      <c r="E849" s="18" t="s">
        <v>19</v>
      </c>
      <c r="F849" s="205">
        <v>4</v>
      </c>
      <c r="H849" s="33"/>
    </row>
    <row r="850" spans="2:8" s="1" customFormat="1" ht="16.899999999999999" customHeight="1">
      <c r="B850" s="33"/>
      <c r="C850" s="204" t="s">
        <v>19</v>
      </c>
      <c r="D850" s="204" t="s">
        <v>2762</v>
      </c>
      <c r="E850" s="18" t="s">
        <v>19</v>
      </c>
      <c r="F850" s="205">
        <v>4</v>
      </c>
      <c r="H850" s="33"/>
    </row>
    <row r="851" spans="2:8" s="1" customFormat="1" ht="16.899999999999999" customHeight="1">
      <c r="B851" s="33"/>
      <c r="C851" s="204" t="s">
        <v>19</v>
      </c>
      <c r="D851" s="204" t="s">
        <v>2763</v>
      </c>
      <c r="E851" s="18" t="s">
        <v>19</v>
      </c>
      <c r="F851" s="205">
        <v>4.5999999999999996</v>
      </c>
      <c r="H851" s="33"/>
    </row>
    <row r="852" spans="2:8" s="1" customFormat="1" ht="16.899999999999999" customHeight="1">
      <c r="B852" s="33"/>
      <c r="C852" s="204" t="s">
        <v>19</v>
      </c>
      <c r="D852" s="204" t="s">
        <v>2764</v>
      </c>
      <c r="E852" s="18" t="s">
        <v>19</v>
      </c>
      <c r="F852" s="205">
        <v>4.5999999999999996</v>
      </c>
      <c r="H852" s="33"/>
    </row>
    <row r="853" spans="2:8" s="1" customFormat="1" ht="16.899999999999999" customHeight="1">
      <c r="B853" s="33"/>
      <c r="C853" s="204" t="s">
        <v>19</v>
      </c>
      <c r="D853" s="204" t="s">
        <v>2765</v>
      </c>
      <c r="E853" s="18" t="s">
        <v>19</v>
      </c>
      <c r="F853" s="205">
        <v>35.9</v>
      </c>
      <c r="H853" s="33"/>
    </row>
    <row r="854" spans="2:8" s="1" customFormat="1" ht="16.899999999999999" customHeight="1">
      <c r="B854" s="33"/>
      <c r="C854" s="204" t="s">
        <v>19</v>
      </c>
      <c r="D854" s="204" t="s">
        <v>2766</v>
      </c>
      <c r="E854" s="18" t="s">
        <v>19</v>
      </c>
      <c r="F854" s="205">
        <v>18.5</v>
      </c>
      <c r="H854" s="33"/>
    </row>
    <row r="855" spans="2:8" s="1" customFormat="1" ht="16.899999999999999" customHeight="1">
      <c r="B855" s="33"/>
      <c r="C855" s="204" t="s">
        <v>19</v>
      </c>
      <c r="D855" s="204" t="s">
        <v>2767</v>
      </c>
      <c r="E855" s="18" t="s">
        <v>19</v>
      </c>
      <c r="F855" s="205">
        <v>26.3</v>
      </c>
      <c r="H855" s="33"/>
    </row>
    <row r="856" spans="2:8" s="1" customFormat="1" ht="16.899999999999999" customHeight="1">
      <c r="B856" s="33"/>
      <c r="C856" s="204" t="s">
        <v>19</v>
      </c>
      <c r="D856" s="204" t="s">
        <v>2768</v>
      </c>
      <c r="E856" s="18" t="s">
        <v>19</v>
      </c>
      <c r="F856" s="205">
        <v>19.600000000000001</v>
      </c>
      <c r="H856" s="33"/>
    </row>
    <row r="857" spans="2:8" s="1" customFormat="1" ht="16.899999999999999" customHeight="1">
      <c r="B857" s="33"/>
      <c r="C857" s="204" t="s">
        <v>19</v>
      </c>
      <c r="D857" s="204" t="s">
        <v>2769</v>
      </c>
      <c r="E857" s="18" t="s">
        <v>19</v>
      </c>
      <c r="F857" s="205">
        <v>20.399999999999999</v>
      </c>
      <c r="H857" s="33"/>
    </row>
    <row r="858" spans="2:8" s="1" customFormat="1" ht="16.899999999999999" customHeight="1">
      <c r="B858" s="33"/>
      <c r="C858" s="204" t="s">
        <v>19</v>
      </c>
      <c r="D858" s="204" t="s">
        <v>2770</v>
      </c>
      <c r="E858" s="18" t="s">
        <v>19</v>
      </c>
      <c r="F858" s="205">
        <v>2.9</v>
      </c>
      <c r="H858" s="33"/>
    </row>
    <row r="859" spans="2:8" s="1" customFormat="1" ht="16.899999999999999" customHeight="1">
      <c r="B859" s="33"/>
      <c r="C859" s="204" t="s">
        <v>19</v>
      </c>
      <c r="D859" s="204" t="s">
        <v>2771</v>
      </c>
      <c r="E859" s="18" t="s">
        <v>19</v>
      </c>
      <c r="F859" s="205">
        <v>2.7</v>
      </c>
      <c r="H859" s="33"/>
    </row>
    <row r="860" spans="2:8" s="1" customFormat="1" ht="16.899999999999999" customHeight="1">
      <c r="B860" s="33"/>
      <c r="C860" s="204" t="s">
        <v>19</v>
      </c>
      <c r="D860" s="204" t="s">
        <v>2772</v>
      </c>
      <c r="E860" s="18" t="s">
        <v>19</v>
      </c>
      <c r="F860" s="205">
        <v>24.4</v>
      </c>
      <c r="H860" s="33"/>
    </row>
    <row r="861" spans="2:8" s="1" customFormat="1" ht="16.899999999999999" customHeight="1">
      <c r="B861" s="33"/>
      <c r="C861" s="204" t="s">
        <v>19</v>
      </c>
      <c r="D861" s="204" t="s">
        <v>2773</v>
      </c>
      <c r="E861" s="18" t="s">
        <v>19</v>
      </c>
      <c r="F861" s="205">
        <v>3.5</v>
      </c>
      <c r="H861" s="33"/>
    </row>
    <row r="862" spans="2:8" s="1" customFormat="1" ht="16.899999999999999" customHeight="1">
      <c r="B862" s="33"/>
      <c r="C862" s="204" t="s">
        <v>19</v>
      </c>
      <c r="D862" s="204" t="s">
        <v>2774</v>
      </c>
      <c r="E862" s="18" t="s">
        <v>19</v>
      </c>
      <c r="F862" s="205">
        <v>3.5</v>
      </c>
      <c r="H862" s="33"/>
    </row>
    <row r="863" spans="2:8" s="1" customFormat="1" ht="16.899999999999999" customHeight="1">
      <c r="B863" s="33"/>
      <c r="C863" s="204" t="s">
        <v>19</v>
      </c>
      <c r="D863" s="204" t="s">
        <v>2775</v>
      </c>
      <c r="E863" s="18" t="s">
        <v>19</v>
      </c>
      <c r="F863" s="205">
        <v>2.5</v>
      </c>
      <c r="H863" s="33"/>
    </row>
    <row r="864" spans="2:8" s="1" customFormat="1" ht="16.899999999999999" customHeight="1">
      <c r="B864" s="33"/>
      <c r="C864" s="204" t="s">
        <v>19</v>
      </c>
      <c r="D864" s="204" t="s">
        <v>2776</v>
      </c>
      <c r="E864" s="18" t="s">
        <v>19</v>
      </c>
      <c r="F864" s="205">
        <v>2.5</v>
      </c>
      <c r="H864" s="33"/>
    </row>
    <row r="865" spans="2:8" s="1" customFormat="1" ht="16.899999999999999" customHeight="1">
      <c r="B865" s="33"/>
      <c r="C865" s="204" t="s">
        <v>19</v>
      </c>
      <c r="D865" s="204" t="s">
        <v>2777</v>
      </c>
      <c r="E865" s="18" t="s">
        <v>19</v>
      </c>
      <c r="F865" s="205">
        <v>7.8</v>
      </c>
      <c r="H865" s="33"/>
    </row>
    <row r="866" spans="2:8" s="1" customFormat="1" ht="16.899999999999999" customHeight="1">
      <c r="B866" s="33"/>
      <c r="C866" s="204" t="s">
        <v>19</v>
      </c>
      <c r="D866" s="204" t="s">
        <v>2778</v>
      </c>
      <c r="E866" s="18" t="s">
        <v>19</v>
      </c>
      <c r="F866" s="205">
        <v>2.6</v>
      </c>
      <c r="H866" s="33"/>
    </row>
    <row r="867" spans="2:8" s="1" customFormat="1" ht="16.899999999999999" customHeight="1">
      <c r="B867" s="33"/>
      <c r="C867" s="204" t="s">
        <v>19</v>
      </c>
      <c r="D867" s="204" t="s">
        <v>2779</v>
      </c>
      <c r="E867" s="18" t="s">
        <v>19</v>
      </c>
      <c r="F867" s="205">
        <v>3.4</v>
      </c>
      <c r="H867" s="33"/>
    </row>
    <row r="868" spans="2:8" s="1" customFormat="1" ht="16.899999999999999" customHeight="1">
      <c r="B868" s="33"/>
      <c r="C868" s="204" t="s">
        <v>19</v>
      </c>
      <c r="D868" s="204" t="s">
        <v>2780</v>
      </c>
      <c r="E868" s="18" t="s">
        <v>19</v>
      </c>
      <c r="F868" s="205">
        <v>7.1</v>
      </c>
      <c r="H868" s="33"/>
    </row>
    <row r="869" spans="2:8" s="1" customFormat="1" ht="16.899999999999999" customHeight="1">
      <c r="B869" s="33"/>
      <c r="C869" s="204" t="s">
        <v>19</v>
      </c>
      <c r="D869" s="204" t="s">
        <v>2781</v>
      </c>
      <c r="E869" s="18" t="s">
        <v>19</v>
      </c>
      <c r="F869" s="205">
        <v>27.4</v>
      </c>
      <c r="H869" s="33"/>
    </row>
    <row r="870" spans="2:8" s="1" customFormat="1" ht="16.899999999999999" customHeight="1">
      <c r="B870" s="33"/>
      <c r="C870" s="204" t="s">
        <v>19</v>
      </c>
      <c r="D870" s="204" t="s">
        <v>2782</v>
      </c>
      <c r="E870" s="18" t="s">
        <v>19</v>
      </c>
      <c r="F870" s="205">
        <v>46.6</v>
      </c>
      <c r="H870" s="33"/>
    </row>
    <row r="871" spans="2:8" s="1" customFormat="1" ht="16.899999999999999" customHeight="1">
      <c r="B871" s="33"/>
      <c r="C871" s="204" t="s">
        <v>19</v>
      </c>
      <c r="D871" s="204" t="s">
        <v>2783</v>
      </c>
      <c r="E871" s="18" t="s">
        <v>19</v>
      </c>
      <c r="F871" s="205">
        <v>7.2</v>
      </c>
      <c r="H871" s="33"/>
    </row>
    <row r="872" spans="2:8" s="1" customFormat="1" ht="16.899999999999999" customHeight="1">
      <c r="B872" s="33"/>
      <c r="C872" s="204" t="s">
        <v>19</v>
      </c>
      <c r="D872" s="204" t="s">
        <v>2784</v>
      </c>
      <c r="E872" s="18" t="s">
        <v>19</v>
      </c>
      <c r="F872" s="205">
        <v>2.4</v>
      </c>
      <c r="H872" s="33"/>
    </row>
    <row r="873" spans="2:8" s="1" customFormat="1" ht="16.899999999999999" customHeight="1">
      <c r="B873" s="33"/>
      <c r="C873" s="204" t="s">
        <v>19</v>
      </c>
      <c r="D873" s="204" t="s">
        <v>2785</v>
      </c>
      <c r="E873" s="18" t="s">
        <v>19</v>
      </c>
      <c r="F873" s="205">
        <v>0.8</v>
      </c>
      <c r="H873" s="33"/>
    </row>
    <row r="874" spans="2:8" s="1" customFormat="1" ht="16.899999999999999" customHeight="1">
      <c r="B874" s="33"/>
      <c r="C874" s="204" t="s">
        <v>19</v>
      </c>
      <c r="D874" s="204" t="s">
        <v>2786</v>
      </c>
      <c r="E874" s="18" t="s">
        <v>19</v>
      </c>
      <c r="F874" s="205">
        <v>5.6</v>
      </c>
      <c r="H874" s="33"/>
    </row>
    <row r="875" spans="2:8" s="1" customFormat="1" ht="16.899999999999999" customHeight="1">
      <c r="B875" s="33"/>
      <c r="C875" s="204" t="s">
        <v>19</v>
      </c>
      <c r="D875" s="204" t="s">
        <v>2787</v>
      </c>
      <c r="E875" s="18" t="s">
        <v>19</v>
      </c>
      <c r="F875" s="205">
        <v>14</v>
      </c>
      <c r="H875" s="33"/>
    </row>
    <row r="876" spans="2:8" s="1" customFormat="1" ht="16.899999999999999" customHeight="1">
      <c r="B876" s="33"/>
      <c r="C876" s="204" t="s">
        <v>19</v>
      </c>
      <c r="D876" s="204" t="s">
        <v>2728</v>
      </c>
      <c r="E876" s="18" t="s">
        <v>19</v>
      </c>
      <c r="F876" s="205">
        <v>4.7</v>
      </c>
      <c r="H876" s="33"/>
    </row>
    <row r="877" spans="2:8" s="1" customFormat="1" ht="16.899999999999999" customHeight="1">
      <c r="B877" s="33"/>
      <c r="C877" s="204" t="s">
        <v>19</v>
      </c>
      <c r="D877" s="204" t="s">
        <v>2788</v>
      </c>
      <c r="E877" s="18" t="s">
        <v>19</v>
      </c>
      <c r="F877" s="205">
        <v>3.1</v>
      </c>
      <c r="H877" s="33"/>
    </row>
    <row r="878" spans="2:8" s="1" customFormat="1" ht="16.899999999999999" customHeight="1">
      <c r="B878" s="33"/>
      <c r="C878" s="204" t="s">
        <v>19</v>
      </c>
      <c r="D878" s="204" t="s">
        <v>2789</v>
      </c>
      <c r="E878" s="18" t="s">
        <v>19</v>
      </c>
      <c r="F878" s="205">
        <v>4.9000000000000004</v>
      </c>
      <c r="H878" s="33"/>
    </row>
    <row r="879" spans="2:8" s="1" customFormat="1" ht="16.899999999999999" customHeight="1">
      <c r="B879" s="33"/>
      <c r="C879" s="204" t="s">
        <v>19</v>
      </c>
      <c r="D879" s="204" t="s">
        <v>2790</v>
      </c>
      <c r="E879" s="18" t="s">
        <v>19</v>
      </c>
      <c r="F879" s="205">
        <v>10.9</v>
      </c>
      <c r="H879" s="33"/>
    </row>
    <row r="880" spans="2:8" s="1" customFormat="1" ht="16.899999999999999" customHeight="1">
      <c r="B880" s="33"/>
      <c r="C880" s="204" t="s">
        <v>19</v>
      </c>
      <c r="D880" s="204" t="s">
        <v>2791</v>
      </c>
      <c r="E880" s="18" t="s">
        <v>19</v>
      </c>
      <c r="F880" s="205">
        <v>8.3000000000000007</v>
      </c>
      <c r="H880" s="33"/>
    </row>
    <row r="881" spans="2:8" s="1" customFormat="1" ht="16.899999999999999" customHeight="1">
      <c r="B881" s="33"/>
      <c r="C881" s="204" t="s">
        <v>19</v>
      </c>
      <c r="D881" s="204" t="s">
        <v>2792</v>
      </c>
      <c r="E881" s="18" t="s">
        <v>19</v>
      </c>
      <c r="F881" s="205">
        <v>1.1000000000000001</v>
      </c>
      <c r="H881" s="33"/>
    </row>
    <row r="882" spans="2:8" s="1" customFormat="1" ht="16.899999999999999" customHeight="1">
      <c r="B882" s="33"/>
      <c r="C882" s="204" t="s">
        <v>19</v>
      </c>
      <c r="D882" s="204" t="s">
        <v>2793</v>
      </c>
      <c r="E882" s="18" t="s">
        <v>19</v>
      </c>
      <c r="F882" s="205">
        <v>2.2000000000000002</v>
      </c>
      <c r="H882" s="33"/>
    </row>
    <row r="883" spans="2:8" s="1" customFormat="1" ht="16.899999999999999" customHeight="1">
      <c r="B883" s="33"/>
      <c r="C883" s="204" t="s">
        <v>19</v>
      </c>
      <c r="D883" s="204" t="s">
        <v>2794</v>
      </c>
      <c r="E883" s="18" t="s">
        <v>19</v>
      </c>
      <c r="F883" s="205">
        <v>8.1999999999999993</v>
      </c>
      <c r="H883" s="33"/>
    </row>
    <row r="884" spans="2:8" s="1" customFormat="1" ht="16.899999999999999" customHeight="1">
      <c r="B884" s="33"/>
      <c r="C884" s="204" t="s">
        <v>19</v>
      </c>
      <c r="D884" s="204" t="s">
        <v>2795</v>
      </c>
      <c r="E884" s="18" t="s">
        <v>19</v>
      </c>
      <c r="F884" s="205">
        <v>5.8</v>
      </c>
      <c r="H884" s="33"/>
    </row>
    <row r="885" spans="2:8" s="1" customFormat="1" ht="16.899999999999999" customHeight="1">
      <c r="B885" s="33"/>
      <c r="C885" s="204" t="s">
        <v>19</v>
      </c>
      <c r="D885" s="204" t="s">
        <v>2796</v>
      </c>
      <c r="E885" s="18" t="s">
        <v>19</v>
      </c>
      <c r="F885" s="205">
        <v>6.4</v>
      </c>
      <c r="H885" s="33"/>
    </row>
    <row r="886" spans="2:8" s="1" customFormat="1" ht="16.899999999999999" customHeight="1">
      <c r="B886" s="33"/>
      <c r="C886" s="204" t="s">
        <v>19</v>
      </c>
      <c r="D886" s="204" t="s">
        <v>2797</v>
      </c>
      <c r="E886" s="18" t="s">
        <v>19</v>
      </c>
      <c r="F886" s="205">
        <v>2.4</v>
      </c>
      <c r="H886" s="33"/>
    </row>
    <row r="887" spans="2:8" s="1" customFormat="1" ht="16.899999999999999" customHeight="1">
      <c r="B887" s="33"/>
      <c r="C887" s="204" t="s">
        <v>19</v>
      </c>
      <c r="D887" s="204" t="s">
        <v>2798</v>
      </c>
      <c r="E887" s="18" t="s">
        <v>19</v>
      </c>
      <c r="F887" s="205">
        <v>3.3</v>
      </c>
      <c r="H887" s="33"/>
    </row>
    <row r="888" spans="2:8" s="1" customFormat="1" ht="16.899999999999999" customHeight="1">
      <c r="B888" s="33"/>
      <c r="C888" s="204" t="s">
        <v>19</v>
      </c>
      <c r="D888" s="204" t="s">
        <v>2799</v>
      </c>
      <c r="E888" s="18" t="s">
        <v>19</v>
      </c>
      <c r="F888" s="205">
        <v>3.7</v>
      </c>
      <c r="H888" s="33"/>
    </row>
    <row r="889" spans="2:8" s="1" customFormat="1" ht="16.899999999999999" customHeight="1">
      <c r="B889" s="33"/>
      <c r="C889" s="204" t="s">
        <v>19</v>
      </c>
      <c r="D889" s="204" t="s">
        <v>2800</v>
      </c>
      <c r="E889" s="18" t="s">
        <v>19</v>
      </c>
      <c r="F889" s="205">
        <v>2.6</v>
      </c>
      <c r="H889" s="33"/>
    </row>
    <row r="890" spans="2:8" s="1" customFormat="1" ht="16.899999999999999" customHeight="1">
      <c r="B890" s="33"/>
      <c r="C890" s="204" t="s">
        <v>19</v>
      </c>
      <c r="D890" s="204" t="s">
        <v>2801</v>
      </c>
      <c r="E890" s="18" t="s">
        <v>19</v>
      </c>
      <c r="F890" s="205">
        <v>3.7</v>
      </c>
      <c r="H890" s="33"/>
    </row>
    <row r="891" spans="2:8" s="1" customFormat="1" ht="16.899999999999999" customHeight="1">
      <c r="B891" s="33"/>
      <c r="C891" s="204" t="s">
        <v>19</v>
      </c>
      <c r="D891" s="204" t="s">
        <v>2802</v>
      </c>
      <c r="E891" s="18" t="s">
        <v>19</v>
      </c>
      <c r="F891" s="205">
        <v>6.7</v>
      </c>
      <c r="H891" s="33"/>
    </row>
    <row r="892" spans="2:8" s="1" customFormat="1" ht="16.899999999999999" customHeight="1">
      <c r="B892" s="33"/>
      <c r="C892" s="204" t="s">
        <v>19</v>
      </c>
      <c r="D892" s="204" t="s">
        <v>2803</v>
      </c>
      <c r="E892" s="18" t="s">
        <v>19</v>
      </c>
      <c r="F892" s="205">
        <v>3.2</v>
      </c>
      <c r="H892" s="33"/>
    </row>
    <row r="893" spans="2:8" s="1" customFormat="1" ht="16.899999999999999" customHeight="1">
      <c r="B893" s="33"/>
      <c r="C893" s="204" t="s">
        <v>19</v>
      </c>
      <c r="D893" s="204" t="s">
        <v>2804</v>
      </c>
      <c r="E893" s="18" t="s">
        <v>19</v>
      </c>
      <c r="F893" s="205">
        <v>3.6</v>
      </c>
      <c r="H893" s="33"/>
    </row>
    <row r="894" spans="2:8" s="1" customFormat="1" ht="16.899999999999999" customHeight="1">
      <c r="B894" s="33"/>
      <c r="C894" s="204" t="s">
        <v>19</v>
      </c>
      <c r="D894" s="204" t="s">
        <v>2805</v>
      </c>
      <c r="E894" s="18" t="s">
        <v>19</v>
      </c>
      <c r="F894" s="205">
        <v>5.4</v>
      </c>
      <c r="H894" s="33"/>
    </row>
    <row r="895" spans="2:8" s="1" customFormat="1" ht="16.899999999999999" customHeight="1">
      <c r="B895" s="33"/>
      <c r="C895" s="204" t="s">
        <v>19</v>
      </c>
      <c r="D895" s="204" t="s">
        <v>2806</v>
      </c>
      <c r="E895" s="18" t="s">
        <v>19</v>
      </c>
      <c r="F895" s="205">
        <v>2.9</v>
      </c>
      <c r="H895" s="33"/>
    </row>
    <row r="896" spans="2:8" s="1" customFormat="1" ht="16.899999999999999" customHeight="1">
      <c r="B896" s="33"/>
      <c r="C896" s="204" t="s">
        <v>19</v>
      </c>
      <c r="D896" s="204" t="s">
        <v>2807</v>
      </c>
      <c r="E896" s="18" t="s">
        <v>19</v>
      </c>
      <c r="F896" s="205">
        <v>1.5</v>
      </c>
      <c r="H896" s="33"/>
    </row>
    <row r="897" spans="2:8" s="1" customFormat="1" ht="16.899999999999999" customHeight="1">
      <c r="B897" s="33"/>
      <c r="C897" s="204" t="s">
        <v>19</v>
      </c>
      <c r="D897" s="204" t="s">
        <v>2808</v>
      </c>
      <c r="E897" s="18" t="s">
        <v>19</v>
      </c>
      <c r="F897" s="205">
        <v>2.5</v>
      </c>
      <c r="H897" s="33"/>
    </row>
    <row r="898" spans="2:8" s="1" customFormat="1" ht="16.899999999999999" customHeight="1">
      <c r="B898" s="33"/>
      <c r="C898" s="204" t="s">
        <v>19</v>
      </c>
      <c r="D898" s="204" t="s">
        <v>2809</v>
      </c>
      <c r="E898" s="18" t="s">
        <v>19</v>
      </c>
      <c r="F898" s="205">
        <v>5.7</v>
      </c>
      <c r="H898" s="33"/>
    </row>
    <row r="899" spans="2:8" s="1" customFormat="1" ht="16.899999999999999" customHeight="1">
      <c r="B899" s="33"/>
      <c r="C899" s="204" t="s">
        <v>19</v>
      </c>
      <c r="D899" s="204" t="s">
        <v>2810</v>
      </c>
      <c r="E899" s="18" t="s">
        <v>19</v>
      </c>
      <c r="F899" s="205">
        <v>7.9</v>
      </c>
      <c r="H899" s="33"/>
    </row>
    <row r="900" spans="2:8" s="1" customFormat="1" ht="16.899999999999999" customHeight="1">
      <c r="B900" s="33"/>
      <c r="C900" s="204" t="s">
        <v>19</v>
      </c>
      <c r="D900" s="204" t="s">
        <v>2811</v>
      </c>
      <c r="E900" s="18" t="s">
        <v>19</v>
      </c>
      <c r="F900" s="205">
        <v>1.4</v>
      </c>
      <c r="H900" s="33"/>
    </row>
    <row r="901" spans="2:8" s="1" customFormat="1" ht="16.899999999999999" customHeight="1">
      <c r="B901" s="33"/>
      <c r="C901" s="204" t="s">
        <v>19</v>
      </c>
      <c r="D901" s="204" t="s">
        <v>2812</v>
      </c>
      <c r="E901" s="18" t="s">
        <v>19</v>
      </c>
      <c r="F901" s="205">
        <v>1.1000000000000001</v>
      </c>
      <c r="H901" s="33"/>
    </row>
    <row r="902" spans="2:8" s="1" customFormat="1" ht="16.899999999999999" customHeight="1">
      <c r="B902" s="33"/>
      <c r="C902" s="204" t="s">
        <v>19</v>
      </c>
      <c r="D902" s="204" t="s">
        <v>2813</v>
      </c>
      <c r="E902" s="18" t="s">
        <v>19</v>
      </c>
      <c r="F902" s="205">
        <v>0.7</v>
      </c>
      <c r="H902" s="33"/>
    </row>
    <row r="903" spans="2:8" s="1" customFormat="1" ht="16.899999999999999" customHeight="1">
      <c r="B903" s="33"/>
      <c r="C903" s="204" t="s">
        <v>19</v>
      </c>
      <c r="D903" s="204" t="s">
        <v>2814</v>
      </c>
      <c r="E903" s="18" t="s">
        <v>19</v>
      </c>
      <c r="F903" s="205">
        <v>1</v>
      </c>
      <c r="H903" s="33"/>
    </row>
    <row r="904" spans="2:8" s="1" customFormat="1" ht="16.899999999999999" customHeight="1">
      <c r="B904" s="33"/>
      <c r="C904" s="204" t="s">
        <v>19</v>
      </c>
      <c r="D904" s="204" t="s">
        <v>2815</v>
      </c>
      <c r="E904" s="18" t="s">
        <v>19</v>
      </c>
      <c r="F904" s="205">
        <v>1.4</v>
      </c>
      <c r="H904" s="33"/>
    </row>
    <row r="905" spans="2:8" s="1" customFormat="1" ht="16.899999999999999" customHeight="1">
      <c r="B905" s="33"/>
      <c r="C905" s="204" t="s">
        <v>19</v>
      </c>
      <c r="D905" s="204" t="s">
        <v>2816</v>
      </c>
      <c r="E905" s="18" t="s">
        <v>19</v>
      </c>
      <c r="F905" s="205">
        <v>1</v>
      </c>
      <c r="H905" s="33"/>
    </row>
    <row r="906" spans="2:8" s="1" customFormat="1" ht="16.899999999999999" customHeight="1">
      <c r="B906" s="33"/>
      <c r="C906" s="204" t="s">
        <v>19</v>
      </c>
      <c r="D906" s="204" t="s">
        <v>2817</v>
      </c>
      <c r="E906" s="18" t="s">
        <v>19</v>
      </c>
      <c r="F906" s="205">
        <v>0.3</v>
      </c>
      <c r="H906" s="33"/>
    </row>
    <row r="907" spans="2:8" s="1" customFormat="1" ht="16.899999999999999" customHeight="1">
      <c r="B907" s="33"/>
      <c r="C907" s="204" t="s">
        <v>19</v>
      </c>
      <c r="D907" s="204" t="s">
        <v>2818</v>
      </c>
      <c r="E907" s="18" t="s">
        <v>19</v>
      </c>
      <c r="F907" s="205">
        <v>1.2</v>
      </c>
      <c r="H907" s="33"/>
    </row>
    <row r="908" spans="2:8" s="1" customFormat="1" ht="16.899999999999999" customHeight="1">
      <c r="B908" s="33"/>
      <c r="C908" s="204" t="s">
        <v>19</v>
      </c>
      <c r="D908" s="204" t="s">
        <v>2819</v>
      </c>
      <c r="E908" s="18" t="s">
        <v>19</v>
      </c>
      <c r="F908" s="205">
        <v>2.5</v>
      </c>
      <c r="H908" s="33"/>
    </row>
    <row r="909" spans="2:8" s="1" customFormat="1" ht="16.899999999999999" customHeight="1">
      <c r="B909" s="33"/>
      <c r="C909" s="204" t="s">
        <v>19</v>
      </c>
      <c r="D909" s="204" t="s">
        <v>2820</v>
      </c>
      <c r="E909" s="18" t="s">
        <v>19</v>
      </c>
      <c r="F909" s="205">
        <v>0.2</v>
      </c>
      <c r="H909" s="33"/>
    </row>
    <row r="910" spans="2:8" s="1" customFormat="1" ht="16.899999999999999" customHeight="1">
      <c r="B910" s="33"/>
      <c r="C910" s="204" t="s">
        <v>19</v>
      </c>
      <c r="D910" s="204" t="s">
        <v>2821</v>
      </c>
      <c r="E910" s="18" t="s">
        <v>19</v>
      </c>
      <c r="F910" s="205">
        <v>0.2</v>
      </c>
      <c r="H910" s="33"/>
    </row>
    <row r="911" spans="2:8" s="1" customFormat="1" ht="16.899999999999999" customHeight="1">
      <c r="B911" s="33"/>
      <c r="C911" s="204" t="s">
        <v>19</v>
      </c>
      <c r="D911" s="204" t="s">
        <v>2822</v>
      </c>
      <c r="E911" s="18" t="s">
        <v>19</v>
      </c>
      <c r="F911" s="205">
        <v>0.2</v>
      </c>
      <c r="H911" s="33"/>
    </row>
    <row r="912" spans="2:8" s="1" customFormat="1" ht="16.899999999999999" customHeight="1">
      <c r="B912" s="33"/>
      <c r="C912" s="204" t="s">
        <v>19</v>
      </c>
      <c r="D912" s="204" t="s">
        <v>2823</v>
      </c>
      <c r="E912" s="18" t="s">
        <v>19</v>
      </c>
      <c r="F912" s="205">
        <v>0.2</v>
      </c>
      <c r="H912" s="33"/>
    </row>
    <row r="913" spans="2:8" s="1" customFormat="1" ht="16.899999999999999" customHeight="1">
      <c r="B913" s="33"/>
      <c r="C913" s="204" t="s">
        <v>19</v>
      </c>
      <c r="D913" s="204" t="s">
        <v>2824</v>
      </c>
      <c r="E913" s="18" t="s">
        <v>19</v>
      </c>
      <c r="F913" s="205">
        <v>0.2</v>
      </c>
      <c r="H913" s="33"/>
    </row>
    <row r="914" spans="2:8" s="1" customFormat="1" ht="16.899999999999999" customHeight="1">
      <c r="B914" s="33"/>
      <c r="C914" s="204" t="s">
        <v>19</v>
      </c>
      <c r="D914" s="204" t="s">
        <v>2825</v>
      </c>
      <c r="E914" s="18" t="s">
        <v>19</v>
      </c>
      <c r="F914" s="205">
        <v>0.2</v>
      </c>
      <c r="H914" s="33"/>
    </row>
    <row r="915" spans="2:8" s="1" customFormat="1" ht="16.899999999999999" customHeight="1">
      <c r="B915" s="33"/>
      <c r="C915" s="204" t="s">
        <v>19</v>
      </c>
      <c r="D915" s="204" t="s">
        <v>2826</v>
      </c>
      <c r="E915" s="18" t="s">
        <v>19</v>
      </c>
      <c r="F915" s="205">
        <v>0.2</v>
      </c>
      <c r="H915" s="33"/>
    </row>
    <row r="916" spans="2:8" s="1" customFormat="1" ht="16.899999999999999" customHeight="1">
      <c r="B916" s="33"/>
      <c r="C916" s="204" t="s">
        <v>19</v>
      </c>
      <c r="D916" s="204" t="s">
        <v>2827</v>
      </c>
      <c r="E916" s="18" t="s">
        <v>19</v>
      </c>
      <c r="F916" s="205">
        <v>0.2</v>
      </c>
      <c r="H916" s="33"/>
    </row>
    <row r="917" spans="2:8" s="1" customFormat="1" ht="16.899999999999999" customHeight="1">
      <c r="B917" s="33"/>
      <c r="C917" s="204" t="s">
        <v>19</v>
      </c>
      <c r="D917" s="204" t="s">
        <v>2828</v>
      </c>
      <c r="E917" s="18" t="s">
        <v>19</v>
      </c>
      <c r="F917" s="205">
        <v>0.2</v>
      </c>
      <c r="H917" s="33"/>
    </row>
    <row r="918" spans="2:8" s="1" customFormat="1" ht="16.899999999999999" customHeight="1">
      <c r="B918" s="33"/>
      <c r="C918" s="204" t="s">
        <v>19</v>
      </c>
      <c r="D918" s="204" t="s">
        <v>2829</v>
      </c>
      <c r="E918" s="18" t="s">
        <v>19</v>
      </c>
      <c r="F918" s="205">
        <v>0.2</v>
      </c>
      <c r="H918" s="33"/>
    </row>
    <row r="919" spans="2:8" s="1" customFormat="1" ht="16.899999999999999" customHeight="1">
      <c r="B919" s="33"/>
      <c r="C919" s="204" t="s">
        <v>19</v>
      </c>
      <c r="D919" s="204" t="s">
        <v>2830</v>
      </c>
      <c r="E919" s="18" t="s">
        <v>19</v>
      </c>
      <c r="F919" s="205">
        <v>8</v>
      </c>
      <c r="H919" s="33"/>
    </row>
    <row r="920" spans="2:8" s="1" customFormat="1" ht="16.899999999999999" customHeight="1">
      <c r="B920" s="33"/>
      <c r="C920" s="204" t="s">
        <v>2354</v>
      </c>
      <c r="D920" s="204" t="s">
        <v>234</v>
      </c>
      <c r="E920" s="18" t="s">
        <v>19</v>
      </c>
      <c r="F920" s="205">
        <v>796.20000000000095</v>
      </c>
      <c r="H920" s="33"/>
    </row>
    <row r="921" spans="2:8" s="1" customFormat="1" ht="16.899999999999999" customHeight="1">
      <c r="B921" s="33"/>
      <c r="C921" s="206" t="s">
        <v>5697</v>
      </c>
      <c r="H921" s="33"/>
    </row>
    <row r="922" spans="2:8" s="1" customFormat="1" ht="16.899999999999999" customHeight="1">
      <c r="B922" s="33"/>
      <c r="C922" s="204" t="s">
        <v>2713</v>
      </c>
      <c r="D922" s="204" t="s">
        <v>2714</v>
      </c>
      <c r="E922" s="18" t="s">
        <v>180</v>
      </c>
      <c r="F922" s="205">
        <v>796.20000000000095</v>
      </c>
      <c r="H922" s="33"/>
    </row>
    <row r="923" spans="2:8" s="1" customFormat="1" ht="16.899999999999999" customHeight="1">
      <c r="B923" s="33"/>
      <c r="C923" s="204" t="s">
        <v>2831</v>
      </c>
      <c r="D923" s="204" t="s">
        <v>1947</v>
      </c>
      <c r="E923" s="18" t="s">
        <v>180</v>
      </c>
      <c r="F923" s="205">
        <v>4251.5339999999997</v>
      </c>
      <c r="H923" s="33"/>
    </row>
    <row r="924" spans="2:8" s="1" customFormat="1" ht="16.899999999999999" customHeight="1">
      <c r="B924" s="33"/>
      <c r="C924" s="200" t="s">
        <v>2348</v>
      </c>
      <c r="D924" s="201" t="s">
        <v>2349</v>
      </c>
      <c r="E924" s="202" t="s">
        <v>180</v>
      </c>
      <c r="F924" s="203">
        <v>400.3</v>
      </c>
      <c r="H924" s="33"/>
    </row>
    <row r="925" spans="2:8" s="1" customFormat="1" ht="16.899999999999999" customHeight="1">
      <c r="B925" s="33"/>
      <c r="C925" s="204" t="s">
        <v>19</v>
      </c>
      <c r="D925" s="204" t="s">
        <v>230</v>
      </c>
      <c r="E925" s="18" t="s">
        <v>19</v>
      </c>
      <c r="F925" s="205">
        <v>0</v>
      </c>
      <c r="H925" s="33"/>
    </row>
    <row r="926" spans="2:8" s="1" customFormat="1" ht="16.899999999999999" customHeight="1">
      <c r="B926" s="33"/>
      <c r="C926" s="204" t="s">
        <v>2348</v>
      </c>
      <c r="D926" s="204" t="s">
        <v>2836</v>
      </c>
      <c r="E926" s="18" t="s">
        <v>19</v>
      </c>
      <c r="F926" s="205">
        <v>400.3</v>
      </c>
      <c r="H926" s="33"/>
    </row>
    <row r="927" spans="2:8" s="1" customFormat="1" ht="16.899999999999999" customHeight="1">
      <c r="B927" s="33"/>
      <c r="C927" s="206" t="s">
        <v>5697</v>
      </c>
      <c r="H927" s="33"/>
    </row>
    <row r="928" spans="2:8" s="1" customFormat="1" ht="16.899999999999999" customHeight="1">
      <c r="B928" s="33"/>
      <c r="C928" s="204" t="s">
        <v>2833</v>
      </c>
      <c r="D928" s="204" t="s">
        <v>2834</v>
      </c>
      <c r="E928" s="18" t="s">
        <v>180</v>
      </c>
      <c r="F928" s="205">
        <v>400.3</v>
      </c>
      <c r="H928" s="33"/>
    </row>
    <row r="929" spans="2:8" s="1" customFormat="1" ht="16.899999999999999" customHeight="1">
      <c r="B929" s="33"/>
      <c r="C929" s="204" t="s">
        <v>2837</v>
      </c>
      <c r="D929" s="204" t="s">
        <v>2838</v>
      </c>
      <c r="E929" s="18" t="s">
        <v>180</v>
      </c>
      <c r="F929" s="205">
        <v>400.3</v>
      </c>
      <c r="H929" s="33"/>
    </row>
    <row r="930" spans="2:8" s="1" customFormat="1" ht="16.899999999999999" customHeight="1">
      <c r="B930" s="33"/>
      <c r="C930" s="200" t="s">
        <v>1708</v>
      </c>
      <c r="D930" s="201" t="s">
        <v>1709</v>
      </c>
      <c r="E930" s="202" t="s">
        <v>180</v>
      </c>
      <c r="F930" s="203">
        <v>305.34300000000002</v>
      </c>
      <c r="H930" s="33"/>
    </row>
    <row r="931" spans="2:8" s="1" customFormat="1" ht="16.899999999999999" customHeight="1">
      <c r="B931" s="33"/>
      <c r="C931" s="204" t="s">
        <v>19</v>
      </c>
      <c r="D931" s="204" t="s">
        <v>230</v>
      </c>
      <c r="E931" s="18" t="s">
        <v>19</v>
      </c>
      <c r="F931" s="205">
        <v>0</v>
      </c>
      <c r="H931" s="33"/>
    </row>
    <row r="932" spans="2:8" s="1" customFormat="1" ht="16.899999999999999" customHeight="1">
      <c r="B932" s="33"/>
      <c r="C932" s="204" t="s">
        <v>19</v>
      </c>
      <c r="D932" s="204" t="s">
        <v>2859</v>
      </c>
      <c r="E932" s="18" t="s">
        <v>19</v>
      </c>
      <c r="F932" s="205">
        <v>4.46</v>
      </c>
      <c r="H932" s="33"/>
    </row>
    <row r="933" spans="2:8" s="1" customFormat="1" ht="16.899999999999999" customHeight="1">
      <c r="B933" s="33"/>
      <c r="C933" s="204" t="s">
        <v>19</v>
      </c>
      <c r="D933" s="204" t="s">
        <v>2860</v>
      </c>
      <c r="E933" s="18" t="s">
        <v>19</v>
      </c>
      <c r="F933" s="205">
        <v>17.68</v>
      </c>
      <c r="H933" s="33"/>
    </row>
    <row r="934" spans="2:8" s="1" customFormat="1" ht="16.899999999999999" customHeight="1">
      <c r="B934" s="33"/>
      <c r="C934" s="204" t="s">
        <v>19</v>
      </c>
      <c r="D934" s="204" t="s">
        <v>2861</v>
      </c>
      <c r="E934" s="18" t="s">
        <v>19</v>
      </c>
      <c r="F934" s="205">
        <v>2.2400000000000002</v>
      </c>
      <c r="H934" s="33"/>
    </row>
    <row r="935" spans="2:8" s="1" customFormat="1" ht="16.899999999999999" customHeight="1">
      <c r="B935" s="33"/>
      <c r="C935" s="204" t="s">
        <v>19</v>
      </c>
      <c r="D935" s="204" t="s">
        <v>2862</v>
      </c>
      <c r="E935" s="18" t="s">
        <v>19</v>
      </c>
      <c r="F935" s="205">
        <v>10.416</v>
      </c>
      <c r="H935" s="33"/>
    </row>
    <row r="936" spans="2:8" s="1" customFormat="1" ht="16.899999999999999" customHeight="1">
      <c r="B936" s="33"/>
      <c r="C936" s="204" t="s">
        <v>19</v>
      </c>
      <c r="D936" s="204" t="s">
        <v>2863</v>
      </c>
      <c r="E936" s="18" t="s">
        <v>19</v>
      </c>
      <c r="F936" s="205">
        <v>0.36</v>
      </c>
      <c r="H936" s="33"/>
    </row>
    <row r="937" spans="2:8" s="1" customFormat="1" ht="16.899999999999999" customHeight="1">
      <c r="B937" s="33"/>
      <c r="C937" s="204" t="s">
        <v>19</v>
      </c>
      <c r="D937" s="204" t="s">
        <v>2864</v>
      </c>
      <c r="E937" s="18" t="s">
        <v>19</v>
      </c>
      <c r="F937" s="205">
        <v>8.5519999999999996</v>
      </c>
      <c r="H937" s="33"/>
    </row>
    <row r="938" spans="2:8" s="1" customFormat="1" ht="16.899999999999999" customHeight="1">
      <c r="B938" s="33"/>
      <c r="C938" s="204" t="s">
        <v>19</v>
      </c>
      <c r="D938" s="204" t="s">
        <v>2865</v>
      </c>
      <c r="E938" s="18" t="s">
        <v>19</v>
      </c>
      <c r="F938" s="205">
        <v>1.5349999999999999</v>
      </c>
      <c r="H938" s="33"/>
    </row>
    <row r="939" spans="2:8" s="1" customFormat="1" ht="16.899999999999999" customHeight="1">
      <c r="B939" s="33"/>
      <c r="C939" s="204" t="s">
        <v>19</v>
      </c>
      <c r="D939" s="204" t="s">
        <v>2866</v>
      </c>
      <c r="E939" s="18" t="s">
        <v>19</v>
      </c>
      <c r="F939" s="205">
        <v>4.46</v>
      </c>
      <c r="H939" s="33"/>
    </row>
    <row r="940" spans="2:8" s="1" customFormat="1" ht="16.899999999999999" customHeight="1">
      <c r="B940" s="33"/>
      <c r="C940" s="204" t="s">
        <v>19</v>
      </c>
      <c r="D940" s="204" t="s">
        <v>2867</v>
      </c>
      <c r="E940" s="18" t="s">
        <v>19</v>
      </c>
      <c r="F940" s="205">
        <v>5.2</v>
      </c>
      <c r="H940" s="33"/>
    </row>
    <row r="941" spans="2:8" s="1" customFormat="1" ht="16.899999999999999" customHeight="1">
      <c r="B941" s="33"/>
      <c r="C941" s="204" t="s">
        <v>19</v>
      </c>
      <c r="D941" s="204" t="s">
        <v>2868</v>
      </c>
      <c r="E941" s="18" t="s">
        <v>19</v>
      </c>
      <c r="F941" s="205">
        <v>4.5</v>
      </c>
      <c r="H941" s="33"/>
    </row>
    <row r="942" spans="2:8" s="1" customFormat="1" ht="16.899999999999999" customHeight="1">
      <c r="B942" s="33"/>
      <c r="C942" s="204" t="s">
        <v>19</v>
      </c>
      <c r="D942" s="204" t="s">
        <v>2869</v>
      </c>
      <c r="E942" s="18" t="s">
        <v>19</v>
      </c>
      <c r="F942" s="205">
        <v>1.74</v>
      </c>
      <c r="H942" s="33"/>
    </row>
    <row r="943" spans="2:8" s="1" customFormat="1" ht="16.899999999999999" customHeight="1">
      <c r="B943" s="33"/>
      <c r="C943" s="204" t="s">
        <v>19</v>
      </c>
      <c r="D943" s="204" t="s">
        <v>2870</v>
      </c>
      <c r="E943" s="18" t="s">
        <v>19</v>
      </c>
      <c r="F943" s="205">
        <v>3.3</v>
      </c>
      <c r="H943" s="33"/>
    </row>
    <row r="944" spans="2:8" s="1" customFormat="1" ht="16.899999999999999" customHeight="1">
      <c r="B944" s="33"/>
      <c r="C944" s="204" t="s">
        <v>19</v>
      </c>
      <c r="D944" s="204" t="s">
        <v>2871</v>
      </c>
      <c r="E944" s="18" t="s">
        <v>19</v>
      </c>
      <c r="F944" s="205">
        <v>16.100000000000001</v>
      </c>
      <c r="H944" s="33"/>
    </row>
    <row r="945" spans="2:8" s="1" customFormat="1" ht="16.899999999999999" customHeight="1">
      <c r="B945" s="33"/>
      <c r="C945" s="204" t="s">
        <v>19</v>
      </c>
      <c r="D945" s="204" t="s">
        <v>2872</v>
      </c>
      <c r="E945" s="18" t="s">
        <v>19</v>
      </c>
      <c r="F945" s="205">
        <v>1.9</v>
      </c>
      <c r="H945" s="33"/>
    </row>
    <row r="946" spans="2:8" s="1" customFormat="1" ht="16.899999999999999" customHeight="1">
      <c r="B946" s="33"/>
      <c r="C946" s="204" t="s">
        <v>19</v>
      </c>
      <c r="D946" s="204" t="s">
        <v>2873</v>
      </c>
      <c r="E946" s="18" t="s">
        <v>19</v>
      </c>
      <c r="F946" s="205">
        <v>8.1999999999999993</v>
      </c>
      <c r="H946" s="33"/>
    </row>
    <row r="947" spans="2:8" s="1" customFormat="1" ht="16.899999999999999" customHeight="1">
      <c r="B947" s="33"/>
      <c r="C947" s="204" t="s">
        <v>19</v>
      </c>
      <c r="D947" s="204" t="s">
        <v>2874</v>
      </c>
      <c r="E947" s="18" t="s">
        <v>19</v>
      </c>
      <c r="F947" s="205">
        <v>5</v>
      </c>
      <c r="H947" s="33"/>
    </row>
    <row r="948" spans="2:8" s="1" customFormat="1" ht="16.899999999999999" customHeight="1">
      <c r="B948" s="33"/>
      <c r="C948" s="204" t="s">
        <v>19</v>
      </c>
      <c r="D948" s="204" t="s">
        <v>2875</v>
      </c>
      <c r="E948" s="18" t="s">
        <v>19</v>
      </c>
      <c r="F948" s="205">
        <v>3.9</v>
      </c>
      <c r="H948" s="33"/>
    </row>
    <row r="949" spans="2:8" s="1" customFormat="1" ht="16.899999999999999" customHeight="1">
      <c r="B949" s="33"/>
      <c r="C949" s="204" t="s">
        <v>19</v>
      </c>
      <c r="D949" s="204" t="s">
        <v>2876</v>
      </c>
      <c r="E949" s="18" t="s">
        <v>19</v>
      </c>
      <c r="F949" s="205">
        <v>2.7</v>
      </c>
      <c r="H949" s="33"/>
    </row>
    <row r="950" spans="2:8" s="1" customFormat="1" ht="16.899999999999999" customHeight="1">
      <c r="B950" s="33"/>
      <c r="C950" s="204" t="s">
        <v>19</v>
      </c>
      <c r="D950" s="204" t="s">
        <v>2877</v>
      </c>
      <c r="E950" s="18" t="s">
        <v>19</v>
      </c>
      <c r="F950" s="205">
        <v>6.9</v>
      </c>
      <c r="H950" s="33"/>
    </row>
    <row r="951" spans="2:8" s="1" customFormat="1" ht="16.899999999999999" customHeight="1">
      <c r="B951" s="33"/>
      <c r="C951" s="204" t="s">
        <v>19</v>
      </c>
      <c r="D951" s="204" t="s">
        <v>2878</v>
      </c>
      <c r="E951" s="18" t="s">
        <v>19</v>
      </c>
      <c r="F951" s="205">
        <v>16.399999999999999</v>
      </c>
      <c r="H951" s="33"/>
    </row>
    <row r="952" spans="2:8" s="1" customFormat="1" ht="16.899999999999999" customHeight="1">
      <c r="B952" s="33"/>
      <c r="C952" s="204" t="s">
        <v>19</v>
      </c>
      <c r="D952" s="204" t="s">
        <v>2879</v>
      </c>
      <c r="E952" s="18" t="s">
        <v>19</v>
      </c>
      <c r="F952" s="205">
        <v>2</v>
      </c>
      <c r="H952" s="33"/>
    </row>
    <row r="953" spans="2:8" s="1" customFormat="1" ht="16.899999999999999" customHeight="1">
      <c r="B953" s="33"/>
      <c r="C953" s="204" t="s">
        <v>19</v>
      </c>
      <c r="D953" s="204" t="s">
        <v>2880</v>
      </c>
      <c r="E953" s="18" t="s">
        <v>19</v>
      </c>
      <c r="F953" s="205">
        <v>6</v>
      </c>
      <c r="H953" s="33"/>
    </row>
    <row r="954" spans="2:8" s="1" customFormat="1" ht="16.899999999999999" customHeight="1">
      <c r="B954" s="33"/>
      <c r="C954" s="204" t="s">
        <v>19</v>
      </c>
      <c r="D954" s="204" t="s">
        <v>2881</v>
      </c>
      <c r="E954" s="18" t="s">
        <v>19</v>
      </c>
      <c r="F954" s="205">
        <v>2.9</v>
      </c>
      <c r="H954" s="33"/>
    </row>
    <row r="955" spans="2:8" s="1" customFormat="1" ht="16.899999999999999" customHeight="1">
      <c r="B955" s="33"/>
      <c r="C955" s="204" t="s">
        <v>19</v>
      </c>
      <c r="D955" s="204" t="s">
        <v>2882</v>
      </c>
      <c r="E955" s="18" t="s">
        <v>19</v>
      </c>
      <c r="F955" s="205">
        <v>19</v>
      </c>
      <c r="H955" s="33"/>
    </row>
    <row r="956" spans="2:8" s="1" customFormat="1" ht="16.899999999999999" customHeight="1">
      <c r="B956" s="33"/>
      <c r="C956" s="204" t="s">
        <v>19</v>
      </c>
      <c r="D956" s="204" t="s">
        <v>2883</v>
      </c>
      <c r="E956" s="18" t="s">
        <v>19</v>
      </c>
      <c r="F956" s="205">
        <v>5.8</v>
      </c>
      <c r="H956" s="33"/>
    </row>
    <row r="957" spans="2:8" s="1" customFormat="1" ht="16.899999999999999" customHeight="1">
      <c r="B957" s="33"/>
      <c r="C957" s="204" t="s">
        <v>19</v>
      </c>
      <c r="D957" s="204" t="s">
        <v>2884</v>
      </c>
      <c r="E957" s="18" t="s">
        <v>19</v>
      </c>
      <c r="F957" s="205">
        <v>5.3</v>
      </c>
      <c r="H957" s="33"/>
    </row>
    <row r="958" spans="2:8" s="1" customFormat="1" ht="16.899999999999999" customHeight="1">
      <c r="B958" s="33"/>
      <c r="C958" s="204" t="s">
        <v>19</v>
      </c>
      <c r="D958" s="204" t="s">
        <v>2885</v>
      </c>
      <c r="E958" s="18" t="s">
        <v>19</v>
      </c>
      <c r="F958" s="205">
        <v>4.5</v>
      </c>
      <c r="H958" s="33"/>
    </row>
    <row r="959" spans="2:8" s="1" customFormat="1" ht="16.899999999999999" customHeight="1">
      <c r="B959" s="33"/>
      <c r="C959" s="204" t="s">
        <v>19</v>
      </c>
      <c r="D959" s="204" t="s">
        <v>2886</v>
      </c>
      <c r="E959" s="18" t="s">
        <v>19</v>
      </c>
      <c r="F959" s="205">
        <v>4.5</v>
      </c>
      <c r="H959" s="33"/>
    </row>
    <row r="960" spans="2:8" s="1" customFormat="1" ht="16.899999999999999" customHeight="1">
      <c r="B960" s="33"/>
      <c r="C960" s="204" t="s">
        <v>19</v>
      </c>
      <c r="D960" s="204" t="s">
        <v>2887</v>
      </c>
      <c r="E960" s="18" t="s">
        <v>19</v>
      </c>
      <c r="F960" s="205">
        <v>4</v>
      </c>
      <c r="H960" s="33"/>
    </row>
    <row r="961" spans="2:8" s="1" customFormat="1" ht="16.899999999999999" customHeight="1">
      <c r="B961" s="33"/>
      <c r="C961" s="204" t="s">
        <v>19</v>
      </c>
      <c r="D961" s="204" t="s">
        <v>2888</v>
      </c>
      <c r="E961" s="18" t="s">
        <v>19</v>
      </c>
      <c r="F961" s="205">
        <v>4.5999999999999996</v>
      </c>
      <c r="H961" s="33"/>
    </row>
    <row r="962" spans="2:8" s="1" customFormat="1" ht="16.899999999999999" customHeight="1">
      <c r="B962" s="33"/>
      <c r="C962" s="204" t="s">
        <v>19</v>
      </c>
      <c r="D962" s="204" t="s">
        <v>2889</v>
      </c>
      <c r="E962" s="18" t="s">
        <v>19</v>
      </c>
      <c r="F962" s="205">
        <v>3.7</v>
      </c>
      <c r="H962" s="33"/>
    </row>
    <row r="963" spans="2:8" s="1" customFormat="1" ht="16.899999999999999" customHeight="1">
      <c r="B963" s="33"/>
      <c r="C963" s="204" t="s">
        <v>19</v>
      </c>
      <c r="D963" s="204" t="s">
        <v>2890</v>
      </c>
      <c r="E963" s="18" t="s">
        <v>19</v>
      </c>
      <c r="F963" s="205">
        <v>14.7</v>
      </c>
      <c r="H963" s="33"/>
    </row>
    <row r="964" spans="2:8" s="1" customFormat="1" ht="16.899999999999999" customHeight="1">
      <c r="B964" s="33"/>
      <c r="C964" s="204" t="s">
        <v>19</v>
      </c>
      <c r="D964" s="204" t="s">
        <v>2891</v>
      </c>
      <c r="E964" s="18" t="s">
        <v>19</v>
      </c>
      <c r="F964" s="205">
        <v>0.5</v>
      </c>
      <c r="H964" s="33"/>
    </row>
    <row r="965" spans="2:8" s="1" customFormat="1" ht="16.899999999999999" customHeight="1">
      <c r="B965" s="33"/>
      <c r="C965" s="204" t="s">
        <v>19</v>
      </c>
      <c r="D965" s="204" t="s">
        <v>2892</v>
      </c>
      <c r="E965" s="18" t="s">
        <v>19</v>
      </c>
      <c r="F965" s="205">
        <v>9.3000000000000007</v>
      </c>
      <c r="H965" s="33"/>
    </row>
    <row r="966" spans="2:8" s="1" customFormat="1" ht="16.899999999999999" customHeight="1">
      <c r="B966" s="33"/>
      <c r="C966" s="204" t="s">
        <v>19</v>
      </c>
      <c r="D966" s="204" t="s">
        <v>2893</v>
      </c>
      <c r="E966" s="18" t="s">
        <v>19</v>
      </c>
      <c r="F966" s="205">
        <v>2.7</v>
      </c>
      <c r="H966" s="33"/>
    </row>
    <row r="967" spans="2:8" s="1" customFormat="1" ht="16.899999999999999" customHeight="1">
      <c r="B967" s="33"/>
      <c r="C967" s="204" t="s">
        <v>19</v>
      </c>
      <c r="D967" s="204" t="s">
        <v>2894</v>
      </c>
      <c r="E967" s="18" t="s">
        <v>19</v>
      </c>
      <c r="F967" s="205">
        <v>2.7</v>
      </c>
      <c r="H967" s="33"/>
    </row>
    <row r="968" spans="2:8" s="1" customFormat="1" ht="16.899999999999999" customHeight="1">
      <c r="B968" s="33"/>
      <c r="C968" s="204" t="s">
        <v>19</v>
      </c>
      <c r="D968" s="204" t="s">
        <v>2895</v>
      </c>
      <c r="E968" s="18" t="s">
        <v>19</v>
      </c>
      <c r="F968" s="205">
        <v>3.8</v>
      </c>
      <c r="H968" s="33"/>
    </row>
    <row r="969" spans="2:8" s="1" customFormat="1" ht="16.899999999999999" customHeight="1">
      <c r="B969" s="33"/>
      <c r="C969" s="204" t="s">
        <v>19</v>
      </c>
      <c r="D969" s="204" t="s">
        <v>2896</v>
      </c>
      <c r="E969" s="18" t="s">
        <v>19</v>
      </c>
      <c r="F969" s="205">
        <v>1.1000000000000001</v>
      </c>
      <c r="H969" s="33"/>
    </row>
    <row r="970" spans="2:8" s="1" customFormat="1" ht="16.899999999999999" customHeight="1">
      <c r="B970" s="33"/>
      <c r="C970" s="204" t="s">
        <v>19</v>
      </c>
      <c r="D970" s="204" t="s">
        <v>2897</v>
      </c>
      <c r="E970" s="18" t="s">
        <v>19</v>
      </c>
      <c r="F970" s="205">
        <v>3.3</v>
      </c>
      <c r="H970" s="33"/>
    </row>
    <row r="971" spans="2:8" s="1" customFormat="1" ht="16.899999999999999" customHeight="1">
      <c r="B971" s="33"/>
      <c r="C971" s="204" t="s">
        <v>19</v>
      </c>
      <c r="D971" s="204" t="s">
        <v>2898</v>
      </c>
      <c r="E971" s="18" t="s">
        <v>19</v>
      </c>
      <c r="F971" s="205">
        <v>0.5</v>
      </c>
      <c r="H971" s="33"/>
    </row>
    <row r="972" spans="2:8" s="1" customFormat="1" ht="16.899999999999999" customHeight="1">
      <c r="B972" s="33"/>
      <c r="C972" s="204" t="s">
        <v>19</v>
      </c>
      <c r="D972" s="204" t="s">
        <v>2899</v>
      </c>
      <c r="E972" s="18" t="s">
        <v>19</v>
      </c>
      <c r="F972" s="205">
        <v>0.9</v>
      </c>
      <c r="H972" s="33"/>
    </row>
    <row r="973" spans="2:8" s="1" customFormat="1" ht="16.899999999999999" customHeight="1">
      <c r="B973" s="33"/>
      <c r="C973" s="204" t="s">
        <v>19</v>
      </c>
      <c r="D973" s="204" t="s">
        <v>2900</v>
      </c>
      <c r="E973" s="18" t="s">
        <v>19</v>
      </c>
      <c r="F973" s="205">
        <v>7</v>
      </c>
      <c r="H973" s="33"/>
    </row>
    <row r="974" spans="2:8" s="1" customFormat="1" ht="16.899999999999999" customHeight="1">
      <c r="B974" s="33"/>
      <c r="C974" s="204" t="s">
        <v>19</v>
      </c>
      <c r="D974" s="204" t="s">
        <v>2901</v>
      </c>
      <c r="E974" s="18" t="s">
        <v>19</v>
      </c>
      <c r="F974" s="205">
        <v>11.3</v>
      </c>
      <c r="H974" s="33"/>
    </row>
    <row r="975" spans="2:8" s="1" customFormat="1" ht="16.899999999999999" customHeight="1">
      <c r="B975" s="33"/>
      <c r="C975" s="204" t="s">
        <v>19</v>
      </c>
      <c r="D975" s="204" t="s">
        <v>2902</v>
      </c>
      <c r="E975" s="18" t="s">
        <v>19</v>
      </c>
      <c r="F975" s="205">
        <v>43.3</v>
      </c>
      <c r="H975" s="33"/>
    </row>
    <row r="976" spans="2:8" s="1" customFormat="1" ht="16.899999999999999" customHeight="1">
      <c r="B976" s="33"/>
      <c r="C976" s="204" t="s">
        <v>19</v>
      </c>
      <c r="D976" s="204" t="s">
        <v>2903</v>
      </c>
      <c r="E976" s="18" t="s">
        <v>19</v>
      </c>
      <c r="F976" s="205">
        <v>0.5</v>
      </c>
      <c r="H976" s="33"/>
    </row>
    <row r="977" spans="2:8" s="1" customFormat="1" ht="16.899999999999999" customHeight="1">
      <c r="B977" s="33"/>
      <c r="C977" s="204" t="s">
        <v>19</v>
      </c>
      <c r="D977" s="204" t="s">
        <v>2904</v>
      </c>
      <c r="E977" s="18" t="s">
        <v>19</v>
      </c>
      <c r="F977" s="205">
        <v>2.2000000000000002</v>
      </c>
      <c r="H977" s="33"/>
    </row>
    <row r="978" spans="2:8" s="1" customFormat="1" ht="16.899999999999999" customHeight="1">
      <c r="B978" s="33"/>
      <c r="C978" s="204" t="s">
        <v>19</v>
      </c>
      <c r="D978" s="204" t="s">
        <v>2905</v>
      </c>
      <c r="E978" s="18" t="s">
        <v>19</v>
      </c>
      <c r="F978" s="205">
        <v>2.2999999999999998</v>
      </c>
      <c r="H978" s="33"/>
    </row>
    <row r="979" spans="2:8" s="1" customFormat="1" ht="16.899999999999999" customHeight="1">
      <c r="B979" s="33"/>
      <c r="C979" s="204" t="s">
        <v>19</v>
      </c>
      <c r="D979" s="204" t="s">
        <v>2906</v>
      </c>
      <c r="E979" s="18" t="s">
        <v>19</v>
      </c>
      <c r="F979" s="205">
        <v>1.9</v>
      </c>
      <c r="H979" s="33"/>
    </row>
    <row r="980" spans="2:8" s="1" customFormat="1" ht="16.899999999999999" customHeight="1">
      <c r="B980" s="33"/>
      <c r="C980" s="204" t="s">
        <v>19</v>
      </c>
      <c r="D980" s="204" t="s">
        <v>2907</v>
      </c>
      <c r="E980" s="18" t="s">
        <v>19</v>
      </c>
      <c r="F980" s="205">
        <v>4.5</v>
      </c>
      <c r="H980" s="33"/>
    </row>
    <row r="981" spans="2:8" s="1" customFormat="1" ht="16.899999999999999" customHeight="1">
      <c r="B981" s="33"/>
      <c r="C981" s="204" t="s">
        <v>19</v>
      </c>
      <c r="D981" s="204" t="s">
        <v>1976</v>
      </c>
      <c r="E981" s="18" t="s">
        <v>19</v>
      </c>
      <c r="F981" s="205">
        <v>5</v>
      </c>
      <c r="H981" s="33"/>
    </row>
    <row r="982" spans="2:8" s="1" customFormat="1" ht="16.899999999999999" customHeight="1">
      <c r="B982" s="33"/>
      <c r="C982" s="204" t="s">
        <v>1708</v>
      </c>
      <c r="D982" s="204" t="s">
        <v>234</v>
      </c>
      <c r="E982" s="18" t="s">
        <v>19</v>
      </c>
      <c r="F982" s="205">
        <v>305.34300000000002</v>
      </c>
      <c r="H982" s="33"/>
    </row>
    <row r="983" spans="2:8" s="1" customFormat="1" ht="16.899999999999999" customHeight="1">
      <c r="B983" s="33"/>
      <c r="C983" s="206" t="s">
        <v>5697</v>
      </c>
      <c r="H983" s="33"/>
    </row>
    <row r="984" spans="2:8" s="1" customFormat="1" ht="16.899999999999999" customHeight="1">
      <c r="B984" s="33"/>
      <c r="C984" s="204" t="s">
        <v>2856</v>
      </c>
      <c r="D984" s="204" t="s">
        <v>2857</v>
      </c>
      <c r="E984" s="18" t="s">
        <v>180</v>
      </c>
      <c r="F984" s="205">
        <v>305.34300000000002</v>
      </c>
      <c r="H984" s="33"/>
    </row>
    <row r="985" spans="2:8" s="1" customFormat="1" ht="16.899999999999999" customHeight="1">
      <c r="B985" s="33"/>
      <c r="C985" s="204" t="s">
        <v>2908</v>
      </c>
      <c r="D985" s="204" t="s">
        <v>1990</v>
      </c>
      <c r="E985" s="18" t="s">
        <v>180</v>
      </c>
      <c r="F985" s="205">
        <v>305.34300000000002</v>
      </c>
      <c r="H985" s="33"/>
    </row>
    <row r="986" spans="2:8" s="1" customFormat="1" ht="16.899999999999999" customHeight="1">
      <c r="B986" s="33"/>
      <c r="C986" s="200" t="s">
        <v>1705</v>
      </c>
      <c r="D986" s="201" t="s">
        <v>1706</v>
      </c>
      <c r="E986" s="202" t="s">
        <v>180</v>
      </c>
      <c r="F986" s="203">
        <v>37.200000000000003</v>
      </c>
      <c r="H986" s="33"/>
    </row>
    <row r="987" spans="2:8" s="1" customFormat="1" ht="16.899999999999999" customHeight="1">
      <c r="B987" s="33"/>
      <c r="C987" s="204" t="s">
        <v>19</v>
      </c>
      <c r="D987" s="204" t="s">
        <v>230</v>
      </c>
      <c r="E987" s="18" t="s">
        <v>19</v>
      </c>
      <c r="F987" s="205">
        <v>0</v>
      </c>
      <c r="H987" s="33"/>
    </row>
    <row r="988" spans="2:8" s="1" customFormat="1" ht="16.899999999999999" customHeight="1">
      <c r="B988" s="33"/>
      <c r="C988" s="204" t="s">
        <v>19</v>
      </c>
      <c r="D988" s="204" t="s">
        <v>2851</v>
      </c>
      <c r="E988" s="18" t="s">
        <v>19</v>
      </c>
      <c r="F988" s="205">
        <v>34.700000000000003</v>
      </c>
      <c r="H988" s="33"/>
    </row>
    <row r="989" spans="2:8" s="1" customFormat="1" ht="16.899999999999999" customHeight="1">
      <c r="B989" s="33"/>
      <c r="C989" s="204" t="s">
        <v>19</v>
      </c>
      <c r="D989" s="204" t="s">
        <v>2852</v>
      </c>
      <c r="E989" s="18" t="s">
        <v>19</v>
      </c>
      <c r="F989" s="205">
        <v>0.7</v>
      </c>
      <c r="H989" s="33"/>
    </row>
    <row r="990" spans="2:8" s="1" customFormat="1" ht="16.899999999999999" customHeight="1">
      <c r="B990" s="33"/>
      <c r="C990" s="204" t="s">
        <v>19</v>
      </c>
      <c r="D990" s="204" t="s">
        <v>2853</v>
      </c>
      <c r="E990" s="18" t="s">
        <v>19</v>
      </c>
      <c r="F990" s="205">
        <v>1.8</v>
      </c>
      <c r="H990" s="33"/>
    </row>
    <row r="991" spans="2:8" s="1" customFormat="1" ht="16.899999999999999" customHeight="1">
      <c r="B991" s="33"/>
      <c r="C991" s="204" t="s">
        <v>1705</v>
      </c>
      <c r="D991" s="204" t="s">
        <v>234</v>
      </c>
      <c r="E991" s="18" t="s">
        <v>19</v>
      </c>
      <c r="F991" s="205">
        <v>37.200000000000003</v>
      </c>
      <c r="H991" s="33"/>
    </row>
    <row r="992" spans="2:8" s="1" customFormat="1" ht="16.899999999999999" customHeight="1">
      <c r="B992" s="33"/>
      <c r="C992" s="206" t="s">
        <v>5697</v>
      </c>
      <c r="H992" s="33"/>
    </row>
    <row r="993" spans="2:8" s="1" customFormat="1" ht="16.899999999999999" customHeight="1">
      <c r="B993" s="33"/>
      <c r="C993" s="204" t="s">
        <v>2849</v>
      </c>
      <c r="D993" s="204" t="s">
        <v>1950</v>
      </c>
      <c r="E993" s="18" t="s">
        <v>180</v>
      </c>
      <c r="F993" s="205">
        <v>37.200000000000003</v>
      </c>
      <c r="H993" s="33"/>
    </row>
    <row r="994" spans="2:8" s="1" customFormat="1" ht="16.899999999999999" customHeight="1">
      <c r="B994" s="33"/>
      <c r="C994" s="204" t="s">
        <v>2854</v>
      </c>
      <c r="D994" s="204" t="s">
        <v>1967</v>
      </c>
      <c r="E994" s="18" t="s">
        <v>180</v>
      </c>
      <c r="F994" s="205">
        <v>37.200000000000003</v>
      </c>
      <c r="H994" s="33"/>
    </row>
    <row r="995" spans="2:8" s="1" customFormat="1" ht="16.899999999999999" customHeight="1">
      <c r="B995" s="33"/>
      <c r="C995" s="200" t="s">
        <v>2344</v>
      </c>
      <c r="D995" s="201" t="s">
        <v>2345</v>
      </c>
      <c r="E995" s="202" t="s">
        <v>167</v>
      </c>
      <c r="F995" s="203">
        <v>2975.087</v>
      </c>
      <c r="H995" s="33"/>
    </row>
    <row r="996" spans="2:8" s="1" customFormat="1" ht="16.899999999999999" customHeight="1">
      <c r="B996" s="33"/>
      <c r="C996" s="204" t="s">
        <v>19</v>
      </c>
      <c r="D996" s="204" t="s">
        <v>230</v>
      </c>
      <c r="E996" s="18" t="s">
        <v>19</v>
      </c>
      <c r="F996" s="205">
        <v>0</v>
      </c>
      <c r="H996" s="33"/>
    </row>
    <row r="997" spans="2:8" s="1" customFormat="1" ht="16.899999999999999" customHeight="1">
      <c r="B997" s="33"/>
      <c r="C997" s="204" t="s">
        <v>19</v>
      </c>
      <c r="D997" s="204" t="s">
        <v>2386</v>
      </c>
      <c r="E997" s="18" t="s">
        <v>19</v>
      </c>
      <c r="F997" s="205">
        <v>14.103</v>
      </c>
      <c r="H997" s="33"/>
    </row>
    <row r="998" spans="2:8" s="1" customFormat="1" ht="16.899999999999999" customHeight="1">
      <c r="B998" s="33"/>
      <c r="C998" s="204" t="s">
        <v>19</v>
      </c>
      <c r="D998" s="204" t="s">
        <v>2387</v>
      </c>
      <c r="E998" s="18" t="s">
        <v>19</v>
      </c>
      <c r="F998" s="205">
        <v>106.98</v>
      </c>
      <c r="H998" s="33"/>
    </row>
    <row r="999" spans="2:8" s="1" customFormat="1" ht="16.899999999999999" customHeight="1">
      <c r="B999" s="33"/>
      <c r="C999" s="204" t="s">
        <v>19</v>
      </c>
      <c r="D999" s="204" t="s">
        <v>2388</v>
      </c>
      <c r="E999" s="18" t="s">
        <v>19</v>
      </c>
      <c r="F999" s="205">
        <v>296.452</v>
      </c>
      <c r="H999" s="33"/>
    </row>
    <row r="1000" spans="2:8" s="1" customFormat="1" ht="16.899999999999999" customHeight="1">
      <c r="B1000" s="33"/>
      <c r="C1000" s="204" t="s">
        <v>19</v>
      </c>
      <c r="D1000" s="204" t="s">
        <v>2389</v>
      </c>
      <c r="E1000" s="18" t="s">
        <v>19</v>
      </c>
      <c r="F1000" s="205">
        <v>139.19399999999999</v>
      </c>
      <c r="H1000" s="33"/>
    </row>
    <row r="1001" spans="2:8" s="1" customFormat="1" ht="16.899999999999999" customHeight="1">
      <c r="B1001" s="33"/>
      <c r="C1001" s="204" t="s">
        <v>19</v>
      </c>
      <c r="D1001" s="204" t="s">
        <v>2390</v>
      </c>
      <c r="E1001" s="18" t="s">
        <v>19</v>
      </c>
      <c r="F1001" s="205">
        <v>8.9459999999999997</v>
      </c>
      <c r="H1001" s="33"/>
    </row>
    <row r="1002" spans="2:8" s="1" customFormat="1" ht="16.899999999999999" customHeight="1">
      <c r="B1002" s="33"/>
      <c r="C1002" s="204" t="s">
        <v>19</v>
      </c>
      <c r="D1002" s="204" t="s">
        <v>2391</v>
      </c>
      <c r="E1002" s="18" t="s">
        <v>19</v>
      </c>
      <c r="F1002" s="205">
        <v>14.616</v>
      </c>
      <c r="H1002" s="33"/>
    </row>
    <row r="1003" spans="2:8" s="1" customFormat="1" ht="16.899999999999999" customHeight="1">
      <c r="B1003" s="33"/>
      <c r="C1003" s="204" t="s">
        <v>19</v>
      </c>
      <c r="D1003" s="204" t="s">
        <v>2392</v>
      </c>
      <c r="E1003" s="18" t="s">
        <v>19</v>
      </c>
      <c r="F1003" s="205">
        <v>7.6559999999999997</v>
      </c>
      <c r="H1003" s="33"/>
    </row>
    <row r="1004" spans="2:8" s="1" customFormat="1" ht="16.899999999999999" customHeight="1">
      <c r="B1004" s="33"/>
      <c r="C1004" s="204" t="s">
        <v>19</v>
      </c>
      <c r="D1004" s="204" t="s">
        <v>2393</v>
      </c>
      <c r="E1004" s="18" t="s">
        <v>19</v>
      </c>
      <c r="F1004" s="205">
        <v>3.77</v>
      </c>
      <c r="H1004" s="33"/>
    </row>
    <row r="1005" spans="2:8" s="1" customFormat="1" ht="16.899999999999999" customHeight="1">
      <c r="B1005" s="33"/>
      <c r="C1005" s="204" t="s">
        <v>19</v>
      </c>
      <c r="D1005" s="204" t="s">
        <v>2394</v>
      </c>
      <c r="E1005" s="18" t="s">
        <v>19</v>
      </c>
      <c r="F1005" s="205">
        <v>6.89</v>
      </c>
      <c r="H1005" s="33"/>
    </row>
    <row r="1006" spans="2:8" s="1" customFormat="1" ht="16.899999999999999" customHeight="1">
      <c r="B1006" s="33"/>
      <c r="C1006" s="204" t="s">
        <v>19</v>
      </c>
      <c r="D1006" s="204" t="s">
        <v>2395</v>
      </c>
      <c r="E1006" s="18" t="s">
        <v>19</v>
      </c>
      <c r="F1006" s="205">
        <v>12.384</v>
      </c>
      <c r="H1006" s="33"/>
    </row>
    <row r="1007" spans="2:8" s="1" customFormat="1" ht="16.899999999999999" customHeight="1">
      <c r="B1007" s="33"/>
      <c r="C1007" s="204" t="s">
        <v>19</v>
      </c>
      <c r="D1007" s="204" t="s">
        <v>2396</v>
      </c>
      <c r="E1007" s="18" t="s">
        <v>19</v>
      </c>
      <c r="F1007" s="205">
        <v>4.7850000000000001</v>
      </c>
      <c r="H1007" s="33"/>
    </row>
    <row r="1008" spans="2:8" s="1" customFormat="1" ht="16.899999999999999" customHeight="1">
      <c r="B1008" s="33"/>
      <c r="C1008" s="204" t="s">
        <v>19</v>
      </c>
      <c r="D1008" s="204" t="s">
        <v>2397</v>
      </c>
      <c r="E1008" s="18" t="s">
        <v>19</v>
      </c>
      <c r="F1008" s="205">
        <v>13.233000000000001</v>
      </c>
      <c r="H1008" s="33"/>
    </row>
    <row r="1009" spans="2:8" s="1" customFormat="1" ht="16.899999999999999" customHeight="1">
      <c r="B1009" s="33"/>
      <c r="C1009" s="204" t="s">
        <v>19</v>
      </c>
      <c r="D1009" s="204" t="s">
        <v>2398</v>
      </c>
      <c r="E1009" s="18" t="s">
        <v>19</v>
      </c>
      <c r="F1009" s="205">
        <v>28.632999999999999</v>
      </c>
      <c r="H1009" s="33"/>
    </row>
    <row r="1010" spans="2:8" s="1" customFormat="1" ht="16.899999999999999" customHeight="1">
      <c r="B1010" s="33"/>
      <c r="C1010" s="204" t="s">
        <v>19</v>
      </c>
      <c r="D1010" s="204" t="s">
        <v>2399</v>
      </c>
      <c r="E1010" s="18" t="s">
        <v>19</v>
      </c>
      <c r="F1010" s="205">
        <v>22.62</v>
      </c>
      <c r="H1010" s="33"/>
    </row>
    <row r="1011" spans="2:8" s="1" customFormat="1" ht="16.899999999999999" customHeight="1">
      <c r="B1011" s="33"/>
      <c r="C1011" s="204" t="s">
        <v>19</v>
      </c>
      <c r="D1011" s="204" t="s">
        <v>2400</v>
      </c>
      <c r="E1011" s="18" t="s">
        <v>19</v>
      </c>
      <c r="F1011" s="205">
        <v>27.84</v>
      </c>
      <c r="H1011" s="33"/>
    </row>
    <row r="1012" spans="2:8" s="1" customFormat="1" ht="16.899999999999999" customHeight="1">
      <c r="B1012" s="33"/>
      <c r="C1012" s="204" t="s">
        <v>19</v>
      </c>
      <c r="D1012" s="204" t="s">
        <v>2401</v>
      </c>
      <c r="E1012" s="18" t="s">
        <v>19</v>
      </c>
      <c r="F1012" s="205">
        <v>26.132999999999999</v>
      </c>
      <c r="H1012" s="33"/>
    </row>
    <row r="1013" spans="2:8" s="1" customFormat="1" ht="16.899999999999999" customHeight="1">
      <c r="B1013" s="33"/>
      <c r="C1013" s="204" t="s">
        <v>19</v>
      </c>
      <c r="D1013" s="204" t="s">
        <v>2402</v>
      </c>
      <c r="E1013" s="18" t="s">
        <v>19</v>
      </c>
      <c r="F1013" s="205">
        <v>13.439</v>
      </c>
      <c r="H1013" s="33"/>
    </row>
    <row r="1014" spans="2:8" s="1" customFormat="1" ht="16.899999999999999" customHeight="1">
      <c r="B1014" s="33"/>
      <c r="C1014" s="204" t="s">
        <v>19</v>
      </c>
      <c r="D1014" s="204" t="s">
        <v>2403</v>
      </c>
      <c r="E1014" s="18" t="s">
        <v>19</v>
      </c>
      <c r="F1014" s="205">
        <v>12.348000000000001</v>
      </c>
      <c r="H1014" s="33"/>
    </row>
    <row r="1015" spans="2:8" s="1" customFormat="1" ht="16.899999999999999" customHeight="1">
      <c r="B1015" s="33"/>
      <c r="C1015" s="204" t="s">
        <v>19</v>
      </c>
      <c r="D1015" s="204" t="s">
        <v>2404</v>
      </c>
      <c r="E1015" s="18" t="s">
        <v>19</v>
      </c>
      <c r="F1015" s="205">
        <v>14.167999999999999</v>
      </c>
      <c r="H1015" s="33"/>
    </row>
    <row r="1016" spans="2:8" s="1" customFormat="1" ht="16.899999999999999" customHeight="1">
      <c r="B1016" s="33"/>
      <c r="C1016" s="204" t="s">
        <v>19</v>
      </c>
      <c r="D1016" s="204" t="s">
        <v>2405</v>
      </c>
      <c r="E1016" s="18" t="s">
        <v>19</v>
      </c>
      <c r="F1016" s="205">
        <v>26.088000000000001</v>
      </c>
      <c r="H1016" s="33"/>
    </row>
    <row r="1017" spans="2:8" s="1" customFormat="1" ht="16.899999999999999" customHeight="1">
      <c r="B1017" s="33"/>
      <c r="C1017" s="204" t="s">
        <v>19</v>
      </c>
      <c r="D1017" s="204" t="s">
        <v>2406</v>
      </c>
      <c r="E1017" s="18" t="s">
        <v>19</v>
      </c>
      <c r="F1017" s="205">
        <v>10.635999999999999</v>
      </c>
      <c r="H1017" s="33"/>
    </row>
    <row r="1018" spans="2:8" s="1" customFormat="1" ht="16.899999999999999" customHeight="1">
      <c r="B1018" s="33"/>
      <c r="C1018" s="204" t="s">
        <v>19</v>
      </c>
      <c r="D1018" s="204" t="s">
        <v>2407</v>
      </c>
      <c r="E1018" s="18" t="s">
        <v>19</v>
      </c>
      <c r="F1018" s="205">
        <v>23.884</v>
      </c>
      <c r="H1018" s="33"/>
    </row>
    <row r="1019" spans="2:8" s="1" customFormat="1" ht="16.899999999999999" customHeight="1">
      <c r="B1019" s="33"/>
      <c r="C1019" s="204" t="s">
        <v>19</v>
      </c>
      <c r="D1019" s="204" t="s">
        <v>2408</v>
      </c>
      <c r="E1019" s="18" t="s">
        <v>19</v>
      </c>
      <c r="F1019" s="205">
        <v>22.734000000000002</v>
      </c>
      <c r="H1019" s="33"/>
    </row>
    <row r="1020" spans="2:8" s="1" customFormat="1" ht="16.899999999999999" customHeight="1">
      <c r="B1020" s="33"/>
      <c r="C1020" s="204" t="s">
        <v>19</v>
      </c>
      <c r="D1020" s="204" t="s">
        <v>2409</v>
      </c>
      <c r="E1020" s="18" t="s">
        <v>19</v>
      </c>
      <c r="F1020" s="205">
        <v>17.747</v>
      </c>
      <c r="H1020" s="33"/>
    </row>
    <row r="1021" spans="2:8" s="1" customFormat="1" ht="16.899999999999999" customHeight="1">
      <c r="B1021" s="33"/>
      <c r="C1021" s="204" t="s">
        <v>19</v>
      </c>
      <c r="D1021" s="204" t="s">
        <v>2410</v>
      </c>
      <c r="E1021" s="18" t="s">
        <v>19</v>
      </c>
      <c r="F1021" s="205">
        <v>3.9849999999999999</v>
      </c>
      <c r="H1021" s="33"/>
    </row>
    <row r="1022" spans="2:8" s="1" customFormat="1" ht="16.899999999999999" customHeight="1">
      <c r="B1022" s="33"/>
      <c r="C1022" s="204" t="s">
        <v>19</v>
      </c>
      <c r="D1022" s="204" t="s">
        <v>2411</v>
      </c>
      <c r="E1022" s="18" t="s">
        <v>19</v>
      </c>
      <c r="F1022" s="205">
        <v>3.9849999999999999</v>
      </c>
      <c r="H1022" s="33"/>
    </row>
    <row r="1023" spans="2:8" s="1" customFormat="1" ht="16.899999999999999" customHeight="1">
      <c r="B1023" s="33"/>
      <c r="C1023" s="204" t="s">
        <v>19</v>
      </c>
      <c r="D1023" s="204" t="s">
        <v>2412</v>
      </c>
      <c r="E1023" s="18" t="s">
        <v>19</v>
      </c>
      <c r="F1023" s="205">
        <v>59.113999999999997</v>
      </c>
      <c r="H1023" s="33"/>
    </row>
    <row r="1024" spans="2:8" s="1" customFormat="1" ht="16.899999999999999" customHeight="1">
      <c r="B1024" s="33"/>
      <c r="C1024" s="204" t="s">
        <v>19</v>
      </c>
      <c r="D1024" s="204" t="s">
        <v>2413</v>
      </c>
      <c r="E1024" s="18" t="s">
        <v>19</v>
      </c>
      <c r="F1024" s="205">
        <v>20.277999999999999</v>
      </c>
      <c r="H1024" s="33"/>
    </row>
    <row r="1025" spans="2:8" s="1" customFormat="1" ht="16.899999999999999" customHeight="1">
      <c r="B1025" s="33"/>
      <c r="C1025" s="204" t="s">
        <v>19</v>
      </c>
      <c r="D1025" s="204" t="s">
        <v>2414</v>
      </c>
      <c r="E1025" s="18" t="s">
        <v>19</v>
      </c>
      <c r="F1025" s="205">
        <v>21.163</v>
      </c>
      <c r="H1025" s="33"/>
    </row>
    <row r="1026" spans="2:8" s="1" customFormat="1" ht="16.899999999999999" customHeight="1">
      <c r="B1026" s="33"/>
      <c r="C1026" s="204" t="s">
        <v>19</v>
      </c>
      <c r="D1026" s="204" t="s">
        <v>2415</v>
      </c>
      <c r="E1026" s="18" t="s">
        <v>19</v>
      </c>
      <c r="F1026" s="205">
        <v>17.027000000000001</v>
      </c>
      <c r="H1026" s="33"/>
    </row>
    <row r="1027" spans="2:8" s="1" customFormat="1" ht="16.899999999999999" customHeight="1">
      <c r="B1027" s="33"/>
      <c r="C1027" s="204" t="s">
        <v>19</v>
      </c>
      <c r="D1027" s="204" t="s">
        <v>2416</v>
      </c>
      <c r="E1027" s="18" t="s">
        <v>19</v>
      </c>
      <c r="F1027" s="205">
        <v>9.4640000000000004</v>
      </c>
      <c r="H1027" s="33"/>
    </row>
    <row r="1028" spans="2:8" s="1" customFormat="1" ht="16.899999999999999" customHeight="1">
      <c r="B1028" s="33"/>
      <c r="C1028" s="204" t="s">
        <v>19</v>
      </c>
      <c r="D1028" s="204" t="s">
        <v>2417</v>
      </c>
      <c r="E1028" s="18" t="s">
        <v>19</v>
      </c>
      <c r="F1028" s="205">
        <v>10.358000000000001</v>
      </c>
      <c r="H1028" s="33"/>
    </row>
    <row r="1029" spans="2:8" s="1" customFormat="1" ht="16.899999999999999" customHeight="1">
      <c r="B1029" s="33"/>
      <c r="C1029" s="204" t="s">
        <v>19</v>
      </c>
      <c r="D1029" s="204" t="s">
        <v>2418</v>
      </c>
      <c r="E1029" s="18" t="s">
        <v>19</v>
      </c>
      <c r="F1029" s="205">
        <v>9.5299999999999994</v>
      </c>
      <c r="H1029" s="33"/>
    </row>
    <row r="1030" spans="2:8" s="1" customFormat="1" ht="16.899999999999999" customHeight="1">
      <c r="B1030" s="33"/>
      <c r="C1030" s="204" t="s">
        <v>19</v>
      </c>
      <c r="D1030" s="204" t="s">
        <v>2419</v>
      </c>
      <c r="E1030" s="18" t="s">
        <v>19</v>
      </c>
      <c r="F1030" s="205">
        <v>121.804</v>
      </c>
      <c r="H1030" s="33"/>
    </row>
    <row r="1031" spans="2:8" s="1" customFormat="1" ht="16.899999999999999" customHeight="1">
      <c r="B1031" s="33"/>
      <c r="C1031" s="204" t="s">
        <v>19</v>
      </c>
      <c r="D1031" s="204" t="s">
        <v>2420</v>
      </c>
      <c r="E1031" s="18" t="s">
        <v>19</v>
      </c>
      <c r="F1031" s="205">
        <v>12.852</v>
      </c>
      <c r="H1031" s="33"/>
    </row>
    <row r="1032" spans="2:8" s="1" customFormat="1" ht="16.899999999999999" customHeight="1">
      <c r="B1032" s="33"/>
      <c r="C1032" s="204" t="s">
        <v>19</v>
      </c>
      <c r="D1032" s="204" t="s">
        <v>2421</v>
      </c>
      <c r="E1032" s="18" t="s">
        <v>19</v>
      </c>
      <c r="F1032" s="205">
        <v>15.252000000000001</v>
      </c>
      <c r="H1032" s="33"/>
    </row>
    <row r="1033" spans="2:8" s="1" customFormat="1" ht="16.899999999999999" customHeight="1">
      <c r="B1033" s="33"/>
      <c r="C1033" s="204" t="s">
        <v>19</v>
      </c>
      <c r="D1033" s="204" t="s">
        <v>2422</v>
      </c>
      <c r="E1033" s="18" t="s">
        <v>19</v>
      </c>
      <c r="F1033" s="205">
        <v>9.3640000000000008</v>
      </c>
      <c r="H1033" s="33"/>
    </row>
    <row r="1034" spans="2:8" s="1" customFormat="1" ht="16.899999999999999" customHeight="1">
      <c r="B1034" s="33"/>
      <c r="C1034" s="204" t="s">
        <v>19</v>
      </c>
      <c r="D1034" s="204" t="s">
        <v>2423</v>
      </c>
      <c r="E1034" s="18" t="s">
        <v>19</v>
      </c>
      <c r="F1034" s="205">
        <v>21.128</v>
      </c>
      <c r="H1034" s="33"/>
    </row>
    <row r="1035" spans="2:8" s="1" customFormat="1" ht="16.899999999999999" customHeight="1">
      <c r="B1035" s="33"/>
      <c r="C1035" s="204" t="s">
        <v>19</v>
      </c>
      <c r="D1035" s="204" t="s">
        <v>2424</v>
      </c>
      <c r="E1035" s="18" t="s">
        <v>19</v>
      </c>
      <c r="F1035" s="205">
        <v>19.513000000000002</v>
      </c>
      <c r="H1035" s="33"/>
    </row>
    <row r="1036" spans="2:8" s="1" customFormat="1" ht="16.899999999999999" customHeight="1">
      <c r="B1036" s="33"/>
      <c r="C1036" s="204" t="s">
        <v>19</v>
      </c>
      <c r="D1036" s="204" t="s">
        <v>2425</v>
      </c>
      <c r="E1036" s="18" t="s">
        <v>19</v>
      </c>
      <c r="F1036" s="205">
        <v>7.2439999999999998</v>
      </c>
      <c r="H1036" s="33"/>
    </row>
    <row r="1037" spans="2:8" s="1" customFormat="1" ht="16.899999999999999" customHeight="1">
      <c r="B1037" s="33"/>
      <c r="C1037" s="204" t="s">
        <v>19</v>
      </c>
      <c r="D1037" s="204" t="s">
        <v>2426</v>
      </c>
      <c r="E1037" s="18" t="s">
        <v>19</v>
      </c>
      <c r="F1037" s="205">
        <v>14.964</v>
      </c>
      <c r="H1037" s="33"/>
    </row>
    <row r="1038" spans="2:8" s="1" customFormat="1" ht="16.899999999999999" customHeight="1">
      <c r="B1038" s="33"/>
      <c r="C1038" s="204" t="s">
        <v>19</v>
      </c>
      <c r="D1038" s="204" t="s">
        <v>2427</v>
      </c>
      <c r="E1038" s="18" t="s">
        <v>19</v>
      </c>
      <c r="F1038" s="205">
        <v>14.509</v>
      </c>
      <c r="H1038" s="33"/>
    </row>
    <row r="1039" spans="2:8" s="1" customFormat="1" ht="16.899999999999999" customHeight="1">
      <c r="B1039" s="33"/>
      <c r="C1039" s="204" t="s">
        <v>19</v>
      </c>
      <c r="D1039" s="204" t="s">
        <v>2428</v>
      </c>
      <c r="E1039" s="18" t="s">
        <v>19</v>
      </c>
      <c r="F1039" s="205">
        <v>21.928000000000001</v>
      </c>
      <c r="H1039" s="33"/>
    </row>
    <row r="1040" spans="2:8" s="1" customFormat="1" ht="16.899999999999999" customHeight="1">
      <c r="B1040" s="33"/>
      <c r="C1040" s="204" t="s">
        <v>19</v>
      </c>
      <c r="D1040" s="204" t="s">
        <v>2429</v>
      </c>
      <c r="E1040" s="18" t="s">
        <v>19</v>
      </c>
      <c r="F1040" s="205">
        <v>211.44</v>
      </c>
      <c r="H1040" s="33"/>
    </row>
    <row r="1041" spans="2:8" s="1" customFormat="1" ht="16.899999999999999" customHeight="1">
      <c r="B1041" s="33"/>
      <c r="C1041" s="204" t="s">
        <v>19</v>
      </c>
      <c r="D1041" s="204" t="s">
        <v>2430</v>
      </c>
      <c r="E1041" s="18" t="s">
        <v>19</v>
      </c>
      <c r="F1041" s="205">
        <v>68.665000000000006</v>
      </c>
      <c r="H1041" s="33"/>
    </row>
    <row r="1042" spans="2:8" s="1" customFormat="1" ht="16.899999999999999" customHeight="1">
      <c r="B1042" s="33"/>
      <c r="C1042" s="204" t="s">
        <v>19</v>
      </c>
      <c r="D1042" s="204" t="s">
        <v>2431</v>
      </c>
      <c r="E1042" s="18" t="s">
        <v>19</v>
      </c>
      <c r="F1042" s="205">
        <v>4.6619999999999999</v>
      </c>
      <c r="H1042" s="33"/>
    </row>
    <row r="1043" spans="2:8" s="1" customFormat="1" ht="16.899999999999999" customHeight="1">
      <c r="B1043" s="33"/>
      <c r="C1043" s="204" t="s">
        <v>19</v>
      </c>
      <c r="D1043" s="204" t="s">
        <v>2432</v>
      </c>
      <c r="E1043" s="18" t="s">
        <v>19</v>
      </c>
      <c r="F1043" s="205">
        <v>2.8860000000000001</v>
      </c>
      <c r="H1043" s="33"/>
    </row>
    <row r="1044" spans="2:8" s="1" customFormat="1" ht="16.899999999999999" customHeight="1">
      <c r="B1044" s="33"/>
      <c r="C1044" s="204" t="s">
        <v>19</v>
      </c>
      <c r="D1044" s="204" t="s">
        <v>2433</v>
      </c>
      <c r="E1044" s="18" t="s">
        <v>19</v>
      </c>
      <c r="F1044" s="205">
        <v>2.694</v>
      </c>
      <c r="H1044" s="33"/>
    </row>
    <row r="1045" spans="2:8" s="1" customFormat="1" ht="16.899999999999999" customHeight="1">
      <c r="B1045" s="33"/>
      <c r="C1045" s="204" t="s">
        <v>19</v>
      </c>
      <c r="D1045" s="204" t="s">
        <v>2434</v>
      </c>
      <c r="E1045" s="18" t="s">
        <v>19</v>
      </c>
      <c r="F1045" s="205">
        <v>30.891999999999999</v>
      </c>
      <c r="H1045" s="33"/>
    </row>
    <row r="1046" spans="2:8" s="1" customFormat="1" ht="16.899999999999999" customHeight="1">
      <c r="B1046" s="33"/>
      <c r="C1046" s="204" t="s">
        <v>19</v>
      </c>
      <c r="D1046" s="204" t="s">
        <v>2435</v>
      </c>
      <c r="E1046" s="18" t="s">
        <v>19</v>
      </c>
      <c r="F1046" s="205">
        <v>74.289000000000001</v>
      </c>
      <c r="H1046" s="33"/>
    </row>
    <row r="1047" spans="2:8" s="1" customFormat="1" ht="16.899999999999999" customHeight="1">
      <c r="B1047" s="33"/>
      <c r="C1047" s="204" t="s">
        <v>19</v>
      </c>
      <c r="D1047" s="204" t="s">
        <v>2436</v>
      </c>
      <c r="E1047" s="18" t="s">
        <v>19</v>
      </c>
      <c r="F1047" s="205">
        <v>25.916</v>
      </c>
      <c r="H1047" s="33"/>
    </row>
    <row r="1048" spans="2:8" s="1" customFormat="1" ht="16.899999999999999" customHeight="1">
      <c r="B1048" s="33"/>
      <c r="C1048" s="204" t="s">
        <v>19</v>
      </c>
      <c r="D1048" s="204" t="s">
        <v>2437</v>
      </c>
      <c r="E1048" s="18" t="s">
        <v>19</v>
      </c>
      <c r="F1048" s="205">
        <v>27.279</v>
      </c>
      <c r="H1048" s="33"/>
    </row>
    <row r="1049" spans="2:8" s="1" customFormat="1" ht="16.899999999999999" customHeight="1">
      <c r="B1049" s="33"/>
      <c r="C1049" s="204" t="s">
        <v>19</v>
      </c>
      <c r="D1049" s="204" t="s">
        <v>2438</v>
      </c>
      <c r="E1049" s="18" t="s">
        <v>19</v>
      </c>
      <c r="F1049" s="205">
        <v>31.82</v>
      </c>
      <c r="H1049" s="33"/>
    </row>
    <row r="1050" spans="2:8" s="1" customFormat="1" ht="16.899999999999999" customHeight="1">
      <c r="B1050" s="33"/>
      <c r="C1050" s="204" t="s">
        <v>19</v>
      </c>
      <c r="D1050" s="204" t="s">
        <v>2439</v>
      </c>
      <c r="E1050" s="18" t="s">
        <v>19</v>
      </c>
      <c r="F1050" s="205">
        <v>5.0609999999999999</v>
      </c>
      <c r="H1050" s="33"/>
    </row>
    <row r="1051" spans="2:8" s="1" customFormat="1" ht="16.899999999999999" customHeight="1">
      <c r="B1051" s="33"/>
      <c r="C1051" s="204" t="s">
        <v>19</v>
      </c>
      <c r="D1051" s="204" t="s">
        <v>2440</v>
      </c>
      <c r="E1051" s="18" t="s">
        <v>19</v>
      </c>
      <c r="F1051" s="205">
        <v>1.2490000000000001</v>
      </c>
      <c r="H1051" s="33"/>
    </row>
    <row r="1052" spans="2:8" s="1" customFormat="1" ht="16.899999999999999" customHeight="1">
      <c r="B1052" s="33"/>
      <c r="C1052" s="204" t="s">
        <v>19</v>
      </c>
      <c r="D1052" s="204" t="s">
        <v>2441</v>
      </c>
      <c r="E1052" s="18" t="s">
        <v>19</v>
      </c>
      <c r="F1052" s="205">
        <v>1.526</v>
      </c>
      <c r="H1052" s="33"/>
    </row>
    <row r="1053" spans="2:8" s="1" customFormat="1" ht="16.899999999999999" customHeight="1">
      <c r="B1053" s="33"/>
      <c r="C1053" s="204" t="s">
        <v>19</v>
      </c>
      <c r="D1053" s="204" t="s">
        <v>2442</v>
      </c>
      <c r="E1053" s="18" t="s">
        <v>19</v>
      </c>
      <c r="F1053" s="205">
        <v>52.055999999999997</v>
      </c>
      <c r="H1053" s="33"/>
    </row>
    <row r="1054" spans="2:8" s="1" customFormat="1" ht="16.899999999999999" customHeight="1">
      <c r="B1054" s="33"/>
      <c r="C1054" s="204" t="s">
        <v>19</v>
      </c>
      <c r="D1054" s="204" t="s">
        <v>2443</v>
      </c>
      <c r="E1054" s="18" t="s">
        <v>19</v>
      </c>
      <c r="F1054" s="205">
        <v>24.186</v>
      </c>
      <c r="H1054" s="33"/>
    </row>
    <row r="1055" spans="2:8" s="1" customFormat="1" ht="16.899999999999999" customHeight="1">
      <c r="B1055" s="33"/>
      <c r="C1055" s="204" t="s">
        <v>19</v>
      </c>
      <c r="D1055" s="204" t="s">
        <v>2444</v>
      </c>
      <c r="E1055" s="18" t="s">
        <v>19</v>
      </c>
      <c r="F1055" s="205">
        <v>9.6159999999999997</v>
      </c>
      <c r="H1055" s="33"/>
    </row>
    <row r="1056" spans="2:8" s="1" customFormat="1" ht="16.899999999999999" customHeight="1">
      <c r="B1056" s="33"/>
      <c r="C1056" s="204" t="s">
        <v>19</v>
      </c>
      <c r="D1056" s="204" t="s">
        <v>2445</v>
      </c>
      <c r="E1056" s="18" t="s">
        <v>19</v>
      </c>
      <c r="F1056" s="205">
        <v>4.5679999999999996</v>
      </c>
      <c r="H1056" s="33"/>
    </row>
    <row r="1057" spans="2:8" s="1" customFormat="1" ht="16.899999999999999" customHeight="1">
      <c r="B1057" s="33"/>
      <c r="C1057" s="204" t="s">
        <v>19</v>
      </c>
      <c r="D1057" s="204" t="s">
        <v>2446</v>
      </c>
      <c r="E1057" s="18" t="s">
        <v>19</v>
      </c>
      <c r="F1057" s="205">
        <v>8.2080000000000002</v>
      </c>
      <c r="H1057" s="33"/>
    </row>
    <row r="1058" spans="2:8" s="1" customFormat="1" ht="16.899999999999999" customHeight="1">
      <c r="B1058" s="33"/>
      <c r="C1058" s="204" t="s">
        <v>19</v>
      </c>
      <c r="D1058" s="204" t="s">
        <v>2447</v>
      </c>
      <c r="E1058" s="18" t="s">
        <v>19</v>
      </c>
      <c r="F1058" s="205">
        <v>41.615000000000002</v>
      </c>
      <c r="H1058" s="33"/>
    </row>
    <row r="1059" spans="2:8" s="1" customFormat="1" ht="16.899999999999999" customHeight="1">
      <c r="B1059" s="33"/>
      <c r="C1059" s="204" t="s">
        <v>19</v>
      </c>
      <c r="D1059" s="204" t="s">
        <v>2448</v>
      </c>
      <c r="E1059" s="18" t="s">
        <v>19</v>
      </c>
      <c r="F1059" s="205">
        <v>3.5430000000000001</v>
      </c>
      <c r="H1059" s="33"/>
    </row>
    <row r="1060" spans="2:8" s="1" customFormat="1" ht="16.899999999999999" customHeight="1">
      <c r="B1060" s="33"/>
      <c r="C1060" s="204" t="s">
        <v>19</v>
      </c>
      <c r="D1060" s="204" t="s">
        <v>2449</v>
      </c>
      <c r="E1060" s="18" t="s">
        <v>19</v>
      </c>
      <c r="F1060" s="205">
        <v>10.839</v>
      </c>
      <c r="H1060" s="33"/>
    </row>
    <row r="1061" spans="2:8" s="1" customFormat="1" ht="16.899999999999999" customHeight="1">
      <c r="B1061" s="33"/>
      <c r="C1061" s="204" t="s">
        <v>19</v>
      </c>
      <c r="D1061" s="204" t="s">
        <v>2450</v>
      </c>
      <c r="E1061" s="18" t="s">
        <v>19</v>
      </c>
      <c r="F1061" s="205">
        <v>27.06</v>
      </c>
      <c r="H1061" s="33"/>
    </row>
    <row r="1062" spans="2:8" s="1" customFormat="1" ht="16.899999999999999" customHeight="1">
      <c r="B1062" s="33"/>
      <c r="C1062" s="204" t="s">
        <v>19</v>
      </c>
      <c r="D1062" s="204" t="s">
        <v>2451</v>
      </c>
      <c r="E1062" s="18" t="s">
        <v>19</v>
      </c>
      <c r="F1062" s="205">
        <v>15.353</v>
      </c>
      <c r="H1062" s="33"/>
    </row>
    <row r="1063" spans="2:8" s="1" customFormat="1" ht="16.899999999999999" customHeight="1">
      <c r="B1063" s="33"/>
      <c r="C1063" s="204" t="s">
        <v>19</v>
      </c>
      <c r="D1063" s="204" t="s">
        <v>2452</v>
      </c>
      <c r="E1063" s="18" t="s">
        <v>19</v>
      </c>
      <c r="F1063" s="205">
        <v>12.474</v>
      </c>
      <c r="H1063" s="33"/>
    </row>
    <row r="1064" spans="2:8" s="1" customFormat="1" ht="16.899999999999999" customHeight="1">
      <c r="B1064" s="33"/>
      <c r="C1064" s="204" t="s">
        <v>19</v>
      </c>
      <c r="D1064" s="204" t="s">
        <v>2453</v>
      </c>
      <c r="E1064" s="18" t="s">
        <v>19</v>
      </c>
      <c r="F1064" s="205">
        <v>10.092000000000001</v>
      </c>
      <c r="H1064" s="33"/>
    </row>
    <row r="1065" spans="2:8" s="1" customFormat="1" ht="16.899999999999999" customHeight="1">
      <c r="B1065" s="33"/>
      <c r="C1065" s="204" t="s">
        <v>19</v>
      </c>
      <c r="D1065" s="204" t="s">
        <v>2454</v>
      </c>
      <c r="E1065" s="18" t="s">
        <v>19</v>
      </c>
      <c r="F1065" s="205">
        <v>8.8919999999999995</v>
      </c>
      <c r="H1065" s="33"/>
    </row>
    <row r="1066" spans="2:8" s="1" customFormat="1" ht="16.899999999999999" customHeight="1">
      <c r="B1066" s="33"/>
      <c r="C1066" s="204" t="s">
        <v>19</v>
      </c>
      <c r="D1066" s="204" t="s">
        <v>2455</v>
      </c>
      <c r="E1066" s="18" t="s">
        <v>19</v>
      </c>
      <c r="F1066" s="205">
        <v>12.654999999999999</v>
      </c>
      <c r="H1066" s="33"/>
    </row>
    <row r="1067" spans="2:8" s="1" customFormat="1" ht="16.899999999999999" customHeight="1">
      <c r="B1067" s="33"/>
      <c r="C1067" s="204" t="s">
        <v>19</v>
      </c>
      <c r="D1067" s="204" t="s">
        <v>2456</v>
      </c>
      <c r="E1067" s="18" t="s">
        <v>19</v>
      </c>
      <c r="F1067" s="205">
        <v>5.0490000000000004</v>
      </c>
      <c r="H1067" s="33"/>
    </row>
    <row r="1068" spans="2:8" s="1" customFormat="1" ht="16.899999999999999" customHeight="1">
      <c r="B1068" s="33"/>
      <c r="C1068" s="204" t="s">
        <v>19</v>
      </c>
      <c r="D1068" s="204" t="s">
        <v>2457</v>
      </c>
      <c r="E1068" s="18" t="s">
        <v>19</v>
      </c>
      <c r="F1068" s="205">
        <v>4.3540000000000001</v>
      </c>
      <c r="H1068" s="33"/>
    </row>
    <row r="1069" spans="2:8" s="1" customFormat="1" ht="16.899999999999999" customHeight="1">
      <c r="B1069" s="33"/>
      <c r="C1069" s="204" t="s">
        <v>19</v>
      </c>
      <c r="D1069" s="204" t="s">
        <v>2458</v>
      </c>
      <c r="E1069" s="18" t="s">
        <v>19</v>
      </c>
      <c r="F1069" s="205">
        <v>5.742</v>
      </c>
      <c r="H1069" s="33"/>
    </row>
    <row r="1070" spans="2:8" s="1" customFormat="1" ht="16.899999999999999" customHeight="1">
      <c r="B1070" s="33"/>
      <c r="C1070" s="204" t="s">
        <v>19</v>
      </c>
      <c r="D1070" s="204" t="s">
        <v>2459</v>
      </c>
      <c r="E1070" s="18" t="s">
        <v>19</v>
      </c>
      <c r="F1070" s="205">
        <v>4.1980000000000004</v>
      </c>
      <c r="H1070" s="33"/>
    </row>
    <row r="1071" spans="2:8" s="1" customFormat="1" ht="16.899999999999999" customHeight="1">
      <c r="B1071" s="33"/>
      <c r="C1071" s="204" t="s">
        <v>19</v>
      </c>
      <c r="D1071" s="204" t="s">
        <v>2460</v>
      </c>
      <c r="E1071" s="18" t="s">
        <v>19</v>
      </c>
      <c r="F1071" s="205">
        <v>17.387</v>
      </c>
      <c r="H1071" s="33"/>
    </row>
    <row r="1072" spans="2:8" s="1" customFormat="1" ht="16.899999999999999" customHeight="1">
      <c r="B1072" s="33"/>
      <c r="C1072" s="204" t="s">
        <v>19</v>
      </c>
      <c r="D1072" s="204" t="s">
        <v>2461</v>
      </c>
      <c r="E1072" s="18" t="s">
        <v>19</v>
      </c>
      <c r="F1072" s="205">
        <v>7.907</v>
      </c>
      <c r="H1072" s="33"/>
    </row>
    <row r="1073" spans="2:8" s="1" customFormat="1" ht="16.899999999999999" customHeight="1">
      <c r="B1073" s="33"/>
      <c r="C1073" s="204" t="s">
        <v>19</v>
      </c>
      <c r="D1073" s="204" t="s">
        <v>2462</v>
      </c>
      <c r="E1073" s="18" t="s">
        <v>19</v>
      </c>
      <c r="F1073" s="205">
        <v>0.28999999999999998</v>
      </c>
      <c r="H1073" s="33"/>
    </row>
    <row r="1074" spans="2:8" s="1" customFormat="1" ht="16.899999999999999" customHeight="1">
      <c r="B1074" s="33"/>
      <c r="C1074" s="204" t="s">
        <v>19</v>
      </c>
      <c r="D1074" s="204" t="s">
        <v>2463</v>
      </c>
      <c r="E1074" s="18" t="s">
        <v>19</v>
      </c>
      <c r="F1074" s="205">
        <v>5.4</v>
      </c>
      <c r="H1074" s="33"/>
    </row>
    <row r="1075" spans="2:8" s="1" customFormat="1" ht="16.899999999999999" customHeight="1">
      <c r="B1075" s="33"/>
      <c r="C1075" s="204" t="s">
        <v>19</v>
      </c>
      <c r="D1075" s="204" t="s">
        <v>2464</v>
      </c>
      <c r="E1075" s="18" t="s">
        <v>19</v>
      </c>
      <c r="F1075" s="205">
        <v>13.4</v>
      </c>
      <c r="H1075" s="33"/>
    </row>
    <row r="1076" spans="2:8" s="1" customFormat="1" ht="16.899999999999999" customHeight="1">
      <c r="B1076" s="33"/>
      <c r="C1076" s="204" t="s">
        <v>19</v>
      </c>
      <c r="D1076" s="204" t="s">
        <v>2465</v>
      </c>
      <c r="E1076" s="18" t="s">
        <v>19</v>
      </c>
      <c r="F1076" s="205">
        <v>2.8</v>
      </c>
      <c r="H1076" s="33"/>
    </row>
    <row r="1077" spans="2:8" s="1" customFormat="1" ht="16.899999999999999" customHeight="1">
      <c r="B1077" s="33"/>
      <c r="C1077" s="204" t="s">
        <v>19</v>
      </c>
      <c r="D1077" s="204" t="s">
        <v>2466</v>
      </c>
      <c r="E1077" s="18" t="s">
        <v>19</v>
      </c>
      <c r="F1077" s="205">
        <v>0.53600000000000003</v>
      </c>
      <c r="H1077" s="33"/>
    </row>
    <row r="1078" spans="2:8" s="1" customFormat="1" ht="16.899999999999999" customHeight="1">
      <c r="B1078" s="33"/>
      <c r="C1078" s="204" t="s">
        <v>19</v>
      </c>
      <c r="D1078" s="204" t="s">
        <v>2467</v>
      </c>
      <c r="E1078" s="18" t="s">
        <v>19</v>
      </c>
      <c r="F1078" s="205">
        <v>8.609</v>
      </c>
      <c r="H1078" s="33"/>
    </row>
    <row r="1079" spans="2:8" s="1" customFormat="1" ht="16.899999999999999" customHeight="1">
      <c r="B1079" s="33"/>
      <c r="C1079" s="204" t="s">
        <v>19</v>
      </c>
      <c r="D1079" s="204" t="s">
        <v>2468</v>
      </c>
      <c r="E1079" s="18" t="s">
        <v>19</v>
      </c>
      <c r="F1079" s="205">
        <v>11.009</v>
      </c>
      <c r="H1079" s="33"/>
    </row>
    <row r="1080" spans="2:8" s="1" customFormat="1" ht="16.899999999999999" customHeight="1">
      <c r="B1080" s="33"/>
      <c r="C1080" s="204" t="s">
        <v>19</v>
      </c>
      <c r="D1080" s="204" t="s">
        <v>2469</v>
      </c>
      <c r="E1080" s="18" t="s">
        <v>19</v>
      </c>
      <c r="F1080" s="205">
        <v>13.577</v>
      </c>
      <c r="H1080" s="33"/>
    </row>
    <row r="1081" spans="2:8" s="1" customFormat="1" ht="16.899999999999999" customHeight="1">
      <c r="B1081" s="33"/>
      <c r="C1081" s="204" t="s">
        <v>19</v>
      </c>
      <c r="D1081" s="204" t="s">
        <v>2470</v>
      </c>
      <c r="E1081" s="18" t="s">
        <v>19</v>
      </c>
      <c r="F1081" s="205">
        <v>10.993</v>
      </c>
      <c r="H1081" s="33"/>
    </row>
    <row r="1082" spans="2:8" s="1" customFormat="1" ht="16.899999999999999" customHeight="1">
      <c r="B1082" s="33"/>
      <c r="C1082" s="204" t="s">
        <v>19</v>
      </c>
      <c r="D1082" s="204" t="s">
        <v>2471</v>
      </c>
      <c r="E1082" s="18" t="s">
        <v>19</v>
      </c>
      <c r="F1082" s="205">
        <v>63.63</v>
      </c>
      <c r="H1082" s="33"/>
    </row>
    <row r="1083" spans="2:8" s="1" customFormat="1" ht="16.899999999999999" customHeight="1">
      <c r="B1083" s="33"/>
      <c r="C1083" s="204" t="s">
        <v>19</v>
      </c>
      <c r="D1083" s="204" t="s">
        <v>2472</v>
      </c>
      <c r="E1083" s="18" t="s">
        <v>19</v>
      </c>
      <c r="F1083" s="205">
        <v>4.1539999999999999</v>
      </c>
      <c r="H1083" s="33"/>
    </row>
    <row r="1084" spans="2:8" s="1" customFormat="1" ht="16.899999999999999" customHeight="1">
      <c r="B1084" s="33"/>
      <c r="C1084" s="204" t="s">
        <v>19</v>
      </c>
      <c r="D1084" s="204" t="s">
        <v>2473</v>
      </c>
      <c r="E1084" s="18" t="s">
        <v>19</v>
      </c>
      <c r="F1084" s="205">
        <v>5.4790000000000001</v>
      </c>
      <c r="H1084" s="33"/>
    </row>
    <row r="1085" spans="2:8" s="1" customFormat="1" ht="16.899999999999999" customHeight="1">
      <c r="B1085" s="33"/>
      <c r="C1085" s="204" t="s">
        <v>19</v>
      </c>
      <c r="D1085" s="204" t="s">
        <v>2474</v>
      </c>
      <c r="E1085" s="18" t="s">
        <v>19</v>
      </c>
      <c r="F1085" s="205">
        <v>7.4749999999999996</v>
      </c>
      <c r="H1085" s="33"/>
    </row>
    <row r="1086" spans="2:8" s="1" customFormat="1" ht="16.899999999999999" customHeight="1">
      <c r="B1086" s="33"/>
      <c r="C1086" s="204" t="s">
        <v>19</v>
      </c>
      <c r="D1086" s="204" t="s">
        <v>2475</v>
      </c>
      <c r="E1086" s="18" t="s">
        <v>19</v>
      </c>
      <c r="F1086" s="205">
        <v>4.03</v>
      </c>
      <c r="H1086" s="33"/>
    </row>
    <row r="1087" spans="2:8" s="1" customFormat="1" ht="16.899999999999999" customHeight="1">
      <c r="B1087" s="33"/>
      <c r="C1087" s="204" t="s">
        <v>19</v>
      </c>
      <c r="D1087" s="204" t="s">
        <v>2476</v>
      </c>
      <c r="E1087" s="18" t="s">
        <v>19</v>
      </c>
      <c r="F1087" s="205">
        <v>0.84499999999999997</v>
      </c>
      <c r="H1087" s="33"/>
    </row>
    <row r="1088" spans="2:8" s="1" customFormat="1" ht="16.899999999999999" customHeight="1">
      <c r="B1088" s="33"/>
      <c r="C1088" s="204" t="s">
        <v>19</v>
      </c>
      <c r="D1088" s="204" t="s">
        <v>2477</v>
      </c>
      <c r="E1088" s="18" t="s">
        <v>19</v>
      </c>
      <c r="F1088" s="205">
        <v>3.12</v>
      </c>
      <c r="H1088" s="33"/>
    </row>
    <row r="1089" spans="2:8" s="1" customFormat="1" ht="16.899999999999999" customHeight="1">
      <c r="B1089" s="33"/>
      <c r="C1089" s="204" t="s">
        <v>19</v>
      </c>
      <c r="D1089" s="204" t="s">
        <v>2478</v>
      </c>
      <c r="E1089" s="18" t="s">
        <v>19</v>
      </c>
      <c r="F1089" s="205">
        <v>5.7270000000000003</v>
      </c>
      <c r="H1089" s="33"/>
    </row>
    <row r="1090" spans="2:8" s="1" customFormat="1" ht="16.899999999999999" customHeight="1">
      <c r="B1090" s="33"/>
      <c r="C1090" s="204" t="s">
        <v>19</v>
      </c>
      <c r="D1090" s="204" t="s">
        <v>2479</v>
      </c>
      <c r="E1090" s="18" t="s">
        <v>19</v>
      </c>
      <c r="F1090" s="205">
        <v>51.36</v>
      </c>
      <c r="H1090" s="33"/>
    </row>
    <row r="1091" spans="2:8" s="1" customFormat="1" ht="16.899999999999999" customHeight="1">
      <c r="B1091" s="33"/>
      <c r="C1091" s="204" t="s">
        <v>19</v>
      </c>
      <c r="D1091" s="204" t="s">
        <v>2480</v>
      </c>
      <c r="E1091" s="18" t="s">
        <v>19</v>
      </c>
      <c r="F1091" s="205">
        <v>0.36299999999999999</v>
      </c>
      <c r="H1091" s="33"/>
    </row>
    <row r="1092" spans="2:8" s="1" customFormat="1" ht="16.899999999999999" customHeight="1">
      <c r="B1092" s="33"/>
      <c r="C1092" s="204" t="s">
        <v>19</v>
      </c>
      <c r="D1092" s="204" t="s">
        <v>2481</v>
      </c>
      <c r="E1092" s="18" t="s">
        <v>19</v>
      </c>
      <c r="F1092" s="205">
        <v>6.2270000000000003</v>
      </c>
      <c r="H1092" s="33"/>
    </row>
    <row r="1093" spans="2:8" s="1" customFormat="1" ht="16.899999999999999" customHeight="1">
      <c r="B1093" s="33"/>
      <c r="C1093" s="204" t="s">
        <v>19</v>
      </c>
      <c r="D1093" s="204" t="s">
        <v>2482</v>
      </c>
      <c r="E1093" s="18" t="s">
        <v>19</v>
      </c>
      <c r="F1093" s="205">
        <v>20.573</v>
      </c>
      <c r="H1093" s="33"/>
    </row>
    <row r="1094" spans="2:8" s="1" customFormat="1" ht="16.899999999999999" customHeight="1">
      <c r="B1094" s="33"/>
      <c r="C1094" s="204" t="s">
        <v>19</v>
      </c>
      <c r="D1094" s="204" t="s">
        <v>2483</v>
      </c>
      <c r="E1094" s="18" t="s">
        <v>19</v>
      </c>
      <c r="F1094" s="205">
        <v>143.00399999999999</v>
      </c>
      <c r="H1094" s="33"/>
    </row>
    <row r="1095" spans="2:8" s="1" customFormat="1" ht="16.899999999999999" customHeight="1">
      <c r="B1095" s="33"/>
      <c r="C1095" s="204" t="s">
        <v>19</v>
      </c>
      <c r="D1095" s="204" t="s">
        <v>2484</v>
      </c>
      <c r="E1095" s="18" t="s">
        <v>19</v>
      </c>
      <c r="F1095" s="205">
        <v>18.803999999999998</v>
      </c>
      <c r="H1095" s="33"/>
    </row>
    <row r="1096" spans="2:8" s="1" customFormat="1" ht="16.899999999999999" customHeight="1">
      <c r="B1096" s="33"/>
      <c r="C1096" s="204" t="s">
        <v>19</v>
      </c>
      <c r="D1096" s="204" t="s">
        <v>2485</v>
      </c>
      <c r="E1096" s="18" t="s">
        <v>19</v>
      </c>
      <c r="F1096" s="205">
        <v>22.905999999999999</v>
      </c>
      <c r="H1096" s="33"/>
    </row>
    <row r="1097" spans="2:8" s="1" customFormat="1" ht="16.899999999999999" customHeight="1">
      <c r="B1097" s="33"/>
      <c r="C1097" s="204" t="s">
        <v>19</v>
      </c>
      <c r="D1097" s="204" t="s">
        <v>2486</v>
      </c>
      <c r="E1097" s="18" t="s">
        <v>19</v>
      </c>
      <c r="F1097" s="205">
        <v>25.707000000000001</v>
      </c>
      <c r="H1097" s="33"/>
    </row>
    <row r="1098" spans="2:8" s="1" customFormat="1" ht="16.899999999999999" customHeight="1">
      <c r="B1098" s="33"/>
      <c r="C1098" s="204" t="s">
        <v>19</v>
      </c>
      <c r="D1098" s="204" t="s">
        <v>2487</v>
      </c>
      <c r="E1098" s="18" t="s">
        <v>19</v>
      </c>
      <c r="F1098" s="205">
        <v>22.905999999999999</v>
      </c>
      <c r="H1098" s="33"/>
    </row>
    <row r="1099" spans="2:8" s="1" customFormat="1" ht="16.899999999999999" customHeight="1">
      <c r="B1099" s="33"/>
      <c r="C1099" s="204" t="s">
        <v>19</v>
      </c>
      <c r="D1099" s="204" t="s">
        <v>2488</v>
      </c>
      <c r="E1099" s="18" t="s">
        <v>19</v>
      </c>
      <c r="F1099" s="205">
        <v>24.79</v>
      </c>
      <c r="H1099" s="33"/>
    </row>
    <row r="1100" spans="2:8" s="1" customFormat="1" ht="16.899999999999999" customHeight="1">
      <c r="B1100" s="33"/>
      <c r="C1100" s="204" t="s">
        <v>19</v>
      </c>
      <c r="D1100" s="204" t="s">
        <v>2489</v>
      </c>
      <c r="E1100" s="18" t="s">
        <v>19</v>
      </c>
      <c r="F1100" s="205">
        <v>18.611000000000001</v>
      </c>
      <c r="H1100" s="33"/>
    </row>
    <row r="1101" spans="2:8" s="1" customFormat="1" ht="16.899999999999999" customHeight="1">
      <c r="B1101" s="33"/>
      <c r="C1101" s="204" t="s">
        <v>19</v>
      </c>
      <c r="D1101" s="204" t="s">
        <v>2490</v>
      </c>
      <c r="E1101" s="18" t="s">
        <v>19</v>
      </c>
      <c r="F1101" s="205">
        <v>21.725999999999999</v>
      </c>
      <c r="H1101" s="33"/>
    </row>
    <row r="1102" spans="2:8" s="1" customFormat="1" ht="16.899999999999999" customHeight="1">
      <c r="B1102" s="33"/>
      <c r="C1102" s="204" t="s">
        <v>19</v>
      </c>
      <c r="D1102" s="204" t="s">
        <v>2491</v>
      </c>
      <c r="E1102" s="18" t="s">
        <v>19</v>
      </c>
      <c r="F1102" s="205">
        <v>17.582000000000001</v>
      </c>
      <c r="H1102" s="33"/>
    </row>
    <row r="1103" spans="2:8" s="1" customFormat="1" ht="16.899999999999999" customHeight="1">
      <c r="B1103" s="33"/>
      <c r="C1103" s="204" t="s">
        <v>19</v>
      </c>
      <c r="D1103" s="204" t="s">
        <v>2492</v>
      </c>
      <c r="E1103" s="18" t="s">
        <v>19</v>
      </c>
      <c r="F1103" s="205">
        <v>52.761000000000003</v>
      </c>
      <c r="H1103" s="33"/>
    </row>
    <row r="1104" spans="2:8" s="1" customFormat="1" ht="16.899999999999999" customHeight="1">
      <c r="B1104" s="33"/>
      <c r="C1104" s="204" t="s">
        <v>19</v>
      </c>
      <c r="D1104" s="204" t="s">
        <v>2493</v>
      </c>
      <c r="E1104" s="18" t="s">
        <v>19</v>
      </c>
      <c r="F1104" s="205">
        <v>43.136000000000003</v>
      </c>
      <c r="H1104" s="33"/>
    </row>
    <row r="1105" spans="2:8" s="1" customFormat="1" ht="16.899999999999999" customHeight="1">
      <c r="B1105" s="33"/>
      <c r="C1105" s="204" t="s">
        <v>19</v>
      </c>
      <c r="D1105" s="204" t="s">
        <v>2494</v>
      </c>
      <c r="E1105" s="18" t="s">
        <v>19</v>
      </c>
      <c r="F1105" s="205">
        <v>39.090000000000003</v>
      </c>
      <c r="H1105" s="33"/>
    </row>
    <row r="1106" spans="2:8" s="1" customFormat="1" ht="16.899999999999999" customHeight="1">
      <c r="B1106" s="33"/>
      <c r="C1106" s="204" t="s">
        <v>19</v>
      </c>
      <c r="D1106" s="204" t="s">
        <v>2495</v>
      </c>
      <c r="E1106" s="18" t="s">
        <v>19</v>
      </c>
      <c r="F1106" s="205">
        <v>14.132999999999999</v>
      </c>
      <c r="H1106" s="33"/>
    </row>
    <row r="1107" spans="2:8" s="1" customFormat="1" ht="16.899999999999999" customHeight="1">
      <c r="B1107" s="33"/>
      <c r="C1107" s="204" t="s">
        <v>19</v>
      </c>
      <c r="D1107" s="204" t="s">
        <v>2496</v>
      </c>
      <c r="E1107" s="18" t="s">
        <v>19</v>
      </c>
      <c r="F1107" s="205">
        <v>8.4770000000000003</v>
      </c>
      <c r="H1107" s="33"/>
    </row>
    <row r="1108" spans="2:8" s="1" customFormat="1" ht="16.899999999999999" customHeight="1">
      <c r="B1108" s="33"/>
      <c r="C1108" s="204" t="s">
        <v>19</v>
      </c>
      <c r="D1108" s="204" t="s">
        <v>2497</v>
      </c>
      <c r="E1108" s="18" t="s">
        <v>19</v>
      </c>
      <c r="F1108" s="205">
        <v>5.65</v>
      </c>
      <c r="H1108" s="33"/>
    </row>
    <row r="1109" spans="2:8" s="1" customFormat="1" ht="16.899999999999999" customHeight="1">
      <c r="B1109" s="33"/>
      <c r="C1109" s="204" t="s">
        <v>19</v>
      </c>
      <c r="D1109" s="204" t="s">
        <v>2498</v>
      </c>
      <c r="E1109" s="18" t="s">
        <v>19</v>
      </c>
      <c r="F1109" s="205">
        <v>4.5910000000000002</v>
      </c>
      <c r="H1109" s="33"/>
    </row>
    <row r="1110" spans="2:8" s="1" customFormat="1" ht="16.899999999999999" customHeight="1">
      <c r="B1110" s="33"/>
      <c r="C1110" s="204" t="s">
        <v>19</v>
      </c>
      <c r="D1110" s="204" t="s">
        <v>2499</v>
      </c>
      <c r="E1110" s="18" t="s">
        <v>19</v>
      </c>
      <c r="F1110" s="205">
        <v>28.369</v>
      </c>
      <c r="H1110" s="33"/>
    </row>
    <row r="1111" spans="2:8" s="1" customFormat="1" ht="16.899999999999999" customHeight="1">
      <c r="B1111" s="33"/>
      <c r="C1111" s="204" t="s">
        <v>19</v>
      </c>
      <c r="D1111" s="204" t="s">
        <v>2500</v>
      </c>
      <c r="E1111" s="18" t="s">
        <v>19</v>
      </c>
      <c r="F1111" s="205">
        <v>15.744</v>
      </c>
      <c r="H1111" s="33"/>
    </row>
    <row r="1112" spans="2:8" s="1" customFormat="1" ht="16.899999999999999" customHeight="1">
      <c r="B1112" s="33"/>
      <c r="C1112" s="204" t="s">
        <v>19</v>
      </c>
      <c r="D1112" s="204" t="s">
        <v>2501</v>
      </c>
      <c r="E1112" s="18" t="s">
        <v>19</v>
      </c>
      <c r="F1112" s="205">
        <v>22.093</v>
      </c>
      <c r="H1112" s="33"/>
    </row>
    <row r="1113" spans="2:8" s="1" customFormat="1" ht="16.899999999999999" customHeight="1">
      <c r="B1113" s="33"/>
      <c r="C1113" s="204" t="s">
        <v>19</v>
      </c>
      <c r="D1113" s="204" t="s">
        <v>2502</v>
      </c>
      <c r="E1113" s="18" t="s">
        <v>19</v>
      </c>
      <c r="F1113" s="205">
        <v>23.530999999999999</v>
      </c>
      <c r="H1113" s="33"/>
    </row>
    <row r="1114" spans="2:8" s="1" customFormat="1" ht="16.899999999999999" customHeight="1">
      <c r="B1114" s="33"/>
      <c r="C1114" s="204" t="s">
        <v>19</v>
      </c>
      <c r="D1114" s="204" t="s">
        <v>2503</v>
      </c>
      <c r="E1114" s="18" t="s">
        <v>19</v>
      </c>
      <c r="F1114" s="205">
        <v>1.198</v>
      </c>
      <c r="H1114" s="33"/>
    </row>
    <row r="1115" spans="2:8" s="1" customFormat="1" ht="16.899999999999999" customHeight="1">
      <c r="B1115" s="33"/>
      <c r="C1115" s="204" t="s">
        <v>19</v>
      </c>
      <c r="D1115" s="204" t="s">
        <v>2504</v>
      </c>
      <c r="E1115" s="18" t="s">
        <v>19</v>
      </c>
      <c r="F1115" s="205">
        <v>1.1990000000000001</v>
      </c>
      <c r="H1115" s="33"/>
    </row>
    <row r="1116" spans="2:8" s="1" customFormat="1" ht="16.899999999999999" customHeight="1">
      <c r="B1116" s="33"/>
      <c r="C1116" s="204" t="s">
        <v>19</v>
      </c>
      <c r="D1116" s="204" t="s">
        <v>2505</v>
      </c>
      <c r="E1116" s="18" t="s">
        <v>19</v>
      </c>
      <c r="F1116" s="205">
        <v>1.046</v>
      </c>
      <c r="H1116" s="33"/>
    </row>
    <row r="1117" spans="2:8" s="1" customFormat="1" ht="16.899999999999999" customHeight="1">
      <c r="B1117" s="33"/>
      <c r="C1117" s="204" t="s">
        <v>19</v>
      </c>
      <c r="D1117" s="204" t="s">
        <v>2506</v>
      </c>
      <c r="E1117" s="18" t="s">
        <v>19</v>
      </c>
      <c r="F1117" s="205">
        <v>1.1990000000000001</v>
      </c>
      <c r="H1117" s="33"/>
    </row>
    <row r="1118" spans="2:8" s="1" customFormat="1" ht="16.899999999999999" customHeight="1">
      <c r="B1118" s="33"/>
      <c r="C1118" s="204" t="s">
        <v>19</v>
      </c>
      <c r="D1118" s="204" t="s">
        <v>2507</v>
      </c>
      <c r="E1118" s="18" t="s">
        <v>19</v>
      </c>
      <c r="F1118" s="205">
        <v>1.26</v>
      </c>
      <c r="H1118" s="33"/>
    </row>
    <row r="1119" spans="2:8" s="1" customFormat="1" ht="16.899999999999999" customHeight="1">
      <c r="B1119" s="33"/>
      <c r="C1119" s="204" t="s">
        <v>19</v>
      </c>
      <c r="D1119" s="204" t="s">
        <v>2508</v>
      </c>
      <c r="E1119" s="18" t="s">
        <v>19</v>
      </c>
      <c r="F1119" s="205">
        <v>1.321</v>
      </c>
      <c r="H1119" s="33"/>
    </row>
    <row r="1120" spans="2:8" s="1" customFormat="1" ht="16.899999999999999" customHeight="1">
      <c r="B1120" s="33"/>
      <c r="C1120" s="204" t="s">
        <v>19</v>
      </c>
      <c r="D1120" s="204" t="s">
        <v>2509</v>
      </c>
      <c r="E1120" s="18" t="s">
        <v>19</v>
      </c>
      <c r="F1120" s="205">
        <v>1.3819999999999999</v>
      </c>
      <c r="H1120" s="33"/>
    </row>
    <row r="1121" spans="2:8" s="1" customFormat="1" ht="16.899999999999999" customHeight="1">
      <c r="B1121" s="33"/>
      <c r="C1121" s="204" t="s">
        <v>19</v>
      </c>
      <c r="D1121" s="204" t="s">
        <v>2510</v>
      </c>
      <c r="E1121" s="18" t="s">
        <v>19</v>
      </c>
      <c r="F1121" s="205">
        <v>1.4430000000000001</v>
      </c>
      <c r="H1121" s="33"/>
    </row>
    <row r="1122" spans="2:8" s="1" customFormat="1" ht="16.899999999999999" customHeight="1">
      <c r="B1122" s="33"/>
      <c r="C1122" s="204" t="s">
        <v>19</v>
      </c>
      <c r="D1122" s="204" t="s">
        <v>2511</v>
      </c>
      <c r="E1122" s="18" t="s">
        <v>19</v>
      </c>
      <c r="F1122" s="205">
        <v>1.504</v>
      </c>
      <c r="H1122" s="33"/>
    </row>
    <row r="1123" spans="2:8" s="1" customFormat="1" ht="16.899999999999999" customHeight="1">
      <c r="B1123" s="33"/>
      <c r="C1123" s="204" t="s">
        <v>19</v>
      </c>
      <c r="D1123" s="204" t="s">
        <v>2512</v>
      </c>
      <c r="E1123" s="18" t="s">
        <v>19</v>
      </c>
      <c r="F1123" s="205">
        <v>1.365</v>
      </c>
      <c r="H1123" s="33"/>
    </row>
    <row r="1124" spans="2:8" s="1" customFormat="1" ht="16.899999999999999" customHeight="1">
      <c r="B1124" s="33"/>
      <c r="C1124" s="204" t="s">
        <v>19</v>
      </c>
      <c r="D1124" s="204" t="s">
        <v>2513</v>
      </c>
      <c r="E1124" s="18" t="s">
        <v>19</v>
      </c>
      <c r="F1124" s="205">
        <v>8.0359999999999996</v>
      </c>
      <c r="H1124" s="33"/>
    </row>
    <row r="1125" spans="2:8" s="1" customFormat="1" ht="16.899999999999999" customHeight="1">
      <c r="B1125" s="33"/>
      <c r="C1125" s="204" t="s">
        <v>19</v>
      </c>
      <c r="D1125" s="204" t="s">
        <v>2514</v>
      </c>
      <c r="E1125" s="18" t="s">
        <v>19</v>
      </c>
      <c r="F1125" s="205">
        <v>2.681</v>
      </c>
      <c r="H1125" s="33"/>
    </row>
    <row r="1126" spans="2:8" s="1" customFormat="1" ht="16.899999999999999" customHeight="1">
      <c r="B1126" s="33"/>
      <c r="C1126" s="204" t="s">
        <v>19</v>
      </c>
      <c r="D1126" s="204" t="s">
        <v>2515</v>
      </c>
      <c r="E1126" s="18" t="s">
        <v>19</v>
      </c>
      <c r="F1126" s="205">
        <v>9.0459999999999994</v>
      </c>
      <c r="H1126" s="33"/>
    </row>
    <row r="1127" spans="2:8" s="1" customFormat="1" ht="16.899999999999999" customHeight="1">
      <c r="B1127" s="33"/>
      <c r="C1127" s="204" t="s">
        <v>19</v>
      </c>
      <c r="D1127" s="204" t="s">
        <v>2516</v>
      </c>
      <c r="E1127" s="18" t="s">
        <v>19</v>
      </c>
      <c r="F1127" s="205">
        <v>8.1479999999999997</v>
      </c>
      <c r="H1127" s="33"/>
    </row>
    <row r="1128" spans="2:8" s="1" customFormat="1" ht="16.899999999999999" customHeight="1">
      <c r="B1128" s="33"/>
      <c r="C1128" s="204" t="s">
        <v>19</v>
      </c>
      <c r="D1128" s="204" t="s">
        <v>2517</v>
      </c>
      <c r="E1128" s="18" t="s">
        <v>19</v>
      </c>
      <c r="F1128" s="205">
        <v>1.1659999999999999</v>
      </c>
      <c r="H1128" s="33"/>
    </row>
    <row r="1129" spans="2:8" s="1" customFormat="1" ht="16.899999999999999" customHeight="1">
      <c r="B1129" s="33"/>
      <c r="C1129" s="204" t="s">
        <v>19</v>
      </c>
      <c r="D1129" s="204" t="s">
        <v>2518</v>
      </c>
      <c r="E1129" s="18" t="s">
        <v>19</v>
      </c>
      <c r="F1129" s="205">
        <v>2.1280000000000001</v>
      </c>
      <c r="H1129" s="33"/>
    </row>
    <row r="1130" spans="2:8" s="1" customFormat="1" ht="16.899999999999999" customHeight="1">
      <c r="B1130" s="33"/>
      <c r="C1130" s="204" t="s">
        <v>19</v>
      </c>
      <c r="D1130" s="204" t="s">
        <v>2519</v>
      </c>
      <c r="E1130" s="18" t="s">
        <v>19</v>
      </c>
      <c r="F1130" s="205">
        <v>3.1360000000000001</v>
      </c>
      <c r="H1130" s="33"/>
    </row>
    <row r="1131" spans="2:8" s="1" customFormat="1" ht="16.899999999999999" customHeight="1">
      <c r="B1131" s="33"/>
      <c r="C1131" s="204" t="s">
        <v>19</v>
      </c>
      <c r="D1131" s="204" t="s">
        <v>2520</v>
      </c>
      <c r="E1131" s="18" t="s">
        <v>19</v>
      </c>
      <c r="F1131" s="205">
        <v>2.1280000000000001</v>
      </c>
      <c r="H1131" s="33"/>
    </row>
    <row r="1132" spans="2:8" s="1" customFormat="1" ht="16.899999999999999" customHeight="1">
      <c r="B1132" s="33"/>
      <c r="C1132" s="204" t="s">
        <v>19</v>
      </c>
      <c r="D1132" s="204" t="s">
        <v>2521</v>
      </c>
      <c r="E1132" s="18" t="s">
        <v>19</v>
      </c>
      <c r="F1132" s="205">
        <v>3.468</v>
      </c>
      <c r="H1132" s="33"/>
    </row>
    <row r="1133" spans="2:8" s="1" customFormat="1" ht="16.899999999999999" customHeight="1">
      <c r="B1133" s="33"/>
      <c r="C1133" s="204" t="s">
        <v>19</v>
      </c>
      <c r="D1133" s="204" t="s">
        <v>2522</v>
      </c>
      <c r="E1133" s="18" t="s">
        <v>19</v>
      </c>
      <c r="F1133" s="205">
        <v>5.1219999999999999</v>
      </c>
      <c r="H1133" s="33"/>
    </row>
    <row r="1134" spans="2:8" s="1" customFormat="1" ht="16.899999999999999" customHeight="1">
      <c r="B1134" s="33"/>
      <c r="C1134" s="204" t="s">
        <v>19</v>
      </c>
      <c r="D1134" s="204" t="s">
        <v>2523</v>
      </c>
      <c r="E1134" s="18" t="s">
        <v>19</v>
      </c>
      <c r="F1134" s="205">
        <v>5.1219999999999999</v>
      </c>
      <c r="H1134" s="33"/>
    </row>
    <row r="1135" spans="2:8" s="1" customFormat="1" ht="16.899999999999999" customHeight="1">
      <c r="B1135" s="33"/>
      <c r="C1135" s="204" t="s">
        <v>19</v>
      </c>
      <c r="D1135" s="204" t="s">
        <v>2524</v>
      </c>
      <c r="E1135" s="18" t="s">
        <v>19</v>
      </c>
      <c r="F1135" s="205">
        <v>4.4349999999999996</v>
      </c>
      <c r="H1135" s="33"/>
    </row>
    <row r="1136" spans="2:8" s="1" customFormat="1" ht="16.899999999999999" customHeight="1">
      <c r="B1136" s="33"/>
      <c r="C1136" s="204" t="s">
        <v>19</v>
      </c>
      <c r="D1136" s="204" t="s">
        <v>2525</v>
      </c>
      <c r="E1136" s="18" t="s">
        <v>19</v>
      </c>
      <c r="F1136" s="205">
        <v>0.22500000000000001</v>
      </c>
      <c r="H1136" s="33"/>
    </row>
    <row r="1137" spans="2:8" s="1" customFormat="1" ht="16.899999999999999" customHeight="1">
      <c r="B1137" s="33"/>
      <c r="C1137" s="204" t="s">
        <v>19</v>
      </c>
      <c r="D1137" s="204" t="s">
        <v>2526</v>
      </c>
      <c r="E1137" s="18" t="s">
        <v>19</v>
      </c>
      <c r="F1137" s="205">
        <v>3.9870000000000001</v>
      </c>
      <c r="H1137" s="33"/>
    </row>
    <row r="1138" spans="2:8" s="1" customFormat="1" ht="16.899999999999999" customHeight="1">
      <c r="B1138" s="33"/>
      <c r="C1138" s="204" t="s">
        <v>19</v>
      </c>
      <c r="D1138" s="204" t="s">
        <v>2527</v>
      </c>
      <c r="E1138" s="18" t="s">
        <v>19</v>
      </c>
      <c r="F1138" s="205">
        <v>1.679</v>
      </c>
      <c r="H1138" s="33"/>
    </row>
    <row r="1139" spans="2:8" s="1" customFormat="1" ht="16.899999999999999" customHeight="1">
      <c r="B1139" s="33"/>
      <c r="C1139" s="204" t="s">
        <v>19</v>
      </c>
      <c r="D1139" s="204" t="s">
        <v>2528</v>
      </c>
      <c r="E1139" s="18" t="s">
        <v>19</v>
      </c>
      <c r="F1139" s="205">
        <v>1.679</v>
      </c>
      <c r="H1139" s="33"/>
    </row>
    <row r="1140" spans="2:8" s="1" customFormat="1" ht="16.899999999999999" customHeight="1">
      <c r="B1140" s="33"/>
      <c r="C1140" s="204" t="s">
        <v>19</v>
      </c>
      <c r="D1140" s="204" t="s">
        <v>2529</v>
      </c>
      <c r="E1140" s="18" t="s">
        <v>19</v>
      </c>
      <c r="F1140" s="205">
        <v>0.57399999999999995</v>
      </c>
      <c r="H1140" s="33"/>
    </row>
    <row r="1141" spans="2:8" s="1" customFormat="1" ht="16.899999999999999" customHeight="1">
      <c r="B1141" s="33"/>
      <c r="C1141" s="204" t="s">
        <v>19</v>
      </c>
      <c r="D1141" s="204" t="s">
        <v>2530</v>
      </c>
      <c r="E1141" s="18" t="s">
        <v>19</v>
      </c>
      <c r="F1141" s="205">
        <v>4.0549999999999997</v>
      </c>
      <c r="H1141" s="33"/>
    </row>
    <row r="1142" spans="2:8" s="1" customFormat="1" ht="16.899999999999999" customHeight="1">
      <c r="B1142" s="33"/>
      <c r="C1142" s="204" t="s">
        <v>19</v>
      </c>
      <c r="D1142" s="204" t="s">
        <v>2531</v>
      </c>
      <c r="E1142" s="18" t="s">
        <v>19</v>
      </c>
      <c r="F1142" s="205">
        <v>2.0880000000000001</v>
      </c>
      <c r="H1142" s="33"/>
    </row>
    <row r="1143" spans="2:8" s="1" customFormat="1" ht="16.899999999999999" customHeight="1">
      <c r="B1143" s="33"/>
      <c r="C1143" s="204" t="s">
        <v>19</v>
      </c>
      <c r="D1143" s="204" t="s">
        <v>2532</v>
      </c>
      <c r="E1143" s="18" t="s">
        <v>19</v>
      </c>
      <c r="F1143" s="205">
        <v>2.8769999999999998</v>
      </c>
      <c r="H1143" s="33"/>
    </row>
    <row r="1144" spans="2:8" s="1" customFormat="1" ht="16.899999999999999" customHeight="1">
      <c r="B1144" s="33"/>
      <c r="C1144" s="204" t="s">
        <v>19</v>
      </c>
      <c r="D1144" s="204" t="s">
        <v>2533</v>
      </c>
      <c r="E1144" s="18" t="s">
        <v>19</v>
      </c>
      <c r="F1144" s="205">
        <v>1.3919999999999999</v>
      </c>
      <c r="H1144" s="33"/>
    </row>
    <row r="1145" spans="2:8" s="1" customFormat="1" ht="16.899999999999999" customHeight="1">
      <c r="B1145" s="33"/>
      <c r="C1145" s="204" t="s">
        <v>19</v>
      </c>
      <c r="D1145" s="204" t="s">
        <v>2534</v>
      </c>
      <c r="E1145" s="18" t="s">
        <v>19</v>
      </c>
      <c r="F1145" s="205">
        <v>3.738</v>
      </c>
      <c r="H1145" s="33"/>
    </row>
    <row r="1146" spans="2:8" s="1" customFormat="1" ht="16.899999999999999" customHeight="1">
      <c r="B1146" s="33"/>
      <c r="C1146" s="204" t="s">
        <v>19</v>
      </c>
      <c r="D1146" s="204" t="s">
        <v>2535</v>
      </c>
      <c r="E1146" s="18" t="s">
        <v>19</v>
      </c>
      <c r="F1146" s="205">
        <v>0.89600000000000002</v>
      </c>
      <c r="H1146" s="33"/>
    </row>
    <row r="1147" spans="2:8" s="1" customFormat="1" ht="16.899999999999999" customHeight="1">
      <c r="B1147" s="33"/>
      <c r="C1147" s="204" t="s">
        <v>19</v>
      </c>
      <c r="D1147" s="204" t="s">
        <v>2536</v>
      </c>
      <c r="E1147" s="18" t="s">
        <v>19</v>
      </c>
      <c r="F1147" s="205">
        <v>0.75600000000000001</v>
      </c>
      <c r="H1147" s="33"/>
    </row>
    <row r="1148" spans="2:8" s="1" customFormat="1" ht="16.899999999999999" customHeight="1">
      <c r="B1148" s="33"/>
      <c r="C1148" s="204" t="s">
        <v>19</v>
      </c>
      <c r="D1148" s="204" t="s">
        <v>2537</v>
      </c>
      <c r="E1148" s="18" t="s">
        <v>19</v>
      </c>
      <c r="F1148" s="205">
        <v>0.36</v>
      </c>
      <c r="H1148" s="33"/>
    </row>
    <row r="1149" spans="2:8" s="1" customFormat="1" ht="16.899999999999999" customHeight="1">
      <c r="B1149" s="33"/>
      <c r="C1149" s="204" t="s">
        <v>19</v>
      </c>
      <c r="D1149" s="204" t="s">
        <v>2538</v>
      </c>
      <c r="E1149" s="18" t="s">
        <v>19</v>
      </c>
      <c r="F1149" s="205">
        <v>1.829</v>
      </c>
      <c r="H1149" s="33"/>
    </row>
    <row r="1150" spans="2:8" s="1" customFormat="1" ht="16.899999999999999" customHeight="1">
      <c r="B1150" s="33"/>
      <c r="C1150" s="204" t="s">
        <v>19</v>
      </c>
      <c r="D1150" s="204" t="s">
        <v>2539</v>
      </c>
      <c r="E1150" s="18" t="s">
        <v>19</v>
      </c>
      <c r="F1150" s="205">
        <v>1.804</v>
      </c>
      <c r="H1150" s="33"/>
    </row>
    <row r="1151" spans="2:8" s="1" customFormat="1" ht="16.899999999999999" customHeight="1">
      <c r="B1151" s="33"/>
      <c r="C1151" s="204" t="s">
        <v>19</v>
      </c>
      <c r="D1151" s="204" t="s">
        <v>2540</v>
      </c>
      <c r="E1151" s="18" t="s">
        <v>19</v>
      </c>
      <c r="F1151" s="205">
        <v>3.4929999999999999</v>
      </c>
      <c r="H1151" s="33"/>
    </row>
    <row r="1152" spans="2:8" s="1" customFormat="1" ht="16.899999999999999" customHeight="1">
      <c r="B1152" s="33"/>
      <c r="C1152" s="204" t="s">
        <v>2344</v>
      </c>
      <c r="D1152" s="204" t="s">
        <v>234</v>
      </c>
      <c r="E1152" s="18" t="s">
        <v>19</v>
      </c>
      <c r="F1152" s="205">
        <v>2975.087</v>
      </c>
      <c r="H1152" s="33"/>
    </row>
    <row r="1153" spans="2:8" s="1" customFormat="1" ht="16.899999999999999" customHeight="1">
      <c r="B1153" s="33"/>
      <c r="C1153" s="206" t="s">
        <v>5697</v>
      </c>
      <c r="H1153" s="33"/>
    </row>
    <row r="1154" spans="2:8" s="1" customFormat="1" ht="16.899999999999999" customHeight="1">
      <c r="B1154" s="33"/>
      <c r="C1154" s="204" t="s">
        <v>2384</v>
      </c>
      <c r="D1154" s="204" t="s">
        <v>1731</v>
      </c>
      <c r="E1154" s="18" t="s">
        <v>167</v>
      </c>
      <c r="F1154" s="205">
        <v>2975.087</v>
      </c>
      <c r="H1154" s="33"/>
    </row>
    <row r="1155" spans="2:8" s="1" customFormat="1" ht="16.899999999999999" customHeight="1">
      <c r="B1155" s="33"/>
      <c r="C1155" s="204" t="s">
        <v>2910</v>
      </c>
      <c r="D1155" s="204" t="s">
        <v>1993</v>
      </c>
      <c r="E1155" s="18" t="s">
        <v>323</v>
      </c>
      <c r="F1155" s="205">
        <v>431.38799999999998</v>
      </c>
      <c r="H1155" s="33"/>
    </row>
    <row r="1156" spans="2:8" s="1" customFormat="1" ht="16.899999999999999" customHeight="1">
      <c r="B1156" s="33"/>
      <c r="C1156" s="200" t="s">
        <v>2351</v>
      </c>
      <c r="D1156" s="201" t="s">
        <v>2352</v>
      </c>
      <c r="E1156" s="202" t="s">
        <v>167</v>
      </c>
      <c r="F1156" s="203">
        <v>667.28</v>
      </c>
      <c r="H1156" s="33"/>
    </row>
    <row r="1157" spans="2:8" s="1" customFormat="1" ht="16.899999999999999" customHeight="1">
      <c r="B1157" s="33"/>
      <c r="C1157" s="204" t="s">
        <v>19</v>
      </c>
      <c r="D1157" s="204" t="s">
        <v>283</v>
      </c>
      <c r="E1157" s="18" t="s">
        <v>19</v>
      </c>
      <c r="F1157" s="205">
        <v>0</v>
      </c>
      <c r="H1157" s="33"/>
    </row>
    <row r="1158" spans="2:8" s="1" customFormat="1" ht="16.899999999999999" customHeight="1">
      <c r="B1158" s="33"/>
      <c r="C1158" s="204" t="s">
        <v>2351</v>
      </c>
      <c r="D1158" s="204" t="s">
        <v>2844</v>
      </c>
      <c r="E1158" s="18" t="s">
        <v>19</v>
      </c>
      <c r="F1158" s="205">
        <v>667.28</v>
      </c>
      <c r="H1158" s="33"/>
    </row>
    <row r="1159" spans="2:8" s="1" customFormat="1" ht="16.899999999999999" customHeight="1">
      <c r="B1159" s="33"/>
      <c r="C1159" s="206" t="s">
        <v>5697</v>
      </c>
      <c r="H1159" s="33"/>
    </row>
    <row r="1160" spans="2:8" s="1" customFormat="1" ht="16.899999999999999" customHeight="1">
      <c r="B1160" s="33"/>
      <c r="C1160" s="204" t="s">
        <v>2840</v>
      </c>
      <c r="D1160" s="204" t="s">
        <v>2841</v>
      </c>
      <c r="E1160" s="18" t="s">
        <v>167</v>
      </c>
      <c r="F1160" s="205">
        <v>667.28</v>
      </c>
      <c r="H1160" s="33"/>
    </row>
    <row r="1161" spans="2:8" s="1" customFormat="1" ht="16.899999999999999" customHeight="1">
      <c r="B1161" s="33"/>
      <c r="C1161" s="204" t="s">
        <v>2845</v>
      </c>
      <c r="D1161" s="204" t="s">
        <v>2846</v>
      </c>
      <c r="E1161" s="18" t="s">
        <v>167</v>
      </c>
      <c r="F1161" s="205">
        <v>667.28</v>
      </c>
      <c r="H1161" s="33"/>
    </row>
    <row r="1162" spans="2:8" s="1" customFormat="1" ht="26.45" customHeight="1">
      <c r="B1162" s="33"/>
      <c r="C1162" s="199" t="s">
        <v>5717</v>
      </c>
      <c r="D1162" s="199" t="s">
        <v>111</v>
      </c>
      <c r="H1162" s="33"/>
    </row>
    <row r="1163" spans="2:8" s="1" customFormat="1" ht="16.899999999999999" customHeight="1">
      <c r="B1163" s="33"/>
      <c r="C1163" s="200" t="s">
        <v>3905</v>
      </c>
      <c r="D1163" s="201" t="s">
        <v>3906</v>
      </c>
      <c r="E1163" s="202" t="s">
        <v>180</v>
      </c>
      <c r="F1163" s="203">
        <v>602.93899999999906</v>
      </c>
      <c r="H1163" s="33"/>
    </row>
    <row r="1164" spans="2:8" s="1" customFormat="1" ht="16.899999999999999" customHeight="1">
      <c r="B1164" s="33"/>
      <c r="C1164" s="204" t="s">
        <v>19</v>
      </c>
      <c r="D1164" s="204" t="s">
        <v>230</v>
      </c>
      <c r="E1164" s="18" t="s">
        <v>19</v>
      </c>
      <c r="F1164" s="205">
        <v>0</v>
      </c>
      <c r="H1164" s="33"/>
    </row>
    <row r="1165" spans="2:8" s="1" customFormat="1" ht="16.899999999999999" customHeight="1">
      <c r="B1165" s="33"/>
      <c r="C1165" s="204" t="s">
        <v>19</v>
      </c>
      <c r="D1165" s="204" t="s">
        <v>3960</v>
      </c>
      <c r="E1165" s="18" t="s">
        <v>19</v>
      </c>
      <c r="F1165" s="205">
        <v>0</v>
      </c>
      <c r="H1165" s="33"/>
    </row>
    <row r="1166" spans="2:8" s="1" customFormat="1" ht="16.899999999999999" customHeight="1">
      <c r="B1166" s="33"/>
      <c r="C1166" s="204" t="s">
        <v>19</v>
      </c>
      <c r="D1166" s="204" t="s">
        <v>3961</v>
      </c>
      <c r="E1166" s="18" t="s">
        <v>19</v>
      </c>
      <c r="F1166" s="205">
        <v>14.08</v>
      </c>
      <c r="H1166" s="33"/>
    </row>
    <row r="1167" spans="2:8" s="1" customFormat="1" ht="16.899999999999999" customHeight="1">
      <c r="B1167" s="33"/>
      <c r="C1167" s="204" t="s">
        <v>19</v>
      </c>
      <c r="D1167" s="204" t="s">
        <v>3962</v>
      </c>
      <c r="E1167" s="18" t="s">
        <v>19</v>
      </c>
      <c r="F1167" s="205">
        <v>19.84</v>
      </c>
      <c r="H1167" s="33"/>
    </row>
    <row r="1168" spans="2:8" s="1" customFormat="1" ht="16.899999999999999" customHeight="1">
      <c r="B1168" s="33"/>
      <c r="C1168" s="204" t="s">
        <v>19</v>
      </c>
      <c r="D1168" s="204" t="s">
        <v>3963</v>
      </c>
      <c r="E1168" s="18" t="s">
        <v>19</v>
      </c>
      <c r="F1168" s="205">
        <v>10.54</v>
      </c>
      <c r="H1168" s="33"/>
    </row>
    <row r="1169" spans="2:8" s="1" customFormat="1" ht="16.899999999999999" customHeight="1">
      <c r="B1169" s="33"/>
      <c r="C1169" s="204" t="s">
        <v>19</v>
      </c>
      <c r="D1169" s="204" t="s">
        <v>3964</v>
      </c>
      <c r="E1169" s="18" t="s">
        <v>19</v>
      </c>
      <c r="F1169" s="205">
        <v>2.35</v>
      </c>
      <c r="H1169" s="33"/>
    </row>
    <row r="1170" spans="2:8" s="1" customFormat="1" ht="16.899999999999999" customHeight="1">
      <c r="B1170" s="33"/>
      <c r="C1170" s="204" t="s">
        <v>19</v>
      </c>
      <c r="D1170" s="204" t="s">
        <v>3965</v>
      </c>
      <c r="E1170" s="18" t="s">
        <v>19</v>
      </c>
      <c r="F1170" s="205">
        <v>0.5</v>
      </c>
      <c r="H1170" s="33"/>
    </row>
    <row r="1171" spans="2:8" s="1" customFormat="1" ht="16.899999999999999" customHeight="1">
      <c r="B1171" s="33"/>
      <c r="C1171" s="204" t="s">
        <v>19</v>
      </c>
      <c r="D1171" s="204" t="s">
        <v>3966</v>
      </c>
      <c r="E1171" s="18" t="s">
        <v>19</v>
      </c>
      <c r="F1171" s="205">
        <v>23.04</v>
      </c>
      <c r="H1171" s="33"/>
    </row>
    <row r="1172" spans="2:8" s="1" customFormat="1" ht="16.899999999999999" customHeight="1">
      <c r="B1172" s="33"/>
      <c r="C1172" s="204" t="s">
        <v>19</v>
      </c>
      <c r="D1172" s="204" t="s">
        <v>3967</v>
      </c>
      <c r="E1172" s="18" t="s">
        <v>19</v>
      </c>
      <c r="F1172" s="205">
        <v>5.44</v>
      </c>
      <c r="H1172" s="33"/>
    </row>
    <row r="1173" spans="2:8" s="1" customFormat="1" ht="16.899999999999999" customHeight="1">
      <c r="B1173" s="33"/>
      <c r="C1173" s="204" t="s">
        <v>19</v>
      </c>
      <c r="D1173" s="204" t="s">
        <v>3968</v>
      </c>
      <c r="E1173" s="18" t="s">
        <v>19</v>
      </c>
      <c r="F1173" s="205">
        <v>20.48</v>
      </c>
      <c r="H1173" s="33"/>
    </row>
    <row r="1174" spans="2:8" s="1" customFormat="1" ht="16.899999999999999" customHeight="1">
      <c r="B1174" s="33"/>
      <c r="C1174" s="204" t="s">
        <v>19</v>
      </c>
      <c r="D1174" s="204" t="s">
        <v>3969</v>
      </c>
      <c r="E1174" s="18" t="s">
        <v>19</v>
      </c>
      <c r="F1174" s="205">
        <v>39.68</v>
      </c>
      <c r="H1174" s="33"/>
    </row>
    <row r="1175" spans="2:8" s="1" customFormat="1" ht="16.899999999999999" customHeight="1">
      <c r="B1175" s="33"/>
      <c r="C1175" s="204" t="s">
        <v>19</v>
      </c>
      <c r="D1175" s="204" t="s">
        <v>3970</v>
      </c>
      <c r="E1175" s="18" t="s">
        <v>19</v>
      </c>
      <c r="F1175" s="205">
        <v>14.08</v>
      </c>
      <c r="H1175" s="33"/>
    </row>
    <row r="1176" spans="2:8" s="1" customFormat="1" ht="16.899999999999999" customHeight="1">
      <c r="B1176" s="33"/>
      <c r="C1176" s="204" t="s">
        <v>19</v>
      </c>
      <c r="D1176" s="204" t="s">
        <v>3971</v>
      </c>
      <c r="E1176" s="18" t="s">
        <v>19</v>
      </c>
      <c r="F1176" s="205">
        <v>46.08</v>
      </c>
      <c r="H1176" s="33"/>
    </row>
    <row r="1177" spans="2:8" s="1" customFormat="1" ht="16.899999999999999" customHeight="1">
      <c r="B1177" s="33"/>
      <c r="C1177" s="204" t="s">
        <v>19</v>
      </c>
      <c r="D1177" s="204" t="s">
        <v>3972</v>
      </c>
      <c r="E1177" s="18" t="s">
        <v>19</v>
      </c>
      <c r="F1177" s="205">
        <v>20.48</v>
      </c>
      <c r="H1177" s="33"/>
    </row>
    <row r="1178" spans="2:8" s="1" customFormat="1" ht="16.899999999999999" customHeight="1">
      <c r="B1178" s="33"/>
      <c r="C1178" s="204" t="s">
        <v>19</v>
      </c>
      <c r="D1178" s="204" t="s">
        <v>3973</v>
      </c>
      <c r="E1178" s="18" t="s">
        <v>19</v>
      </c>
      <c r="F1178" s="205">
        <v>0.5</v>
      </c>
      <c r="H1178" s="33"/>
    </row>
    <row r="1179" spans="2:8" s="1" customFormat="1" ht="16.899999999999999" customHeight="1">
      <c r="B1179" s="33"/>
      <c r="C1179" s="204" t="s">
        <v>19</v>
      </c>
      <c r="D1179" s="204" t="s">
        <v>3974</v>
      </c>
      <c r="E1179" s="18" t="s">
        <v>19</v>
      </c>
      <c r="F1179" s="205">
        <v>1.92</v>
      </c>
      <c r="H1179" s="33"/>
    </row>
    <row r="1180" spans="2:8" s="1" customFormat="1" ht="16.899999999999999" customHeight="1">
      <c r="B1180" s="33"/>
      <c r="C1180" s="204" t="s">
        <v>19</v>
      </c>
      <c r="D1180" s="204" t="s">
        <v>3975</v>
      </c>
      <c r="E1180" s="18" t="s">
        <v>19</v>
      </c>
      <c r="F1180" s="205">
        <v>1.6</v>
      </c>
      <c r="H1180" s="33"/>
    </row>
    <row r="1181" spans="2:8" s="1" customFormat="1" ht="16.899999999999999" customHeight="1">
      <c r="B1181" s="33"/>
      <c r="C1181" s="204" t="s">
        <v>19</v>
      </c>
      <c r="D1181" s="204" t="s">
        <v>3976</v>
      </c>
      <c r="E1181" s="18" t="s">
        <v>19</v>
      </c>
      <c r="F1181" s="205">
        <v>42.16</v>
      </c>
      <c r="H1181" s="33"/>
    </row>
    <row r="1182" spans="2:8" s="1" customFormat="1" ht="16.899999999999999" customHeight="1">
      <c r="B1182" s="33"/>
      <c r="C1182" s="204" t="s">
        <v>19</v>
      </c>
      <c r="D1182" s="204" t="s">
        <v>3977</v>
      </c>
      <c r="E1182" s="18" t="s">
        <v>19</v>
      </c>
      <c r="F1182" s="205">
        <v>14.96</v>
      </c>
      <c r="H1182" s="33"/>
    </row>
    <row r="1183" spans="2:8" s="1" customFormat="1" ht="16.899999999999999" customHeight="1">
      <c r="B1183" s="33"/>
      <c r="C1183" s="204" t="s">
        <v>19</v>
      </c>
      <c r="D1183" s="204" t="s">
        <v>3978</v>
      </c>
      <c r="E1183" s="18" t="s">
        <v>19</v>
      </c>
      <c r="F1183" s="205">
        <v>2</v>
      </c>
      <c r="H1183" s="33"/>
    </row>
    <row r="1184" spans="2:8" s="1" customFormat="1" ht="16.899999999999999" customHeight="1">
      <c r="B1184" s="33"/>
      <c r="C1184" s="204" t="s">
        <v>19</v>
      </c>
      <c r="D1184" s="204" t="s">
        <v>3979</v>
      </c>
      <c r="E1184" s="18" t="s">
        <v>19</v>
      </c>
      <c r="F1184" s="205">
        <v>0.5</v>
      </c>
      <c r="H1184" s="33"/>
    </row>
    <row r="1185" spans="2:8" s="1" customFormat="1" ht="16.899999999999999" customHeight="1">
      <c r="B1185" s="33"/>
      <c r="C1185" s="204" t="s">
        <v>19</v>
      </c>
      <c r="D1185" s="204" t="s">
        <v>3980</v>
      </c>
      <c r="E1185" s="18" t="s">
        <v>19</v>
      </c>
      <c r="F1185" s="205">
        <v>3.6</v>
      </c>
      <c r="H1185" s="33"/>
    </row>
    <row r="1186" spans="2:8" s="1" customFormat="1" ht="16.899999999999999" customHeight="1">
      <c r="B1186" s="33"/>
      <c r="C1186" s="204" t="s">
        <v>19</v>
      </c>
      <c r="D1186" s="204" t="s">
        <v>3981</v>
      </c>
      <c r="E1186" s="18" t="s">
        <v>19</v>
      </c>
      <c r="F1186" s="205">
        <v>2.5</v>
      </c>
      <c r="H1186" s="33"/>
    </row>
    <row r="1187" spans="2:8" s="1" customFormat="1" ht="16.899999999999999" customHeight="1">
      <c r="B1187" s="33"/>
      <c r="C1187" s="204" t="s">
        <v>19</v>
      </c>
      <c r="D1187" s="204" t="s">
        <v>3982</v>
      </c>
      <c r="E1187" s="18" t="s">
        <v>19</v>
      </c>
      <c r="F1187" s="205">
        <v>48.96</v>
      </c>
      <c r="H1187" s="33"/>
    </row>
    <row r="1188" spans="2:8" s="1" customFormat="1" ht="16.899999999999999" customHeight="1">
      <c r="B1188" s="33"/>
      <c r="C1188" s="204" t="s">
        <v>19</v>
      </c>
      <c r="D1188" s="204" t="s">
        <v>3983</v>
      </c>
      <c r="E1188" s="18" t="s">
        <v>19</v>
      </c>
      <c r="F1188" s="205">
        <v>21.76</v>
      </c>
      <c r="H1188" s="33"/>
    </row>
    <row r="1189" spans="2:8" s="1" customFormat="1" ht="16.899999999999999" customHeight="1">
      <c r="B1189" s="33"/>
      <c r="C1189" s="204" t="s">
        <v>19</v>
      </c>
      <c r="D1189" s="204" t="s">
        <v>3984</v>
      </c>
      <c r="E1189" s="18" t="s">
        <v>19</v>
      </c>
      <c r="F1189" s="205">
        <v>73.45</v>
      </c>
      <c r="H1189" s="33"/>
    </row>
    <row r="1190" spans="2:8" s="1" customFormat="1" ht="16.899999999999999" customHeight="1">
      <c r="B1190" s="33"/>
      <c r="C1190" s="204" t="s">
        <v>19</v>
      </c>
      <c r="D1190" s="204" t="s">
        <v>3985</v>
      </c>
      <c r="E1190" s="18" t="s">
        <v>19</v>
      </c>
      <c r="F1190" s="205">
        <v>1.548</v>
      </c>
      <c r="H1190" s="33"/>
    </row>
    <row r="1191" spans="2:8" s="1" customFormat="1" ht="16.899999999999999" customHeight="1">
      <c r="B1191" s="33"/>
      <c r="C1191" s="204" t="s">
        <v>19</v>
      </c>
      <c r="D1191" s="204" t="s">
        <v>3986</v>
      </c>
      <c r="E1191" s="18" t="s">
        <v>19</v>
      </c>
      <c r="F1191" s="205">
        <v>4.2380000000000004</v>
      </c>
      <c r="H1191" s="33"/>
    </row>
    <row r="1192" spans="2:8" s="1" customFormat="1" ht="16.899999999999999" customHeight="1">
      <c r="B1192" s="33"/>
      <c r="C1192" s="204" t="s">
        <v>19</v>
      </c>
      <c r="D1192" s="204" t="s">
        <v>3987</v>
      </c>
      <c r="E1192" s="18" t="s">
        <v>19</v>
      </c>
      <c r="F1192" s="205">
        <v>1.56</v>
      </c>
      <c r="H1192" s="33"/>
    </row>
    <row r="1193" spans="2:8" s="1" customFormat="1" ht="16.899999999999999" customHeight="1">
      <c r="B1193" s="33"/>
      <c r="C1193" s="204" t="s">
        <v>19</v>
      </c>
      <c r="D1193" s="204" t="s">
        <v>3988</v>
      </c>
      <c r="E1193" s="18" t="s">
        <v>19</v>
      </c>
      <c r="F1193" s="205">
        <v>3.8780000000000001</v>
      </c>
      <c r="H1193" s="33"/>
    </row>
    <row r="1194" spans="2:8" s="1" customFormat="1" ht="16.899999999999999" customHeight="1">
      <c r="B1194" s="33"/>
      <c r="C1194" s="204" t="s">
        <v>19</v>
      </c>
      <c r="D1194" s="204" t="s">
        <v>3989</v>
      </c>
      <c r="E1194" s="18" t="s">
        <v>19</v>
      </c>
      <c r="F1194" s="205">
        <v>0.38700000000000001</v>
      </c>
      <c r="H1194" s="33"/>
    </row>
    <row r="1195" spans="2:8" s="1" customFormat="1" ht="16.899999999999999" customHeight="1">
      <c r="B1195" s="33"/>
      <c r="C1195" s="204" t="s">
        <v>19</v>
      </c>
      <c r="D1195" s="204" t="s">
        <v>3990</v>
      </c>
      <c r="E1195" s="18" t="s">
        <v>19</v>
      </c>
      <c r="F1195" s="205">
        <v>0.36</v>
      </c>
      <c r="H1195" s="33"/>
    </row>
    <row r="1196" spans="2:8" s="1" customFormat="1" ht="16.899999999999999" customHeight="1">
      <c r="B1196" s="33"/>
      <c r="C1196" s="204" t="s">
        <v>19</v>
      </c>
      <c r="D1196" s="204" t="s">
        <v>3991</v>
      </c>
      <c r="E1196" s="18" t="s">
        <v>19</v>
      </c>
      <c r="F1196" s="205">
        <v>1.9770000000000001</v>
      </c>
      <c r="H1196" s="33"/>
    </row>
    <row r="1197" spans="2:8" s="1" customFormat="1" ht="16.899999999999999" customHeight="1">
      <c r="B1197" s="33"/>
      <c r="C1197" s="204" t="s">
        <v>19</v>
      </c>
      <c r="D1197" s="204" t="s">
        <v>3992</v>
      </c>
      <c r="E1197" s="18" t="s">
        <v>19</v>
      </c>
      <c r="F1197" s="205">
        <v>2.88</v>
      </c>
      <c r="H1197" s="33"/>
    </row>
    <row r="1198" spans="2:8" s="1" customFormat="1" ht="16.899999999999999" customHeight="1">
      <c r="B1198" s="33"/>
      <c r="C1198" s="204" t="s">
        <v>19</v>
      </c>
      <c r="D1198" s="204" t="s">
        <v>3993</v>
      </c>
      <c r="E1198" s="18" t="s">
        <v>19</v>
      </c>
      <c r="F1198" s="205">
        <v>1.28</v>
      </c>
      <c r="H1198" s="33"/>
    </row>
    <row r="1199" spans="2:8" s="1" customFormat="1" ht="16.899999999999999" customHeight="1">
      <c r="B1199" s="33"/>
      <c r="C1199" s="204" t="s">
        <v>19</v>
      </c>
      <c r="D1199" s="204" t="s">
        <v>3994</v>
      </c>
      <c r="E1199" s="18" t="s">
        <v>19</v>
      </c>
      <c r="F1199" s="205">
        <v>13.8</v>
      </c>
      <c r="H1199" s="33"/>
    </row>
    <row r="1200" spans="2:8" s="1" customFormat="1" ht="16.899999999999999" customHeight="1">
      <c r="B1200" s="33"/>
      <c r="C1200" s="204" t="s">
        <v>19</v>
      </c>
      <c r="D1200" s="204" t="s">
        <v>3995</v>
      </c>
      <c r="E1200" s="18" t="s">
        <v>19</v>
      </c>
      <c r="F1200" s="205">
        <v>39.674999999999997</v>
      </c>
      <c r="H1200" s="33"/>
    </row>
    <row r="1201" spans="2:8" s="1" customFormat="1" ht="16.899999999999999" customHeight="1">
      <c r="B1201" s="33"/>
      <c r="C1201" s="204" t="s">
        <v>19</v>
      </c>
      <c r="D1201" s="204" t="s">
        <v>3996</v>
      </c>
      <c r="E1201" s="18" t="s">
        <v>19</v>
      </c>
      <c r="F1201" s="205">
        <v>21.187999999999999</v>
      </c>
      <c r="H1201" s="33"/>
    </row>
    <row r="1202" spans="2:8" s="1" customFormat="1" ht="16.899999999999999" customHeight="1">
      <c r="B1202" s="33"/>
      <c r="C1202" s="204" t="s">
        <v>19</v>
      </c>
      <c r="D1202" s="204" t="s">
        <v>3997</v>
      </c>
      <c r="E1202" s="18" t="s">
        <v>19</v>
      </c>
      <c r="F1202" s="205">
        <v>7.8</v>
      </c>
      <c r="H1202" s="33"/>
    </row>
    <row r="1203" spans="2:8" s="1" customFormat="1" ht="16.899999999999999" customHeight="1">
      <c r="B1203" s="33"/>
      <c r="C1203" s="204" t="s">
        <v>19</v>
      </c>
      <c r="D1203" s="204" t="s">
        <v>3998</v>
      </c>
      <c r="E1203" s="18" t="s">
        <v>19</v>
      </c>
      <c r="F1203" s="205">
        <v>9.7349999999999994</v>
      </c>
      <c r="H1203" s="33"/>
    </row>
    <row r="1204" spans="2:8" s="1" customFormat="1" ht="16.899999999999999" customHeight="1">
      <c r="B1204" s="33"/>
      <c r="C1204" s="204" t="s">
        <v>19</v>
      </c>
      <c r="D1204" s="204" t="s">
        <v>3999</v>
      </c>
      <c r="E1204" s="18" t="s">
        <v>19</v>
      </c>
      <c r="F1204" s="205">
        <v>19.388000000000002</v>
      </c>
      <c r="H1204" s="33"/>
    </row>
    <row r="1205" spans="2:8" s="1" customFormat="1" ht="16.899999999999999" customHeight="1">
      <c r="B1205" s="33"/>
      <c r="C1205" s="204" t="s">
        <v>19</v>
      </c>
      <c r="D1205" s="204" t="s">
        <v>4000</v>
      </c>
      <c r="E1205" s="18" t="s">
        <v>19</v>
      </c>
      <c r="F1205" s="205">
        <v>1.9350000000000001</v>
      </c>
      <c r="H1205" s="33"/>
    </row>
    <row r="1206" spans="2:8" s="1" customFormat="1" ht="16.899999999999999" customHeight="1">
      <c r="B1206" s="33"/>
      <c r="C1206" s="204" t="s">
        <v>19</v>
      </c>
      <c r="D1206" s="204" t="s">
        <v>4001</v>
      </c>
      <c r="E1206" s="18" t="s">
        <v>19</v>
      </c>
      <c r="F1206" s="205">
        <v>0.9</v>
      </c>
      <c r="H1206" s="33"/>
    </row>
    <row r="1207" spans="2:8" s="1" customFormat="1" ht="16.899999999999999" customHeight="1">
      <c r="B1207" s="33"/>
      <c r="C1207" s="204" t="s">
        <v>19</v>
      </c>
      <c r="D1207" s="204" t="s">
        <v>4002</v>
      </c>
      <c r="E1207" s="18" t="s">
        <v>19</v>
      </c>
      <c r="F1207" s="205">
        <v>0.3</v>
      </c>
      <c r="H1207" s="33"/>
    </row>
    <row r="1208" spans="2:8" s="1" customFormat="1" ht="16.899999999999999" customHeight="1">
      <c r="B1208" s="33"/>
      <c r="C1208" s="204" t="s">
        <v>19</v>
      </c>
      <c r="D1208" s="204" t="s">
        <v>4002</v>
      </c>
      <c r="E1208" s="18" t="s">
        <v>19</v>
      </c>
      <c r="F1208" s="205">
        <v>0.3</v>
      </c>
      <c r="H1208" s="33"/>
    </row>
    <row r="1209" spans="2:8" s="1" customFormat="1" ht="16.899999999999999" customHeight="1">
      <c r="B1209" s="33"/>
      <c r="C1209" s="204" t="s">
        <v>19</v>
      </c>
      <c r="D1209" s="204" t="s">
        <v>4003</v>
      </c>
      <c r="E1209" s="18" t="s">
        <v>19</v>
      </c>
      <c r="F1209" s="205">
        <v>3.87</v>
      </c>
      <c r="H1209" s="33"/>
    </row>
    <row r="1210" spans="2:8" s="1" customFormat="1" ht="16.899999999999999" customHeight="1">
      <c r="B1210" s="33"/>
      <c r="C1210" s="204" t="s">
        <v>19</v>
      </c>
      <c r="D1210" s="204" t="s">
        <v>4001</v>
      </c>
      <c r="E1210" s="18" t="s">
        <v>19</v>
      </c>
      <c r="F1210" s="205">
        <v>0.9</v>
      </c>
      <c r="H1210" s="33"/>
    </row>
    <row r="1211" spans="2:8" s="1" customFormat="1" ht="16.899999999999999" customHeight="1">
      <c r="B1211" s="33"/>
      <c r="C1211" s="204" t="s">
        <v>19</v>
      </c>
      <c r="D1211" s="204" t="s">
        <v>4004</v>
      </c>
      <c r="E1211" s="18" t="s">
        <v>19</v>
      </c>
      <c r="F1211" s="205">
        <v>1.837</v>
      </c>
      <c r="H1211" s="33"/>
    </row>
    <row r="1212" spans="2:8" s="1" customFormat="1" ht="16.899999999999999" customHeight="1">
      <c r="B1212" s="33"/>
      <c r="C1212" s="204" t="s">
        <v>19</v>
      </c>
      <c r="D1212" s="204" t="s">
        <v>4005</v>
      </c>
      <c r="E1212" s="18" t="s">
        <v>19</v>
      </c>
      <c r="F1212" s="205">
        <v>1.181</v>
      </c>
      <c r="H1212" s="33"/>
    </row>
    <row r="1213" spans="2:8" s="1" customFormat="1" ht="16.899999999999999" customHeight="1">
      <c r="B1213" s="33"/>
      <c r="C1213" s="204" t="s">
        <v>19</v>
      </c>
      <c r="D1213" s="204" t="s">
        <v>4006</v>
      </c>
      <c r="E1213" s="18" t="s">
        <v>19</v>
      </c>
      <c r="F1213" s="205">
        <v>0.65600000000000003</v>
      </c>
      <c r="H1213" s="33"/>
    </row>
    <row r="1214" spans="2:8" s="1" customFormat="1" ht="16.899999999999999" customHeight="1">
      <c r="B1214" s="33"/>
      <c r="C1214" s="204" t="s">
        <v>19</v>
      </c>
      <c r="D1214" s="204" t="s">
        <v>4007</v>
      </c>
      <c r="E1214" s="18" t="s">
        <v>19</v>
      </c>
      <c r="F1214" s="205">
        <v>0.82</v>
      </c>
      <c r="H1214" s="33"/>
    </row>
    <row r="1215" spans="2:8" s="1" customFormat="1" ht="16.899999999999999" customHeight="1">
      <c r="B1215" s="33"/>
      <c r="C1215" s="204" t="s">
        <v>19</v>
      </c>
      <c r="D1215" s="204" t="s">
        <v>4008</v>
      </c>
      <c r="E1215" s="18" t="s">
        <v>19</v>
      </c>
      <c r="F1215" s="205">
        <v>1.8360000000000001</v>
      </c>
      <c r="H1215" s="33"/>
    </row>
    <row r="1216" spans="2:8" s="1" customFormat="1" ht="16.899999999999999" customHeight="1">
      <c r="B1216" s="33"/>
      <c r="C1216" s="204" t="s">
        <v>19</v>
      </c>
      <c r="D1216" s="204" t="s">
        <v>4009</v>
      </c>
      <c r="E1216" s="18" t="s">
        <v>19</v>
      </c>
      <c r="F1216" s="205">
        <v>0.70399999999999996</v>
      </c>
      <c r="H1216" s="33"/>
    </row>
    <row r="1217" spans="2:8" s="1" customFormat="1" ht="16.899999999999999" customHeight="1">
      <c r="B1217" s="33"/>
      <c r="C1217" s="204" t="s">
        <v>19</v>
      </c>
      <c r="D1217" s="204" t="s">
        <v>4010</v>
      </c>
      <c r="E1217" s="18" t="s">
        <v>19</v>
      </c>
      <c r="F1217" s="205">
        <v>0.40799999999999997</v>
      </c>
      <c r="H1217" s="33"/>
    </row>
    <row r="1218" spans="2:8" s="1" customFormat="1" ht="16.899999999999999" customHeight="1">
      <c r="B1218" s="33"/>
      <c r="C1218" s="204" t="s">
        <v>19</v>
      </c>
      <c r="D1218" s="204" t="s">
        <v>4011</v>
      </c>
      <c r="E1218" s="18" t="s">
        <v>19</v>
      </c>
      <c r="F1218" s="205">
        <v>1.008</v>
      </c>
      <c r="H1218" s="33"/>
    </row>
    <row r="1219" spans="2:8" s="1" customFormat="1" ht="16.899999999999999" customHeight="1">
      <c r="B1219" s="33"/>
      <c r="C1219" s="204" t="s">
        <v>19</v>
      </c>
      <c r="D1219" s="204" t="s">
        <v>4012</v>
      </c>
      <c r="E1219" s="18" t="s">
        <v>19</v>
      </c>
      <c r="F1219" s="205">
        <v>2.218</v>
      </c>
      <c r="H1219" s="33"/>
    </row>
    <row r="1220" spans="2:8" s="1" customFormat="1" ht="16.899999999999999" customHeight="1">
      <c r="B1220" s="33"/>
      <c r="C1220" s="204" t="s">
        <v>19</v>
      </c>
      <c r="D1220" s="204" t="s">
        <v>4013</v>
      </c>
      <c r="E1220" s="18" t="s">
        <v>19</v>
      </c>
      <c r="F1220" s="205">
        <v>0</v>
      </c>
      <c r="H1220" s="33"/>
    </row>
    <row r="1221" spans="2:8" s="1" customFormat="1" ht="16.899999999999999" customHeight="1">
      <c r="B1221" s="33"/>
      <c r="C1221" s="204" t="s">
        <v>19</v>
      </c>
      <c r="D1221" s="204" t="s">
        <v>4014</v>
      </c>
      <c r="E1221" s="18" t="s">
        <v>19</v>
      </c>
      <c r="F1221" s="205">
        <v>3.0249999999999999</v>
      </c>
      <c r="H1221" s="33"/>
    </row>
    <row r="1222" spans="2:8" s="1" customFormat="1" ht="16.899999999999999" customHeight="1">
      <c r="B1222" s="33"/>
      <c r="C1222" s="204" t="s">
        <v>19</v>
      </c>
      <c r="D1222" s="204" t="s">
        <v>4015</v>
      </c>
      <c r="E1222" s="18" t="s">
        <v>19</v>
      </c>
      <c r="F1222" s="205">
        <v>0.55000000000000004</v>
      </c>
      <c r="H1222" s="33"/>
    </row>
    <row r="1223" spans="2:8" s="1" customFormat="1" ht="16.899999999999999" customHeight="1">
      <c r="B1223" s="33"/>
      <c r="C1223" s="204" t="s">
        <v>19</v>
      </c>
      <c r="D1223" s="204" t="s">
        <v>4016</v>
      </c>
      <c r="E1223" s="18" t="s">
        <v>19</v>
      </c>
      <c r="F1223" s="205">
        <v>2.7719999999999998</v>
      </c>
      <c r="H1223" s="33"/>
    </row>
    <row r="1224" spans="2:8" s="1" customFormat="1" ht="16.899999999999999" customHeight="1">
      <c r="B1224" s="33"/>
      <c r="C1224" s="204" t="s">
        <v>19</v>
      </c>
      <c r="D1224" s="204" t="s">
        <v>4015</v>
      </c>
      <c r="E1224" s="18" t="s">
        <v>19</v>
      </c>
      <c r="F1224" s="205">
        <v>0.55000000000000004</v>
      </c>
      <c r="H1224" s="33"/>
    </row>
    <row r="1225" spans="2:8" s="1" customFormat="1" ht="16.899999999999999" customHeight="1">
      <c r="B1225" s="33"/>
      <c r="C1225" s="204" t="s">
        <v>19</v>
      </c>
      <c r="D1225" s="204" t="s">
        <v>4015</v>
      </c>
      <c r="E1225" s="18" t="s">
        <v>19</v>
      </c>
      <c r="F1225" s="205">
        <v>0.55000000000000004</v>
      </c>
      <c r="H1225" s="33"/>
    </row>
    <row r="1226" spans="2:8" s="1" customFormat="1" ht="16.899999999999999" customHeight="1">
      <c r="B1226" s="33"/>
      <c r="C1226" s="204" t="s">
        <v>19</v>
      </c>
      <c r="D1226" s="204" t="s">
        <v>4017</v>
      </c>
      <c r="E1226" s="18" t="s">
        <v>19</v>
      </c>
      <c r="F1226" s="205">
        <v>2.42</v>
      </c>
      <c r="H1226" s="33"/>
    </row>
    <row r="1227" spans="2:8" s="1" customFormat="1" ht="16.899999999999999" customHeight="1">
      <c r="B1227" s="33"/>
      <c r="C1227" s="204" t="s">
        <v>19</v>
      </c>
      <c r="D1227" s="204" t="s">
        <v>4018</v>
      </c>
      <c r="E1227" s="18" t="s">
        <v>19</v>
      </c>
      <c r="F1227" s="205">
        <v>0.55000000000000004</v>
      </c>
      <c r="H1227" s="33"/>
    </row>
    <row r="1228" spans="2:8" s="1" customFormat="1" ht="16.899999999999999" customHeight="1">
      <c r="B1228" s="33"/>
      <c r="C1228" s="204" t="s">
        <v>19</v>
      </c>
      <c r="D1228" s="204" t="s">
        <v>4019</v>
      </c>
      <c r="E1228" s="18" t="s">
        <v>19</v>
      </c>
      <c r="F1228" s="205">
        <v>2.7719999999999998</v>
      </c>
      <c r="H1228" s="33"/>
    </row>
    <row r="1229" spans="2:8" s="1" customFormat="1" ht="16.899999999999999" customHeight="1">
      <c r="B1229" s="33"/>
      <c r="C1229" s="204" t="s">
        <v>19</v>
      </c>
      <c r="D1229" s="204" t="s">
        <v>4020</v>
      </c>
      <c r="E1229" s="18" t="s">
        <v>19</v>
      </c>
      <c r="F1229" s="205">
        <v>0.55000000000000004</v>
      </c>
      <c r="H1229" s="33"/>
    </row>
    <row r="1230" spans="2:8" s="1" customFormat="1" ht="16.899999999999999" customHeight="1">
      <c r="B1230" s="33"/>
      <c r="C1230" s="204" t="s">
        <v>19</v>
      </c>
      <c r="D1230" s="204" t="s">
        <v>4020</v>
      </c>
      <c r="E1230" s="18" t="s">
        <v>19</v>
      </c>
      <c r="F1230" s="205">
        <v>0.55000000000000004</v>
      </c>
      <c r="H1230" s="33"/>
    </row>
    <row r="1231" spans="2:8" s="1" customFormat="1" ht="16.899999999999999" customHeight="1">
      <c r="B1231" s="33"/>
      <c r="C1231" s="204" t="s">
        <v>19</v>
      </c>
      <c r="D1231" s="204" t="s">
        <v>4021</v>
      </c>
      <c r="E1231" s="18" t="s">
        <v>19</v>
      </c>
      <c r="F1231" s="205">
        <v>2.42</v>
      </c>
      <c r="H1231" s="33"/>
    </row>
    <row r="1232" spans="2:8" s="1" customFormat="1" ht="16.899999999999999" customHeight="1">
      <c r="B1232" s="33"/>
      <c r="C1232" s="204" t="s">
        <v>19</v>
      </c>
      <c r="D1232" s="204" t="s">
        <v>4020</v>
      </c>
      <c r="E1232" s="18" t="s">
        <v>19</v>
      </c>
      <c r="F1232" s="205">
        <v>0.55000000000000004</v>
      </c>
      <c r="H1232" s="33"/>
    </row>
    <row r="1233" spans="2:8" s="1" customFormat="1" ht="16.899999999999999" customHeight="1">
      <c r="B1233" s="33"/>
      <c r="C1233" s="204" t="s">
        <v>19</v>
      </c>
      <c r="D1233" s="204" t="s">
        <v>4019</v>
      </c>
      <c r="E1233" s="18" t="s">
        <v>19</v>
      </c>
      <c r="F1233" s="205">
        <v>2.7719999999999998</v>
      </c>
      <c r="H1233" s="33"/>
    </row>
    <row r="1234" spans="2:8" s="1" customFormat="1" ht="16.899999999999999" customHeight="1">
      <c r="B1234" s="33"/>
      <c r="C1234" s="204" t="s">
        <v>19</v>
      </c>
      <c r="D1234" s="204" t="s">
        <v>4020</v>
      </c>
      <c r="E1234" s="18" t="s">
        <v>19</v>
      </c>
      <c r="F1234" s="205">
        <v>0.55000000000000004</v>
      </c>
      <c r="H1234" s="33"/>
    </row>
    <row r="1235" spans="2:8" s="1" customFormat="1" ht="16.899999999999999" customHeight="1">
      <c r="B1235" s="33"/>
      <c r="C1235" s="204" t="s">
        <v>19</v>
      </c>
      <c r="D1235" s="204" t="s">
        <v>4020</v>
      </c>
      <c r="E1235" s="18" t="s">
        <v>19</v>
      </c>
      <c r="F1235" s="205">
        <v>0.55000000000000004</v>
      </c>
      <c r="H1235" s="33"/>
    </row>
    <row r="1236" spans="2:8" s="1" customFormat="1" ht="16.899999999999999" customHeight="1">
      <c r="B1236" s="33"/>
      <c r="C1236" s="204" t="s">
        <v>19</v>
      </c>
      <c r="D1236" s="204" t="s">
        <v>4022</v>
      </c>
      <c r="E1236" s="18" t="s">
        <v>19</v>
      </c>
      <c r="F1236" s="205">
        <v>1.8149999999999999</v>
      </c>
      <c r="H1236" s="33"/>
    </row>
    <row r="1237" spans="2:8" s="1" customFormat="1" ht="16.899999999999999" customHeight="1">
      <c r="B1237" s="33"/>
      <c r="C1237" s="204" t="s">
        <v>19</v>
      </c>
      <c r="D1237" s="204" t="s">
        <v>4020</v>
      </c>
      <c r="E1237" s="18" t="s">
        <v>19</v>
      </c>
      <c r="F1237" s="205">
        <v>0.55000000000000004</v>
      </c>
      <c r="H1237" s="33"/>
    </row>
    <row r="1238" spans="2:8" s="1" customFormat="1" ht="16.899999999999999" customHeight="1">
      <c r="B1238" s="33"/>
      <c r="C1238" s="204" t="s">
        <v>19</v>
      </c>
      <c r="D1238" s="204" t="s">
        <v>4023</v>
      </c>
      <c r="E1238" s="18" t="s">
        <v>19</v>
      </c>
      <c r="F1238" s="205">
        <v>0.376</v>
      </c>
      <c r="H1238" s="33"/>
    </row>
    <row r="1239" spans="2:8" s="1" customFormat="1" ht="16.899999999999999" customHeight="1">
      <c r="B1239" s="33"/>
      <c r="C1239" s="204" t="s">
        <v>3905</v>
      </c>
      <c r="D1239" s="204" t="s">
        <v>234</v>
      </c>
      <c r="E1239" s="18" t="s">
        <v>19</v>
      </c>
      <c r="F1239" s="205">
        <v>602.93899999999906</v>
      </c>
      <c r="H1239" s="33"/>
    </row>
    <row r="1240" spans="2:8" s="1" customFormat="1" ht="16.899999999999999" customHeight="1">
      <c r="B1240" s="33"/>
      <c r="C1240" s="206" t="s">
        <v>5697</v>
      </c>
      <c r="H1240" s="33"/>
    </row>
    <row r="1241" spans="2:8" s="1" customFormat="1" ht="16.899999999999999" customHeight="1">
      <c r="B1241" s="33"/>
      <c r="C1241" s="204" t="s">
        <v>3958</v>
      </c>
      <c r="D1241" s="204" t="s">
        <v>1827</v>
      </c>
      <c r="E1241" s="18" t="s">
        <v>180</v>
      </c>
      <c r="F1241" s="205">
        <v>602.93899999999906</v>
      </c>
      <c r="H1241" s="33"/>
    </row>
    <row r="1242" spans="2:8" s="1" customFormat="1" ht="16.899999999999999" customHeight="1">
      <c r="B1242" s="33"/>
      <c r="C1242" s="204" t="s">
        <v>4024</v>
      </c>
      <c r="D1242" s="204" t="s">
        <v>1947</v>
      </c>
      <c r="E1242" s="18" t="s">
        <v>180</v>
      </c>
      <c r="F1242" s="205">
        <v>602.93899999999996</v>
      </c>
      <c r="H1242" s="33"/>
    </row>
    <row r="1243" spans="2:8" s="1" customFormat="1" ht="16.899999999999999" customHeight="1">
      <c r="B1243" s="33"/>
      <c r="C1243" s="200" t="s">
        <v>3908</v>
      </c>
      <c r="D1243" s="201" t="s">
        <v>3909</v>
      </c>
      <c r="E1243" s="202" t="s">
        <v>180</v>
      </c>
      <c r="F1243" s="203">
        <v>24.573</v>
      </c>
      <c r="H1243" s="33"/>
    </row>
    <row r="1244" spans="2:8" s="1" customFormat="1" ht="16.899999999999999" customHeight="1">
      <c r="B1244" s="33"/>
      <c r="C1244" s="204" t="s">
        <v>19</v>
      </c>
      <c r="D1244" s="204" t="s">
        <v>230</v>
      </c>
      <c r="E1244" s="18" t="s">
        <v>19</v>
      </c>
      <c r="F1244" s="205">
        <v>0</v>
      </c>
      <c r="H1244" s="33"/>
    </row>
    <row r="1245" spans="2:8" s="1" customFormat="1" ht="16.899999999999999" customHeight="1">
      <c r="B1245" s="33"/>
      <c r="C1245" s="204" t="s">
        <v>19</v>
      </c>
      <c r="D1245" s="204" t="s">
        <v>4028</v>
      </c>
      <c r="E1245" s="18" t="s">
        <v>19</v>
      </c>
      <c r="F1245" s="205">
        <v>1.7</v>
      </c>
      <c r="H1245" s="33"/>
    </row>
    <row r="1246" spans="2:8" s="1" customFormat="1" ht="16.899999999999999" customHeight="1">
      <c r="B1246" s="33"/>
      <c r="C1246" s="204" t="s">
        <v>19</v>
      </c>
      <c r="D1246" s="204" t="s">
        <v>4029</v>
      </c>
      <c r="E1246" s="18" t="s">
        <v>19</v>
      </c>
      <c r="F1246" s="205">
        <v>3.2</v>
      </c>
      <c r="H1246" s="33"/>
    </row>
    <row r="1247" spans="2:8" s="1" customFormat="1" ht="16.899999999999999" customHeight="1">
      <c r="B1247" s="33"/>
      <c r="C1247" s="204" t="s">
        <v>19</v>
      </c>
      <c r="D1247" s="204" t="s">
        <v>4030</v>
      </c>
      <c r="E1247" s="18" t="s">
        <v>19</v>
      </c>
      <c r="F1247" s="205">
        <v>6.4</v>
      </c>
      <c r="H1247" s="33"/>
    </row>
    <row r="1248" spans="2:8" s="1" customFormat="1" ht="16.899999999999999" customHeight="1">
      <c r="B1248" s="33"/>
      <c r="C1248" s="204" t="s">
        <v>19</v>
      </c>
      <c r="D1248" s="204" t="s">
        <v>4031</v>
      </c>
      <c r="E1248" s="18" t="s">
        <v>19</v>
      </c>
      <c r="F1248" s="205">
        <v>6.8</v>
      </c>
      <c r="H1248" s="33"/>
    </row>
    <row r="1249" spans="2:8" s="1" customFormat="1" ht="16.899999999999999" customHeight="1">
      <c r="B1249" s="33"/>
      <c r="C1249" s="204" t="s">
        <v>19</v>
      </c>
      <c r="D1249" s="204" t="s">
        <v>4032</v>
      </c>
      <c r="E1249" s="18" t="s">
        <v>19</v>
      </c>
      <c r="F1249" s="205">
        <v>5.65</v>
      </c>
      <c r="H1249" s="33"/>
    </row>
    <row r="1250" spans="2:8" s="1" customFormat="1" ht="16.899999999999999" customHeight="1">
      <c r="B1250" s="33"/>
      <c r="C1250" s="204" t="s">
        <v>19</v>
      </c>
      <c r="D1250" s="204" t="s">
        <v>4033</v>
      </c>
      <c r="E1250" s="18" t="s">
        <v>19</v>
      </c>
      <c r="F1250" s="205">
        <v>0.4</v>
      </c>
      <c r="H1250" s="33"/>
    </row>
    <row r="1251" spans="2:8" s="1" customFormat="1" ht="16.899999999999999" customHeight="1">
      <c r="B1251" s="33"/>
      <c r="C1251" s="204" t="s">
        <v>19</v>
      </c>
      <c r="D1251" s="204" t="s">
        <v>4034</v>
      </c>
      <c r="E1251" s="18" t="s">
        <v>19</v>
      </c>
      <c r="F1251" s="205">
        <v>0.42299999999999999</v>
      </c>
      <c r="H1251" s="33"/>
    </row>
    <row r="1252" spans="2:8" s="1" customFormat="1" ht="16.899999999999999" customHeight="1">
      <c r="B1252" s="33"/>
      <c r="C1252" s="204" t="s">
        <v>3908</v>
      </c>
      <c r="D1252" s="204" t="s">
        <v>234</v>
      </c>
      <c r="E1252" s="18" t="s">
        <v>19</v>
      </c>
      <c r="F1252" s="205">
        <v>24.573</v>
      </c>
      <c r="H1252" s="33"/>
    </row>
    <row r="1253" spans="2:8" s="1" customFormat="1" ht="16.899999999999999" customHeight="1">
      <c r="B1253" s="33"/>
      <c r="C1253" s="206" t="s">
        <v>5697</v>
      </c>
      <c r="H1253" s="33"/>
    </row>
    <row r="1254" spans="2:8" s="1" customFormat="1" ht="16.899999999999999" customHeight="1">
      <c r="B1254" s="33"/>
      <c r="C1254" s="204" t="s">
        <v>4026</v>
      </c>
      <c r="D1254" s="204" t="s">
        <v>1950</v>
      </c>
      <c r="E1254" s="18" t="s">
        <v>180</v>
      </c>
      <c r="F1254" s="205">
        <v>24.573</v>
      </c>
      <c r="H1254" s="33"/>
    </row>
    <row r="1255" spans="2:8" s="1" customFormat="1" ht="16.899999999999999" customHeight="1">
      <c r="B1255" s="33"/>
      <c r="C1255" s="204" t="s">
        <v>4035</v>
      </c>
      <c r="D1255" s="204" t="s">
        <v>1967</v>
      </c>
      <c r="E1255" s="18" t="s">
        <v>180</v>
      </c>
      <c r="F1255" s="205">
        <v>24.573</v>
      </c>
      <c r="H1255" s="33"/>
    </row>
    <row r="1256" spans="2:8" s="1" customFormat="1" ht="16.899999999999999" customHeight="1">
      <c r="B1256" s="33"/>
      <c r="C1256" s="200" t="s">
        <v>2344</v>
      </c>
      <c r="D1256" s="201" t="s">
        <v>2344</v>
      </c>
      <c r="E1256" s="202" t="s">
        <v>167</v>
      </c>
      <c r="F1256" s="203">
        <v>131.791</v>
      </c>
      <c r="H1256" s="33"/>
    </row>
    <row r="1257" spans="2:8" s="1" customFormat="1" ht="16.899999999999999" customHeight="1">
      <c r="B1257" s="33"/>
      <c r="C1257" s="204" t="s">
        <v>19</v>
      </c>
      <c r="D1257" s="204" t="s">
        <v>230</v>
      </c>
      <c r="E1257" s="18" t="s">
        <v>19</v>
      </c>
      <c r="F1257" s="205">
        <v>0</v>
      </c>
      <c r="H1257" s="33"/>
    </row>
    <row r="1258" spans="2:8" s="1" customFormat="1" ht="16.899999999999999" customHeight="1">
      <c r="B1258" s="33"/>
      <c r="C1258" s="204" t="s">
        <v>19</v>
      </c>
      <c r="D1258" s="204" t="s">
        <v>3919</v>
      </c>
      <c r="E1258" s="18" t="s">
        <v>19</v>
      </c>
      <c r="F1258" s="205">
        <v>22.766999999999999</v>
      </c>
      <c r="H1258" s="33"/>
    </row>
    <row r="1259" spans="2:8" s="1" customFormat="1" ht="16.899999999999999" customHeight="1">
      <c r="B1259" s="33"/>
      <c r="C1259" s="204" t="s">
        <v>19</v>
      </c>
      <c r="D1259" s="204" t="s">
        <v>3920</v>
      </c>
      <c r="E1259" s="18" t="s">
        <v>19</v>
      </c>
      <c r="F1259" s="205">
        <v>30.108000000000001</v>
      </c>
      <c r="H1259" s="33"/>
    </row>
    <row r="1260" spans="2:8" s="1" customFormat="1" ht="16.899999999999999" customHeight="1">
      <c r="B1260" s="33"/>
      <c r="C1260" s="204" t="s">
        <v>19</v>
      </c>
      <c r="D1260" s="204" t="s">
        <v>3921</v>
      </c>
      <c r="E1260" s="18" t="s">
        <v>19</v>
      </c>
      <c r="F1260" s="205">
        <v>25.84</v>
      </c>
      <c r="H1260" s="33"/>
    </row>
    <row r="1261" spans="2:8" s="1" customFormat="1" ht="16.899999999999999" customHeight="1">
      <c r="B1261" s="33"/>
      <c r="C1261" s="204" t="s">
        <v>19</v>
      </c>
      <c r="D1261" s="204" t="s">
        <v>3922</v>
      </c>
      <c r="E1261" s="18" t="s">
        <v>19</v>
      </c>
      <c r="F1261" s="205">
        <v>27.091999999999999</v>
      </c>
      <c r="H1261" s="33"/>
    </row>
    <row r="1262" spans="2:8" s="1" customFormat="1" ht="16.899999999999999" customHeight="1">
      <c r="B1262" s="33"/>
      <c r="C1262" s="204" t="s">
        <v>19</v>
      </c>
      <c r="D1262" s="204" t="s">
        <v>3923</v>
      </c>
      <c r="E1262" s="18" t="s">
        <v>19</v>
      </c>
      <c r="F1262" s="205">
        <v>4.68</v>
      </c>
      <c r="H1262" s="33"/>
    </row>
    <row r="1263" spans="2:8" s="1" customFormat="1" ht="16.899999999999999" customHeight="1">
      <c r="B1263" s="33"/>
      <c r="C1263" s="204" t="s">
        <v>19</v>
      </c>
      <c r="D1263" s="204" t="s">
        <v>3924</v>
      </c>
      <c r="E1263" s="18" t="s">
        <v>19</v>
      </c>
      <c r="F1263" s="205">
        <v>6.0860000000000003</v>
      </c>
      <c r="H1263" s="33"/>
    </row>
    <row r="1264" spans="2:8" s="1" customFormat="1" ht="16.899999999999999" customHeight="1">
      <c r="B1264" s="33"/>
      <c r="C1264" s="204" t="s">
        <v>19</v>
      </c>
      <c r="D1264" s="204" t="s">
        <v>3925</v>
      </c>
      <c r="E1264" s="18" t="s">
        <v>19</v>
      </c>
      <c r="F1264" s="205">
        <v>5.8609999999999998</v>
      </c>
      <c r="H1264" s="33"/>
    </row>
    <row r="1265" spans="2:8" s="1" customFormat="1" ht="16.899999999999999" customHeight="1">
      <c r="B1265" s="33"/>
      <c r="C1265" s="204" t="s">
        <v>19</v>
      </c>
      <c r="D1265" s="204" t="s">
        <v>3926</v>
      </c>
      <c r="E1265" s="18" t="s">
        <v>19</v>
      </c>
      <c r="F1265" s="205">
        <v>2.786</v>
      </c>
      <c r="H1265" s="33"/>
    </row>
    <row r="1266" spans="2:8" s="1" customFormat="1" ht="16.899999999999999" customHeight="1">
      <c r="B1266" s="33"/>
      <c r="C1266" s="204" t="s">
        <v>19</v>
      </c>
      <c r="D1266" s="204" t="s">
        <v>3927</v>
      </c>
      <c r="E1266" s="18" t="s">
        <v>19</v>
      </c>
      <c r="F1266" s="205">
        <v>0.52800000000000002</v>
      </c>
      <c r="H1266" s="33"/>
    </row>
    <row r="1267" spans="2:8" s="1" customFormat="1" ht="16.899999999999999" customHeight="1">
      <c r="B1267" s="33"/>
      <c r="C1267" s="204" t="s">
        <v>19</v>
      </c>
      <c r="D1267" s="204" t="s">
        <v>3928</v>
      </c>
      <c r="E1267" s="18" t="s">
        <v>19</v>
      </c>
      <c r="F1267" s="205">
        <v>0.02</v>
      </c>
      <c r="H1267" s="33"/>
    </row>
    <row r="1268" spans="2:8" s="1" customFormat="1" ht="16.899999999999999" customHeight="1">
      <c r="B1268" s="33"/>
      <c r="C1268" s="204" t="s">
        <v>19</v>
      </c>
      <c r="D1268" s="204" t="s">
        <v>3929</v>
      </c>
      <c r="E1268" s="18" t="s">
        <v>19</v>
      </c>
      <c r="F1268" s="205">
        <v>0</v>
      </c>
      <c r="H1268" s="33"/>
    </row>
    <row r="1269" spans="2:8" s="1" customFormat="1" ht="16.899999999999999" customHeight="1">
      <c r="B1269" s="33"/>
      <c r="C1269" s="204" t="s">
        <v>19</v>
      </c>
      <c r="D1269" s="204" t="s">
        <v>3930</v>
      </c>
      <c r="E1269" s="18" t="s">
        <v>19</v>
      </c>
      <c r="F1269" s="205">
        <v>0.85299999999999998</v>
      </c>
      <c r="H1269" s="33"/>
    </row>
    <row r="1270" spans="2:8" s="1" customFormat="1" ht="16.899999999999999" customHeight="1">
      <c r="B1270" s="33"/>
      <c r="C1270" s="204" t="s">
        <v>19</v>
      </c>
      <c r="D1270" s="204" t="s">
        <v>3931</v>
      </c>
      <c r="E1270" s="18" t="s">
        <v>19</v>
      </c>
      <c r="F1270" s="205">
        <v>1.528</v>
      </c>
      <c r="H1270" s="33"/>
    </row>
    <row r="1271" spans="2:8" s="1" customFormat="1" ht="16.899999999999999" customHeight="1">
      <c r="B1271" s="33"/>
      <c r="C1271" s="204" t="s">
        <v>19</v>
      </c>
      <c r="D1271" s="204" t="s">
        <v>3932</v>
      </c>
      <c r="E1271" s="18" t="s">
        <v>19</v>
      </c>
      <c r="F1271" s="205">
        <v>1.137</v>
      </c>
      <c r="H1271" s="33"/>
    </row>
    <row r="1272" spans="2:8" s="1" customFormat="1" ht="16.899999999999999" customHeight="1">
      <c r="B1272" s="33"/>
      <c r="C1272" s="204" t="s">
        <v>19</v>
      </c>
      <c r="D1272" s="204" t="s">
        <v>3933</v>
      </c>
      <c r="E1272" s="18" t="s">
        <v>19</v>
      </c>
      <c r="F1272" s="205">
        <v>0</v>
      </c>
      <c r="H1272" s="33"/>
    </row>
    <row r="1273" spans="2:8" s="1" customFormat="1" ht="16.899999999999999" customHeight="1">
      <c r="B1273" s="33"/>
      <c r="C1273" s="204" t="s">
        <v>19</v>
      </c>
      <c r="D1273" s="204" t="s">
        <v>3934</v>
      </c>
      <c r="E1273" s="18" t="s">
        <v>19</v>
      </c>
      <c r="F1273" s="205">
        <v>2.5049999999999999</v>
      </c>
      <c r="H1273" s="33"/>
    </row>
    <row r="1274" spans="2:8" s="1" customFormat="1" ht="16.899999999999999" customHeight="1">
      <c r="B1274" s="33"/>
      <c r="C1274" s="204" t="s">
        <v>2344</v>
      </c>
      <c r="D1274" s="204" t="s">
        <v>234</v>
      </c>
      <c r="E1274" s="18" t="s">
        <v>19</v>
      </c>
      <c r="F1274" s="205">
        <v>131.791</v>
      </c>
      <c r="H1274" s="33"/>
    </row>
    <row r="1275" spans="2:8" s="1" customFormat="1" ht="16.899999999999999" customHeight="1">
      <c r="B1275" s="33"/>
      <c r="C1275" s="206" t="s">
        <v>5697</v>
      </c>
      <c r="H1275" s="33"/>
    </row>
    <row r="1276" spans="2:8" s="1" customFormat="1" ht="16.899999999999999" customHeight="1">
      <c r="B1276" s="33"/>
      <c r="C1276" s="204" t="s">
        <v>3917</v>
      </c>
      <c r="D1276" s="204" t="s">
        <v>1731</v>
      </c>
      <c r="E1276" s="18" t="s">
        <v>167</v>
      </c>
      <c r="F1276" s="205">
        <v>131.791</v>
      </c>
      <c r="H1276" s="33"/>
    </row>
    <row r="1277" spans="2:8" s="1" customFormat="1" ht="16.899999999999999" customHeight="1">
      <c r="B1277" s="33"/>
      <c r="C1277" s="204" t="s">
        <v>4037</v>
      </c>
      <c r="D1277" s="204" t="s">
        <v>1993</v>
      </c>
      <c r="E1277" s="18" t="s">
        <v>323</v>
      </c>
      <c r="F1277" s="205">
        <v>27.675999999999998</v>
      </c>
      <c r="H1277" s="33"/>
    </row>
    <row r="1278" spans="2:8" s="1" customFormat="1" ht="16.899999999999999" customHeight="1">
      <c r="B1278" s="33"/>
      <c r="C1278" s="200" t="s">
        <v>5708</v>
      </c>
      <c r="D1278" s="201" t="s">
        <v>5709</v>
      </c>
      <c r="E1278" s="202" t="s">
        <v>180</v>
      </c>
      <c r="F1278" s="203">
        <v>923.1</v>
      </c>
      <c r="H1278" s="33"/>
    </row>
    <row r="1279" spans="2:8" s="1" customFormat="1" ht="26.45" customHeight="1">
      <c r="B1279" s="33"/>
      <c r="C1279" s="199" t="s">
        <v>5718</v>
      </c>
      <c r="D1279" s="199" t="s">
        <v>114</v>
      </c>
      <c r="H1279" s="33"/>
    </row>
    <row r="1280" spans="2:8" s="1" customFormat="1" ht="16.899999999999999" customHeight="1">
      <c r="B1280" s="33"/>
      <c r="C1280" s="200" t="s">
        <v>3905</v>
      </c>
      <c r="D1280" s="201" t="s">
        <v>1703</v>
      </c>
      <c r="E1280" s="202" t="s">
        <v>180</v>
      </c>
      <c r="F1280" s="203">
        <v>213.505</v>
      </c>
      <c r="H1280" s="33"/>
    </row>
    <row r="1281" spans="2:8" s="1" customFormat="1" ht="16.899999999999999" customHeight="1">
      <c r="B1281" s="33"/>
      <c r="C1281" s="204" t="s">
        <v>19</v>
      </c>
      <c r="D1281" s="204" t="s">
        <v>230</v>
      </c>
      <c r="E1281" s="18" t="s">
        <v>19</v>
      </c>
      <c r="F1281" s="205">
        <v>0</v>
      </c>
      <c r="H1281" s="33"/>
    </row>
    <row r="1282" spans="2:8" s="1" customFormat="1" ht="16.899999999999999" customHeight="1">
      <c r="B1282" s="33"/>
      <c r="C1282" s="204" t="s">
        <v>19</v>
      </c>
      <c r="D1282" s="204" t="s">
        <v>4198</v>
      </c>
      <c r="E1282" s="18" t="s">
        <v>19</v>
      </c>
      <c r="F1282" s="205">
        <v>0</v>
      </c>
      <c r="H1282" s="33"/>
    </row>
    <row r="1283" spans="2:8" s="1" customFormat="1" ht="16.899999999999999" customHeight="1">
      <c r="B1283" s="33"/>
      <c r="C1283" s="204" t="s">
        <v>19</v>
      </c>
      <c r="D1283" s="204" t="s">
        <v>4199</v>
      </c>
      <c r="E1283" s="18" t="s">
        <v>19</v>
      </c>
      <c r="F1283" s="205">
        <v>6.5</v>
      </c>
      <c r="H1283" s="33"/>
    </row>
    <row r="1284" spans="2:8" s="1" customFormat="1" ht="16.899999999999999" customHeight="1">
      <c r="B1284" s="33"/>
      <c r="C1284" s="204" t="s">
        <v>19</v>
      </c>
      <c r="D1284" s="204" t="s">
        <v>4200</v>
      </c>
      <c r="E1284" s="18" t="s">
        <v>19</v>
      </c>
      <c r="F1284" s="205">
        <v>45.4</v>
      </c>
      <c r="H1284" s="33"/>
    </row>
    <row r="1285" spans="2:8" s="1" customFormat="1" ht="16.899999999999999" customHeight="1">
      <c r="B1285" s="33"/>
      <c r="C1285" s="204" t="s">
        <v>19</v>
      </c>
      <c r="D1285" s="204" t="s">
        <v>4201</v>
      </c>
      <c r="E1285" s="18" t="s">
        <v>19</v>
      </c>
      <c r="F1285" s="205">
        <v>5.3</v>
      </c>
      <c r="H1285" s="33"/>
    </row>
    <row r="1286" spans="2:8" s="1" customFormat="1" ht="16.899999999999999" customHeight="1">
      <c r="B1286" s="33"/>
      <c r="C1286" s="204" t="s">
        <v>19</v>
      </c>
      <c r="D1286" s="204" t="s">
        <v>4202</v>
      </c>
      <c r="E1286" s="18" t="s">
        <v>19</v>
      </c>
      <c r="F1286" s="205">
        <v>4.4000000000000004</v>
      </c>
      <c r="H1286" s="33"/>
    </row>
    <row r="1287" spans="2:8" s="1" customFormat="1" ht="16.899999999999999" customHeight="1">
      <c r="B1287" s="33"/>
      <c r="C1287" s="204" t="s">
        <v>19</v>
      </c>
      <c r="D1287" s="204" t="s">
        <v>4203</v>
      </c>
      <c r="E1287" s="18" t="s">
        <v>19</v>
      </c>
      <c r="F1287" s="205">
        <v>3.2</v>
      </c>
      <c r="H1287" s="33"/>
    </row>
    <row r="1288" spans="2:8" s="1" customFormat="1" ht="16.899999999999999" customHeight="1">
      <c r="B1288" s="33"/>
      <c r="C1288" s="204" t="s">
        <v>19</v>
      </c>
      <c r="D1288" s="204" t="s">
        <v>4204</v>
      </c>
      <c r="E1288" s="18" t="s">
        <v>19</v>
      </c>
      <c r="F1288" s="205">
        <v>2.8</v>
      </c>
      <c r="H1288" s="33"/>
    </row>
    <row r="1289" spans="2:8" s="1" customFormat="1" ht="16.899999999999999" customHeight="1">
      <c r="B1289" s="33"/>
      <c r="C1289" s="204" t="s">
        <v>19</v>
      </c>
      <c r="D1289" s="204" t="s">
        <v>4205</v>
      </c>
      <c r="E1289" s="18" t="s">
        <v>19</v>
      </c>
      <c r="F1289" s="205">
        <v>8.5</v>
      </c>
      <c r="H1289" s="33"/>
    </row>
    <row r="1290" spans="2:8" s="1" customFormat="1" ht="16.899999999999999" customHeight="1">
      <c r="B1290" s="33"/>
      <c r="C1290" s="204" t="s">
        <v>19</v>
      </c>
      <c r="D1290" s="204" t="s">
        <v>4206</v>
      </c>
      <c r="E1290" s="18" t="s">
        <v>19</v>
      </c>
      <c r="F1290" s="205">
        <v>4.7</v>
      </c>
      <c r="H1290" s="33"/>
    </row>
    <row r="1291" spans="2:8" s="1" customFormat="1" ht="16.899999999999999" customHeight="1">
      <c r="B1291" s="33"/>
      <c r="C1291" s="204" t="s">
        <v>19</v>
      </c>
      <c r="D1291" s="204" t="s">
        <v>1929</v>
      </c>
      <c r="E1291" s="18" t="s">
        <v>19</v>
      </c>
      <c r="F1291" s="205">
        <v>0</v>
      </c>
      <c r="H1291" s="33"/>
    </row>
    <row r="1292" spans="2:8" s="1" customFormat="1" ht="16.899999999999999" customHeight="1">
      <c r="B1292" s="33"/>
      <c r="C1292" s="204" t="s">
        <v>19</v>
      </c>
      <c r="D1292" s="204" t="s">
        <v>4207</v>
      </c>
      <c r="E1292" s="18" t="s">
        <v>19</v>
      </c>
      <c r="F1292" s="205">
        <v>12.3</v>
      </c>
      <c r="H1292" s="33"/>
    </row>
    <row r="1293" spans="2:8" s="1" customFormat="1" ht="16.899999999999999" customHeight="1">
      <c r="B1293" s="33"/>
      <c r="C1293" s="204" t="s">
        <v>19</v>
      </c>
      <c r="D1293" s="204" t="s">
        <v>1896</v>
      </c>
      <c r="E1293" s="18" t="s">
        <v>19</v>
      </c>
      <c r="F1293" s="205">
        <v>0</v>
      </c>
      <c r="H1293" s="33"/>
    </row>
    <row r="1294" spans="2:8" s="1" customFormat="1" ht="16.899999999999999" customHeight="1">
      <c r="B1294" s="33"/>
      <c r="C1294" s="204" t="s">
        <v>19</v>
      </c>
      <c r="D1294" s="204" t="s">
        <v>4208</v>
      </c>
      <c r="E1294" s="18" t="s">
        <v>19</v>
      </c>
      <c r="F1294" s="205">
        <v>5.9</v>
      </c>
      <c r="H1294" s="33"/>
    </row>
    <row r="1295" spans="2:8" s="1" customFormat="1" ht="16.899999999999999" customHeight="1">
      <c r="B1295" s="33"/>
      <c r="C1295" s="204" t="s">
        <v>19</v>
      </c>
      <c r="D1295" s="204" t="s">
        <v>4209</v>
      </c>
      <c r="E1295" s="18" t="s">
        <v>19</v>
      </c>
      <c r="F1295" s="205">
        <v>8.4</v>
      </c>
      <c r="H1295" s="33"/>
    </row>
    <row r="1296" spans="2:8" s="1" customFormat="1" ht="16.899999999999999" customHeight="1">
      <c r="B1296" s="33"/>
      <c r="C1296" s="204" t="s">
        <v>19</v>
      </c>
      <c r="D1296" s="204" t="s">
        <v>4210</v>
      </c>
      <c r="E1296" s="18" t="s">
        <v>19</v>
      </c>
      <c r="F1296" s="205">
        <v>1.4</v>
      </c>
      <c r="H1296" s="33"/>
    </row>
    <row r="1297" spans="2:8" s="1" customFormat="1" ht="16.899999999999999" customHeight="1">
      <c r="B1297" s="33"/>
      <c r="C1297" s="204" t="s">
        <v>19</v>
      </c>
      <c r="D1297" s="204" t="s">
        <v>4211</v>
      </c>
      <c r="E1297" s="18" t="s">
        <v>19</v>
      </c>
      <c r="F1297" s="205">
        <v>1.6</v>
      </c>
      <c r="H1297" s="33"/>
    </row>
    <row r="1298" spans="2:8" s="1" customFormat="1" ht="16.899999999999999" customHeight="1">
      <c r="B1298" s="33"/>
      <c r="C1298" s="204" t="s">
        <v>19</v>
      </c>
      <c r="D1298" s="204" t="s">
        <v>4212</v>
      </c>
      <c r="E1298" s="18" t="s">
        <v>19</v>
      </c>
      <c r="F1298" s="205">
        <v>1.5</v>
      </c>
      <c r="H1298" s="33"/>
    </row>
    <row r="1299" spans="2:8" s="1" customFormat="1" ht="16.899999999999999" customHeight="1">
      <c r="B1299" s="33"/>
      <c r="C1299" s="204" t="s">
        <v>19</v>
      </c>
      <c r="D1299" s="204" t="s">
        <v>4213</v>
      </c>
      <c r="E1299" s="18" t="s">
        <v>19</v>
      </c>
      <c r="F1299" s="205">
        <v>1.6</v>
      </c>
      <c r="H1299" s="33"/>
    </row>
    <row r="1300" spans="2:8" s="1" customFormat="1" ht="16.899999999999999" customHeight="1">
      <c r="B1300" s="33"/>
      <c r="C1300" s="204" t="s">
        <v>19</v>
      </c>
      <c r="D1300" s="204" t="s">
        <v>2731</v>
      </c>
      <c r="E1300" s="18" t="s">
        <v>19</v>
      </c>
      <c r="F1300" s="205">
        <v>1.6</v>
      </c>
      <c r="H1300" s="33"/>
    </row>
    <row r="1301" spans="2:8" s="1" customFormat="1" ht="16.899999999999999" customHeight="1">
      <c r="B1301" s="33"/>
      <c r="C1301" s="204" t="s">
        <v>19</v>
      </c>
      <c r="D1301" s="204" t="s">
        <v>4214</v>
      </c>
      <c r="E1301" s="18" t="s">
        <v>19</v>
      </c>
      <c r="F1301" s="205">
        <v>1.4</v>
      </c>
      <c r="H1301" s="33"/>
    </row>
    <row r="1302" spans="2:8" s="1" customFormat="1" ht="16.899999999999999" customHeight="1">
      <c r="B1302" s="33"/>
      <c r="C1302" s="204" t="s">
        <v>19</v>
      </c>
      <c r="D1302" s="204" t="s">
        <v>4215</v>
      </c>
      <c r="E1302" s="18" t="s">
        <v>19</v>
      </c>
      <c r="F1302" s="205">
        <v>0.7</v>
      </c>
      <c r="H1302" s="33"/>
    </row>
    <row r="1303" spans="2:8" s="1" customFormat="1" ht="16.899999999999999" customHeight="1">
      <c r="B1303" s="33"/>
      <c r="C1303" s="204" t="s">
        <v>19</v>
      </c>
      <c r="D1303" s="204" t="s">
        <v>2736</v>
      </c>
      <c r="E1303" s="18" t="s">
        <v>19</v>
      </c>
      <c r="F1303" s="205">
        <v>0.7</v>
      </c>
      <c r="H1303" s="33"/>
    </row>
    <row r="1304" spans="2:8" s="1" customFormat="1" ht="16.899999999999999" customHeight="1">
      <c r="B1304" s="33"/>
      <c r="C1304" s="204" t="s">
        <v>19</v>
      </c>
      <c r="D1304" s="204" t="s">
        <v>4216</v>
      </c>
      <c r="E1304" s="18" t="s">
        <v>19</v>
      </c>
      <c r="F1304" s="205">
        <v>0.7</v>
      </c>
      <c r="H1304" s="33"/>
    </row>
    <row r="1305" spans="2:8" s="1" customFormat="1" ht="16.899999999999999" customHeight="1">
      <c r="B1305" s="33"/>
      <c r="C1305" s="204" t="s">
        <v>19</v>
      </c>
      <c r="D1305" s="204" t="s">
        <v>1879</v>
      </c>
      <c r="E1305" s="18" t="s">
        <v>19</v>
      </c>
      <c r="F1305" s="205">
        <v>0</v>
      </c>
      <c r="H1305" s="33"/>
    </row>
    <row r="1306" spans="2:8" s="1" customFormat="1" ht="16.899999999999999" customHeight="1">
      <c r="B1306" s="33"/>
      <c r="C1306" s="204" t="s">
        <v>19</v>
      </c>
      <c r="D1306" s="204" t="s">
        <v>4217</v>
      </c>
      <c r="E1306" s="18" t="s">
        <v>19</v>
      </c>
      <c r="F1306" s="205">
        <v>17.204999999999998</v>
      </c>
      <c r="H1306" s="33"/>
    </row>
    <row r="1307" spans="2:8" s="1" customFormat="1" ht="16.899999999999999" customHeight="1">
      <c r="B1307" s="33"/>
      <c r="C1307" s="204" t="s">
        <v>19</v>
      </c>
      <c r="D1307" s="204" t="s">
        <v>4218</v>
      </c>
      <c r="E1307" s="18" t="s">
        <v>19</v>
      </c>
      <c r="F1307" s="205">
        <v>16.649999999999999</v>
      </c>
      <c r="H1307" s="33"/>
    </row>
    <row r="1308" spans="2:8" s="1" customFormat="1" ht="16.899999999999999" customHeight="1">
      <c r="B1308" s="33"/>
      <c r="C1308" s="204" t="s">
        <v>19</v>
      </c>
      <c r="D1308" s="204" t="s">
        <v>4219</v>
      </c>
      <c r="E1308" s="18" t="s">
        <v>19</v>
      </c>
      <c r="F1308" s="205">
        <v>16.094999999999999</v>
      </c>
      <c r="H1308" s="33"/>
    </row>
    <row r="1309" spans="2:8" s="1" customFormat="1" ht="16.899999999999999" customHeight="1">
      <c r="B1309" s="33"/>
      <c r="C1309" s="204" t="s">
        <v>19</v>
      </c>
      <c r="D1309" s="204" t="s">
        <v>4220</v>
      </c>
      <c r="E1309" s="18" t="s">
        <v>19</v>
      </c>
      <c r="F1309" s="205">
        <v>15.54</v>
      </c>
      <c r="H1309" s="33"/>
    </row>
    <row r="1310" spans="2:8" s="1" customFormat="1" ht="16.899999999999999" customHeight="1">
      <c r="B1310" s="33"/>
      <c r="C1310" s="204" t="s">
        <v>19</v>
      </c>
      <c r="D1310" s="204" t="s">
        <v>4221</v>
      </c>
      <c r="E1310" s="18" t="s">
        <v>19</v>
      </c>
      <c r="F1310" s="205">
        <v>14.984999999999999</v>
      </c>
      <c r="H1310" s="33"/>
    </row>
    <row r="1311" spans="2:8" s="1" customFormat="1" ht="16.899999999999999" customHeight="1">
      <c r="B1311" s="33"/>
      <c r="C1311" s="204" t="s">
        <v>19</v>
      </c>
      <c r="D1311" s="204" t="s">
        <v>4222</v>
      </c>
      <c r="E1311" s="18" t="s">
        <v>19</v>
      </c>
      <c r="F1311" s="205">
        <v>14.43</v>
      </c>
      <c r="H1311" s="33"/>
    </row>
    <row r="1312" spans="2:8" s="1" customFormat="1" ht="16.899999999999999" customHeight="1">
      <c r="B1312" s="33"/>
      <c r="C1312" s="204" t="s">
        <v>3905</v>
      </c>
      <c r="D1312" s="204" t="s">
        <v>234</v>
      </c>
      <c r="E1312" s="18" t="s">
        <v>19</v>
      </c>
      <c r="F1312" s="205">
        <v>213.505</v>
      </c>
      <c r="H1312" s="33"/>
    </row>
    <row r="1313" spans="2:8" s="1" customFormat="1" ht="16.899999999999999" customHeight="1">
      <c r="B1313" s="33"/>
      <c r="C1313" s="206" t="s">
        <v>5697</v>
      </c>
      <c r="H1313" s="33"/>
    </row>
    <row r="1314" spans="2:8" s="1" customFormat="1" ht="16.899999999999999" customHeight="1">
      <c r="B1314" s="33"/>
      <c r="C1314" s="204" t="s">
        <v>4196</v>
      </c>
      <c r="D1314" s="204" t="s">
        <v>1827</v>
      </c>
      <c r="E1314" s="18" t="s">
        <v>180</v>
      </c>
      <c r="F1314" s="205">
        <v>213.505</v>
      </c>
      <c r="H1314" s="33"/>
    </row>
    <row r="1315" spans="2:8" s="1" customFormat="1" ht="16.899999999999999" customHeight="1">
      <c r="B1315" s="33"/>
      <c r="C1315" s="204" t="s">
        <v>4223</v>
      </c>
      <c r="D1315" s="204" t="s">
        <v>1947</v>
      </c>
      <c r="E1315" s="18" t="s">
        <v>180</v>
      </c>
      <c r="F1315" s="205">
        <v>213.505</v>
      </c>
      <c r="H1315" s="33"/>
    </row>
    <row r="1316" spans="2:8" s="1" customFormat="1" ht="16.899999999999999" customHeight="1">
      <c r="B1316" s="33"/>
      <c r="C1316" s="200" t="s">
        <v>1708</v>
      </c>
      <c r="D1316" s="201" t="s">
        <v>1709</v>
      </c>
      <c r="E1316" s="202" t="s">
        <v>180</v>
      </c>
      <c r="F1316" s="203">
        <v>182.2</v>
      </c>
      <c r="H1316" s="33"/>
    </row>
    <row r="1317" spans="2:8" s="1" customFormat="1" ht="16.899999999999999" customHeight="1">
      <c r="B1317" s="33"/>
      <c r="C1317" s="204" t="s">
        <v>19</v>
      </c>
      <c r="D1317" s="204" t="s">
        <v>230</v>
      </c>
      <c r="E1317" s="18" t="s">
        <v>19</v>
      </c>
      <c r="F1317" s="205">
        <v>0</v>
      </c>
      <c r="H1317" s="33"/>
    </row>
    <row r="1318" spans="2:8" s="1" customFormat="1" ht="16.899999999999999" customHeight="1">
      <c r="B1318" s="33"/>
      <c r="C1318" s="204" t="s">
        <v>19</v>
      </c>
      <c r="D1318" s="204" t="s">
        <v>4244</v>
      </c>
      <c r="E1318" s="18" t="s">
        <v>19</v>
      </c>
      <c r="F1318" s="205">
        <v>7.75</v>
      </c>
      <c r="H1318" s="33"/>
    </row>
    <row r="1319" spans="2:8" s="1" customFormat="1" ht="16.899999999999999" customHeight="1">
      <c r="B1319" s="33"/>
      <c r="C1319" s="204" t="s">
        <v>19</v>
      </c>
      <c r="D1319" s="204" t="s">
        <v>4245</v>
      </c>
      <c r="E1319" s="18" t="s">
        <v>19</v>
      </c>
      <c r="F1319" s="205">
        <v>129.85</v>
      </c>
      <c r="H1319" s="33"/>
    </row>
    <row r="1320" spans="2:8" s="1" customFormat="1" ht="16.899999999999999" customHeight="1">
      <c r="B1320" s="33"/>
      <c r="C1320" s="204" t="s">
        <v>19</v>
      </c>
      <c r="D1320" s="204" t="s">
        <v>4246</v>
      </c>
      <c r="E1320" s="18" t="s">
        <v>19</v>
      </c>
      <c r="F1320" s="205">
        <v>35.299999999999997</v>
      </c>
      <c r="H1320" s="33"/>
    </row>
    <row r="1321" spans="2:8" s="1" customFormat="1" ht="16.899999999999999" customHeight="1">
      <c r="B1321" s="33"/>
      <c r="C1321" s="204" t="s">
        <v>19</v>
      </c>
      <c r="D1321" s="204" t="s">
        <v>4247</v>
      </c>
      <c r="E1321" s="18" t="s">
        <v>19</v>
      </c>
      <c r="F1321" s="205">
        <v>5.7</v>
      </c>
      <c r="H1321" s="33"/>
    </row>
    <row r="1322" spans="2:8" s="1" customFormat="1" ht="16.899999999999999" customHeight="1">
      <c r="B1322" s="33"/>
      <c r="C1322" s="204" t="s">
        <v>19</v>
      </c>
      <c r="D1322" s="204" t="s">
        <v>4248</v>
      </c>
      <c r="E1322" s="18" t="s">
        <v>19</v>
      </c>
      <c r="F1322" s="205">
        <v>3.1</v>
      </c>
      <c r="H1322" s="33"/>
    </row>
    <row r="1323" spans="2:8" s="1" customFormat="1" ht="16.899999999999999" customHeight="1">
      <c r="B1323" s="33"/>
      <c r="C1323" s="204" t="s">
        <v>19</v>
      </c>
      <c r="D1323" s="204" t="s">
        <v>4249</v>
      </c>
      <c r="E1323" s="18" t="s">
        <v>19</v>
      </c>
      <c r="F1323" s="205">
        <v>0.5</v>
      </c>
      <c r="H1323" s="33"/>
    </row>
    <row r="1324" spans="2:8" s="1" customFormat="1" ht="16.899999999999999" customHeight="1">
      <c r="B1324" s="33"/>
      <c r="C1324" s="204" t="s">
        <v>1708</v>
      </c>
      <c r="D1324" s="204" t="s">
        <v>234</v>
      </c>
      <c r="E1324" s="18" t="s">
        <v>19</v>
      </c>
      <c r="F1324" s="205">
        <v>182.2</v>
      </c>
      <c r="H1324" s="33"/>
    </row>
    <row r="1325" spans="2:8" s="1" customFormat="1" ht="16.899999999999999" customHeight="1">
      <c r="B1325" s="33"/>
      <c r="C1325" s="206" t="s">
        <v>5697</v>
      </c>
      <c r="H1325" s="33"/>
    </row>
    <row r="1326" spans="2:8" s="1" customFormat="1" ht="16.899999999999999" customHeight="1">
      <c r="B1326" s="33"/>
      <c r="C1326" s="204" t="s">
        <v>4242</v>
      </c>
      <c r="D1326" s="204" t="s">
        <v>2857</v>
      </c>
      <c r="E1326" s="18" t="s">
        <v>180</v>
      </c>
      <c r="F1326" s="205">
        <v>182.2</v>
      </c>
      <c r="H1326" s="33"/>
    </row>
    <row r="1327" spans="2:8" s="1" customFormat="1" ht="16.899999999999999" customHeight="1">
      <c r="B1327" s="33"/>
      <c r="C1327" s="204" t="s">
        <v>4250</v>
      </c>
      <c r="D1327" s="204" t="s">
        <v>1990</v>
      </c>
      <c r="E1327" s="18" t="s">
        <v>180</v>
      </c>
      <c r="F1327" s="205">
        <v>182.2</v>
      </c>
      <c r="H1327" s="33"/>
    </row>
    <row r="1328" spans="2:8" s="1" customFormat="1" ht="16.899999999999999" customHeight="1">
      <c r="B1328" s="33"/>
      <c r="C1328" s="200" t="s">
        <v>1705</v>
      </c>
      <c r="D1328" s="201" t="s">
        <v>1706</v>
      </c>
      <c r="E1328" s="202" t="s">
        <v>180</v>
      </c>
      <c r="F1328" s="203">
        <v>519.20000000000005</v>
      </c>
      <c r="H1328" s="33"/>
    </row>
    <row r="1329" spans="2:8" s="1" customFormat="1" ht="16.899999999999999" customHeight="1">
      <c r="B1329" s="33"/>
      <c r="C1329" s="204" t="s">
        <v>19</v>
      </c>
      <c r="D1329" s="204" t="s">
        <v>230</v>
      </c>
      <c r="E1329" s="18" t="s">
        <v>19</v>
      </c>
      <c r="F1329" s="205">
        <v>0</v>
      </c>
      <c r="H1329" s="33"/>
    </row>
    <row r="1330" spans="2:8" s="1" customFormat="1" ht="16.899999999999999" customHeight="1">
      <c r="B1330" s="33"/>
      <c r="C1330" s="204" t="s">
        <v>19</v>
      </c>
      <c r="D1330" s="204" t="s">
        <v>4227</v>
      </c>
      <c r="E1330" s="18" t="s">
        <v>19</v>
      </c>
      <c r="F1330" s="205">
        <v>35.700000000000003</v>
      </c>
      <c r="H1330" s="33"/>
    </row>
    <row r="1331" spans="2:8" s="1" customFormat="1" ht="16.899999999999999" customHeight="1">
      <c r="B1331" s="33"/>
      <c r="C1331" s="204" t="s">
        <v>19</v>
      </c>
      <c r="D1331" s="204" t="s">
        <v>4228</v>
      </c>
      <c r="E1331" s="18" t="s">
        <v>19</v>
      </c>
      <c r="F1331" s="205">
        <v>47.8</v>
      </c>
      <c r="H1331" s="33"/>
    </row>
    <row r="1332" spans="2:8" s="1" customFormat="1" ht="16.899999999999999" customHeight="1">
      <c r="B1332" s="33"/>
      <c r="C1332" s="204" t="s">
        <v>19</v>
      </c>
      <c r="D1332" s="204" t="s">
        <v>4229</v>
      </c>
      <c r="E1332" s="18" t="s">
        <v>19</v>
      </c>
      <c r="F1332" s="205">
        <v>44.7</v>
      </c>
      <c r="H1332" s="33"/>
    </row>
    <row r="1333" spans="2:8" s="1" customFormat="1" ht="16.899999999999999" customHeight="1">
      <c r="B1333" s="33"/>
      <c r="C1333" s="204" t="s">
        <v>19</v>
      </c>
      <c r="D1333" s="204" t="s">
        <v>4230</v>
      </c>
      <c r="E1333" s="18" t="s">
        <v>19</v>
      </c>
      <c r="F1333" s="205">
        <v>77.599999999999994</v>
      </c>
      <c r="H1333" s="33"/>
    </row>
    <row r="1334" spans="2:8" s="1" customFormat="1" ht="16.899999999999999" customHeight="1">
      <c r="B1334" s="33"/>
      <c r="C1334" s="204" t="s">
        <v>19</v>
      </c>
      <c r="D1334" s="204" t="s">
        <v>4231</v>
      </c>
      <c r="E1334" s="18" t="s">
        <v>19</v>
      </c>
      <c r="F1334" s="205">
        <v>16.399999999999999</v>
      </c>
      <c r="H1334" s="33"/>
    </row>
    <row r="1335" spans="2:8" s="1" customFormat="1" ht="16.899999999999999" customHeight="1">
      <c r="B1335" s="33"/>
      <c r="C1335" s="204" t="s">
        <v>19</v>
      </c>
      <c r="D1335" s="204" t="s">
        <v>4232</v>
      </c>
      <c r="E1335" s="18" t="s">
        <v>19</v>
      </c>
      <c r="F1335" s="205">
        <v>7.7</v>
      </c>
      <c r="H1335" s="33"/>
    </row>
    <row r="1336" spans="2:8" s="1" customFormat="1" ht="16.899999999999999" customHeight="1">
      <c r="B1336" s="33"/>
      <c r="C1336" s="204" t="s">
        <v>19</v>
      </c>
      <c r="D1336" s="204" t="s">
        <v>4233</v>
      </c>
      <c r="E1336" s="18" t="s">
        <v>19</v>
      </c>
      <c r="F1336" s="205">
        <v>7.3</v>
      </c>
      <c r="H1336" s="33"/>
    </row>
    <row r="1337" spans="2:8" s="1" customFormat="1" ht="16.899999999999999" customHeight="1">
      <c r="B1337" s="33"/>
      <c r="C1337" s="204" t="s">
        <v>19</v>
      </c>
      <c r="D1337" s="204" t="s">
        <v>4234</v>
      </c>
      <c r="E1337" s="18" t="s">
        <v>19</v>
      </c>
      <c r="F1337" s="205">
        <v>51.1</v>
      </c>
      <c r="H1337" s="33"/>
    </row>
    <row r="1338" spans="2:8" s="1" customFormat="1" ht="16.899999999999999" customHeight="1">
      <c r="B1338" s="33"/>
      <c r="C1338" s="204" t="s">
        <v>19</v>
      </c>
      <c r="D1338" s="204" t="s">
        <v>4235</v>
      </c>
      <c r="E1338" s="18" t="s">
        <v>19</v>
      </c>
      <c r="F1338" s="205">
        <v>83</v>
      </c>
      <c r="H1338" s="33"/>
    </row>
    <row r="1339" spans="2:8" s="1" customFormat="1" ht="16.899999999999999" customHeight="1">
      <c r="B1339" s="33"/>
      <c r="C1339" s="204" t="s">
        <v>19</v>
      </c>
      <c r="D1339" s="204" t="s">
        <v>4236</v>
      </c>
      <c r="E1339" s="18" t="s">
        <v>19</v>
      </c>
      <c r="F1339" s="205">
        <v>75</v>
      </c>
      <c r="H1339" s="33"/>
    </row>
    <row r="1340" spans="2:8" s="1" customFormat="1" ht="16.899999999999999" customHeight="1">
      <c r="B1340" s="33"/>
      <c r="C1340" s="204" t="s">
        <v>19</v>
      </c>
      <c r="D1340" s="204" t="s">
        <v>4237</v>
      </c>
      <c r="E1340" s="18" t="s">
        <v>19</v>
      </c>
      <c r="F1340" s="205">
        <v>19.8</v>
      </c>
      <c r="H1340" s="33"/>
    </row>
    <row r="1341" spans="2:8" s="1" customFormat="1" ht="16.899999999999999" customHeight="1">
      <c r="B1341" s="33"/>
      <c r="C1341" s="204" t="s">
        <v>19</v>
      </c>
      <c r="D1341" s="204" t="s">
        <v>4238</v>
      </c>
      <c r="E1341" s="18" t="s">
        <v>19</v>
      </c>
      <c r="F1341" s="205">
        <v>29.6</v>
      </c>
      <c r="H1341" s="33"/>
    </row>
    <row r="1342" spans="2:8" s="1" customFormat="1" ht="16.899999999999999" customHeight="1">
      <c r="B1342" s="33"/>
      <c r="C1342" s="204" t="s">
        <v>19</v>
      </c>
      <c r="D1342" s="204" t="s">
        <v>4239</v>
      </c>
      <c r="E1342" s="18" t="s">
        <v>19</v>
      </c>
      <c r="F1342" s="205">
        <v>23.5</v>
      </c>
      <c r="H1342" s="33"/>
    </row>
    <row r="1343" spans="2:8" s="1" customFormat="1" ht="16.899999999999999" customHeight="1">
      <c r="B1343" s="33"/>
      <c r="C1343" s="204" t="s">
        <v>1705</v>
      </c>
      <c r="D1343" s="204" t="s">
        <v>234</v>
      </c>
      <c r="E1343" s="18" t="s">
        <v>19</v>
      </c>
      <c r="F1343" s="205">
        <v>519.20000000000005</v>
      </c>
      <c r="H1343" s="33"/>
    </row>
    <row r="1344" spans="2:8" s="1" customFormat="1" ht="16.899999999999999" customHeight="1">
      <c r="B1344" s="33"/>
      <c r="C1344" s="206" t="s">
        <v>5697</v>
      </c>
      <c r="H1344" s="33"/>
    </row>
    <row r="1345" spans="2:8" s="1" customFormat="1" ht="16.899999999999999" customHeight="1">
      <c r="B1345" s="33"/>
      <c r="C1345" s="204" t="s">
        <v>4225</v>
      </c>
      <c r="D1345" s="204" t="s">
        <v>1950</v>
      </c>
      <c r="E1345" s="18" t="s">
        <v>180</v>
      </c>
      <c r="F1345" s="205">
        <v>519.20000000000005</v>
      </c>
      <c r="H1345" s="33"/>
    </row>
    <row r="1346" spans="2:8" s="1" customFormat="1" ht="16.899999999999999" customHeight="1">
      <c r="B1346" s="33"/>
      <c r="C1346" s="204" t="s">
        <v>4240</v>
      </c>
      <c r="D1346" s="204" t="s">
        <v>1967</v>
      </c>
      <c r="E1346" s="18" t="s">
        <v>180</v>
      </c>
      <c r="F1346" s="205">
        <v>519.20000000000005</v>
      </c>
      <c r="H1346" s="33"/>
    </row>
    <row r="1347" spans="2:8" s="1" customFormat="1" ht="16.899999999999999" customHeight="1">
      <c r="B1347" s="33"/>
      <c r="C1347" s="200" t="s">
        <v>1711</v>
      </c>
      <c r="D1347" s="201" t="s">
        <v>1712</v>
      </c>
      <c r="E1347" s="202" t="s">
        <v>167</v>
      </c>
      <c r="F1347" s="203">
        <v>716.75</v>
      </c>
      <c r="H1347" s="33"/>
    </row>
    <row r="1348" spans="2:8" s="1" customFormat="1" ht="16.899999999999999" customHeight="1">
      <c r="B1348" s="33"/>
      <c r="C1348" s="204" t="s">
        <v>19</v>
      </c>
      <c r="D1348" s="204" t="s">
        <v>230</v>
      </c>
      <c r="E1348" s="18" t="s">
        <v>19</v>
      </c>
      <c r="F1348" s="205">
        <v>0</v>
      </c>
      <c r="H1348" s="33"/>
    </row>
    <row r="1349" spans="2:8" s="1" customFormat="1" ht="16.899999999999999" customHeight="1">
      <c r="B1349" s="33"/>
      <c r="C1349" s="204" t="s">
        <v>19</v>
      </c>
      <c r="D1349" s="204" t="s">
        <v>4187</v>
      </c>
      <c r="E1349" s="18" t="s">
        <v>19</v>
      </c>
      <c r="F1349" s="205">
        <v>271.7</v>
      </c>
      <c r="H1349" s="33"/>
    </row>
    <row r="1350" spans="2:8" s="1" customFormat="1" ht="16.899999999999999" customHeight="1">
      <c r="B1350" s="33"/>
      <c r="C1350" s="204" t="s">
        <v>19</v>
      </c>
      <c r="D1350" s="204" t="s">
        <v>4188</v>
      </c>
      <c r="E1350" s="18" t="s">
        <v>19</v>
      </c>
      <c r="F1350" s="205">
        <v>68.89</v>
      </c>
      <c r="H1350" s="33"/>
    </row>
    <row r="1351" spans="2:8" s="1" customFormat="1" ht="16.899999999999999" customHeight="1">
      <c r="B1351" s="33"/>
      <c r="C1351" s="204" t="s">
        <v>19</v>
      </c>
      <c r="D1351" s="204" t="s">
        <v>4189</v>
      </c>
      <c r="E1351" s="18" t="s">
        <v>19</v>
      </c>
      <c r="F1351" s="205">
        <v>126.38</v>
      </c>
      <c r="H1351" s="33"/>
    </row>
    <row r="1352" spans="2:8" s="1" customFormat="1" ht="16.899999999999999" customHeight="1">
      <c r="B1352" s="33"/>
      <c r="C1352" s="204" t="s">
        <v>19</v>
      </c>
      <c r="D1352" s="204" t="s">
        <v>4190</v>
      </c>
      <c r="E1352" s="18" t="s">
        <v>19</v>
      </c>
      <c r="F1352" s="205">
        <v>40.74</v>
      </c>
      <c r="H1352" s="33"/>
    </row>
    <row r="1353" spans="2:8" s="1" customFormat="1" ht="16.899999999999999" customHeight="1">
      <c r="B1353" s="33"/>
      <c r="C1353" s="204" t="s">
        <v>19</v>
      </c>
      <c r="D1353" s="204" t="s">
        <v>4191</v>
      </c>
      <c r="E1353" s="18" t="s">
        <v>19</v>
      </c>
      <c r="F1353" s="205">
        <v>47.67</v>
      </c>
      <c r="H1353" s="33"/>
    </row>
    <row r="1354" spans="2:8" s="1" customFormat="1" ht="16.899999999999999" customHeight="1">
      <c r="B1354" s="33"/>
      <c r="C1354" s="204" t="s">
        <v>19</v>
      </c>
      <c r="D1354" s="204" t="s">
        <v>4192</v>
      </c>
      <c r="E1354" s="18" t="s">
        <v>19</v>
      </c>
      <c r="F1354" s="205">
        <v>63.47</v>
      </c>
      <c r="H1354" s="33"/>
    </row>
    <row r="1355" spans="2:8" s="1" customFormat="1" ht="16.899999999999999" customHeight="1">
      <c r="B1355" s="33"/>
      <c r="C1355" s="204" t="s">
        <v>19</v>
      </c>
      <c r="D1355" s="204" t="s">
        <v>4193</v>
      </c>
      <c r="E1355" s="18" t="s">
        <v>19</v>
      </c>
      <c r="F1355" s="205">
        <v>44.88</v>
      </c>
      <c r="H1355" s="33"/>
    </row>
    <row r="1356" spans="2:8" s="1" customFormat="1" ht="16.899999999999999" customHeight="1">
      <c r="B1356" s="33"/>
      <c r="C1356" s="204" t="s">
        <v>19</v>
      </c>
      <c r="D1356" s="204" t="s">
        <v>4194</v>
      </c>
      <c r="E1356" s="18" t="s">
        <v>19</v>
      </c>
      <c r="F1356" s="205">
        <v>10.94</v>
      </c>
      <c r="H1356" s="33"/>
    </row>
    <row r="1357" spans="2:8" s="1" customFormat="1" ht="16.899999999999999" customHeight="1">
      <c r="B1357" s="33"/>
      <c r="C1357" s="204" t="s">
        <v>19</v>
      </c>
      <c r="D1357" s="204" t="s">
        <v>4195</v>
      </c>
      <c r="E1357" s="18" t="s">
        <v>19</v>
      </c>
      <c r="F1357" s="205">
        <v>42.08</v>
      </c>
      <c r="H1357" s="33"/>
    </row>
    <row r="1358" spans="2:8" s="1" customFormat="1" ht="16.899999999999999" customHeight="1">
      <c r="B1358" s="33"/>
      <c r="C1358" s="204" t="s">
        <v>1711</v>
      </c>
      <c r="D1358" s="204" t="s">
        <v>234</v>
      </c>
      <c r="E1358" s="18" t="s">
        <v>19</v>
      </c>
      <c r="F1358" s="205">
        <v>716.75</v>
      </c>
      <c r="H1358" s="33"/>
    </row>
    <row r="1359" spans="2:8" s="1" customFormat="1" ht="16.899999999999999" customHeight="1">
      <c r="B1359" s="33"/>
      <c r="C1359" s="206" t="s">
        <v>5697</v>
      </c>
      <c r="H1359" s="33"/>
    </row>
    <row r="1360" spans="2:8" s="1" customFormat="1" ht="16.899999999999999" customHeight="1">
      <c r="B1360" s="33"/>
      <c r="C1360" s="204" t="s">
        <v>4185</v>
      </c>
      <c r="D1360" s="204" t="s">
        <v>1731</v>
      </c>
      <c r="E1360" s="18" t="s">
        <v>167</v>
      </c>
      <c r="F1360" s="205">
        <v>716.75</v>
      </c>
      <c r="H1360" s="33"/>
    </row>
    <row r="1361" spans="2:8" s="1" customFormat="1" ht="16.899999999999999" customHeight="1">
      <c r="B1361" s="33"/>
      <c r="C1361" s="204" t="s">
        <v>4252</v>
      </c>
      <c r="D1361" s="204" t="s">
        <v>1993</v>
      </c>
      <c r="E1361" s="18" t="s">
        <v>323</v>
      </c>
      <c r="F1361" s="205">
        <v>96.760999999999996</v>
      </c>
      <c r="H1361" s="33"/>
    </row>
    <row r="1362" spans="2:8" s="1" customFormat="1" ht="26.45" customHeight="1">
      <c r="B1362" s="33"/>
      <c r="C1362" s="199" t="s">
        <v>5719</v>
      </c>
      <c r="D1362" s="199" t="s">
        <v>117</v>
      </c>
      <c r="H1362" s="33"/>
    </row>
    <row r="1363" spans="2:8" s="1" customFormat="1" ht="16.899999999999999" customHeight="1">
      <c r="B1363" s="33"/>
      <c r="C1363" s="200" t="s">
        <v>3905</v>
      </c>
      <c r="D1363" s="201" t="s">
        <v>1703</v>
      </c>
      <c r="E1363" s="202" t="s">
        <v>180</v>
      </c>
      <c r="F1363" s="203">
        <v>45.295999999999999</v>
      </c>
      <c r="H1363" s="33"/>
    </row>
    <row r="1364" spans="2:8" s="1" customFormat="1" ht="16.899999999999999" customHeight="1">
      <c r="B1364" s="33"/>
      <c r="C1364" s="204" t="s">
        <v>19</v>
      </c>
      <c r="D1364" s="204" t="s">
        <v>230</v>
      </c>
      <c r="E1364" s="18" t="s">
        <v>19</v>
      </c>
      <c r="F1364" s="205">
        <v>0</v>
      </c>
      <c r="H1364" s="33"/>
    </row>
    <row r="1365" spans="2:8" s="1" customFormat="1" ht="16.899999999999999" customHeight="1">
      <c r="B1365" s="33"/>
      <c r="C1365" s="204" t="s">
        <v>19</v>
      </c>
      <c r="D1365" s="204" t="s">
        <v>4438</v>
      </c>
      <c r="E1365" s="18" t="s">
        <v>19</v>
      </c>
      <c r="F1365" s="205">
        <v>1.974</v>
      </c>
      <c r="H1365" s="33"/>
    </row>
    <row r="1366" spans="2:8" s="1" customFormat="1" ht="16.899999999999999" customHeight="1">
      <c r="B1366" s="33"/>
      <c r="C1366" s="204" t="s">
        <v>19</v>
      </c>
      <c r="D1366" s="204" t="s">
        <v>4439</v>
      </c>
      <c r="E1366" s="18" t="s">
        <v>19</v>
      </c>
      <c r="F1366" s="205">
        <v>7.1820000000000004</v>
      </c>
      <c r="H1366" s="33"/>
    </row>
    <row r="1367" spans="2:8" s="1" customFormat="1" ht="16.899999999999999" customHeight="1">
      <c r="B1367" s="33"/>
      <c r="C1367" s="204" t="s">
        <v>19</v>
      </c>
      <c r="D1367" s="204" t="s">
        <v>4440</v>
      </c>
      <c r="E1367" s="18" t="s">
        <v>19</v>
      </c>
      <c r="F1367" s="205">
        <v>0.82</v>
      </c>
      <c r="H1367" s="33"/>
    </row>
    <row r="1368" spans="2:8" s="1" customFormat="1" ht="16.899999999999999" customHeight="1">
      <c r="B1368" s="33"/>
      <c r="C1368" s="204" t="s">
        <v>19</v>
      </c>
      <c r="D1368" s="204" t="s">
        <v>4441</v>
      </c>
      <c r="E1368" s="18" t="s">
        <v>19</v>
      </c>
      <c r="F1368" s="205">
        <v>34.154000000000003</v>
      </c>
      <c r="H1368" s="33"/>
    </row>
    <row r="1369" spans="2:8" s="1" customFormat="1" ht="16.899999999999999" customHeight="1">
      <c r="B1369" s="33"/>
      <c r="C1369" s="204" t="s">
        <v>19</v>
      </c>
      <c r="D1369" s="204" t="s">
        <v>4442</v>
      </c>
      <c r="E1369" s="18" t="s">
        <v>19</v>
      </c>
      <c r="F1369" s="205">
        <v>1.1659999999999999</v>
      </c>
      <c r="H1369" s="33"/>
    </row>
    <row r="1370" spans="2:8" s="1" customFormat="1" ht="16.899999999999999" customHeight="1">
      <c r="B1370" s="33"/>
      <c r="C1370" s="204" t="s">
        <v>3905</v>
      </c>
      <c r="D1370" s="204" t="s">
        <v>234</v>
      </c>
      <c r="E1370" s="18" t="s">
        <v>19</v>
      </c>
      <c r="F1370" s="205">
        <v>45.295999999999999</v>
      </c>
      <c r="H1370" s="33"/>
    </row>
    <row r="1371" spans="2:8" s="1" customFormat="1" ht="16.899999999999999" customHeight="1">
      <c r="B1371" s="33"/>
      <c r="C1371" s="206" t="s">
        <v>5697</v>
      </c>
      <c r="H1371" s="33"/>
    </row>
    <row r="1372" spans="2:8" s="1" customFormat="1" ht="16.899999999999999" customHeight="1">
      <c r="B1372" s="33"/>
      <c r="C1372" s="204" t="s">
        <v>4436</v>
      </c>
      <c r="D1372" s="204" t="s">
        <v>1827</v>
      </c>
      <c r="E1372" s="18" t="s">
        <v>180</v>
      </c>
      <c r="F1372" s="205">
        <v>45.295999999999999</v>
      </c>
      <c r="H1372" s="33"/>
    </row>
    <row r="1373" spans="2:8" s="1" customFormat="1" ht="16.899999999999999" customHeight="1">
      <c r="B1373" s="33"/>
      <c r="C1373" s="204" t="s">
        <v>4443</v>
      </c>
      <c r="D1373" s="204" t="s">
        <v>1947</v>
      </c>
      <c r="E1373" s="18" t="s">
        <v>180</v>
      </c>
      <c r="F1373" s="205">
        <v>45.295999999999999</v>
      </c>
      <c r="H1373" s="33"/>
    </row>
    <row r="1374" spans="2:8" s="1" customFormat="1" ht="16.899999999999999" customHeight="1">
      <c r="B1374" s="33"/>
      <c r="C1374" s="200" t="s">
        <v>2344</v>
      </c>
      <c r="D1374" s="201" t="s">
        <v>2344</v>
      </c>
      <c r="E1374" s="202" t="s">
        <v>167</v>
      </c>
      <c r="F1374" s="203">
        <v>26.01</v>
      </c>
      <c r="H1374" s="33"/>
    </row>
    <row r="1375" spans="2:8" s="1" customFormat="1" ht="16.899999999999999" customHeight="1">
      <c r="B1375" s="33"/>
      <c r="C1375" s="204" t="s">
        <v>19</v>
      </c>
      <c r="D1375" s="204" t="s">
        <v>230</v>
      </c>
      <c r="E1375" s="18" t="s">
        <v>19</v>
      </c>
      <c r="F1375" s="205">
        <v>0</v>
      </c>
      <c r="H1375" s="33"/>
    </row>
    <row r="1376" spans="2:8" s="1" customFormat="1" ht="16.899999999999999" customHeight="1">
      <c r="B1376" s="33"/>
      <c r="C1376" s="204" t="s">
        <v>19</v>
      </c>
      <c r="D1376" s="204" t="s">
        <v>4430</v>
      </c>
      <c r="E1376" s="18" t="s">
        <v>19</v>
      </c>
      <c r="F1376" s="205">
        <v>8.73</v>
      </c>
      <c r="H1376" s="33"/>
    </row>
    <row r="1377" spans="2:8" s="1" customFormat="1" ht="16.899999999999999" customHeight="1">
      <c r="B1377" s="33"/>
      <c r="C1377" s="204" t="s">
        <v>19</v>
      </c>
      <c r="D1377" s="204" t="s">
        <v>4431</v>
      </c>
      <c r="E1377" s="18" t="s">
        <v>19</v>
      </c>
      <c r="F1377" s="205">
        <v>7.25</v>
      </c>
      <c r="H1377" s="33"/>
    </row>
    <row r="1378" spans="2:8" s="1" customFormat="1" ht="16.899999999999999" customHeight="1">
      <c r="B1378" s="33"/>
      <c r="C1378" s="204" t="s">
        <v>19</v>
      </c>
      <c r="D1378" s="204" t="s">
        <v>4432</v>
      </c>
      <c r="E1378" s="18" t="s">
        <v>19</v>
      </c>
      <c r="F1378" s="205">
        <v>1.19</v>
      </c>
      <c r="H1378" s="33"/>
    </row>
    <row r="1379" spans="2:8" s="1" customFormat="1" ht="16.899999999999999" customHeight="1">
      <c r="B1379" s="33"/>
      <c r="C1379" s="204" t="s">
        <v>19</v>
      </c>
      <c r="D1379" s="204" t="s">
        <v>4433</v>
      </c>
      <c r="E1379" s="18" t="s">
        <v>19</v>
      </c>
      <c r="F1379" s="205">
        <v>5.09</v>
      </c>
      <c r="H1379" s="33"/>
    </row>
    <row r="1380" spans="2:8" s="1" customFormat="1" ht="16.899999999999999" customHeight="1">
      <c r="B1380" s="33"/>
      <c r="C1380" s="204" t="s">
        <v>19</v>
      </c>
      <c r="D1380" s="204" t="s">
        <v>4434</v>
      </c>
      <c r="E1380" s="18" t="s">
        <v>19</v>
      </c>
      <c r="F1380" s="205">
        <v>2.5499999999999998</v>
      </c>
      <c r="H1380" s="33"/>
    </row>
    <row r="1381" spans="2:8" s="1" customFormat="1" ht="16.899999999999999" customHeight="1">
      <c r="B1381" s="33"/>
      <c r="C1381" s="204" t="s">
        <v>19</v>
      </c>
      <c r="D1381" s="204" t="s">
        <v>4435</v>
      </c>
      <c r="E1381" s="18" t="s">
        <v>19</v>
      </c>
      <c r="F1381" s="205">
        <v>1.2</v>
      </c>
      <c r="H1381" s="33"/>
    </row>
    <row r="1382" spans="2:8" s="1" customFormat="1" ht="16.899999999999999" customHeight="1">
      <c r="B1382" s="33"/>
      <c r="C1382" s="204" t="s">
        <v>2344</v>
      </c>
      <c r="D1382" s="204" t="s">
        <v>234</v>
      </c>
      <c r="E1382" s="18" t="s">
        <v>19</v>
      </c>
      <c r="F1382" s="205">
        <v>26.01</v>
      </c>
      <c r="H1382" s="33"/>
    </row>
    <row r="1383" spans="2:8" s="1" customFormat="1" ht="16.899999999999999" customHeight="1">
      <c r="B1383" s="33"/>
      <c r="C1383" s="206" t="s">
        <v>5697</v>
      </c>
      <c r="H1383" s="33"/>
    </row>
    <row r="1384" spans="2:8" s="1" customFormat="1" ht="16.899999999999999" customHeight="1">
      <c r="B1384" s="33"/>
      <c r="C1384" s="204" t="s">
        <v>4428</v>
      </c>
      <c r="D1384" s="204" t="s">
        <v>1731</v>
      </c>
      <c r="E1384" s="18" t="s">
        <v>167</v>
      </c>
      <c r="F1384" s="205">
        <v>26.01</v>
      </c>
      <c r="H1384" s="33"/>
    </row>
    <row r="1385" spans="2:8" s="1" customFormat="1" ht="16.899999999999999" customHeight="1">
      <c r="B1385" s="33"/>
      <c r="C1385" s="204" t="s">
        <v>4445</v>
      </c>
      <c r="D1385" s="204" t="s">
        <v>1993</v>
      </c>
      <c r="E1385" s="18" t="s">
        <v>323</v>
      </c>
      <c r="F1385" s="205">
        <v>3.121</v>
      </c>
      <c r="H1385" s="33"/>
    </row>
    <row r="1386" spans="2:8" s="1" customFormat="1" ht="16.899999999999999" customHeight="1">
      <c r="B1386" s="33"/>
      <c r="C1386" s="200" t="s">
        <v>4337</v>
      </c>
      <c r="D1386" s="201" t="s">
        <v>4337</v>
      </c>
      <c r="E1386" s="202" t="s">
        <v>180</v>
      </c>
      <c r="F1386" s="203">
        <v>2983.77</v>
      </c>
      <c r="H1386" s="33"/>
    </row>
    <row r="1387" spans="2:8" s="1" customFormat="1" ht="16.899999999999999" customHeight="1">
      <c r="B1387" s="33"/>
      <c r="C1387" s="204" t="s">
        <v>19</v>
      </c>
      <c r="D1387" s="204" t="s">
        <v>230</v>
      </c>
      <c r="E1387" s="18" t="s">
        <v>19</v>
      </c>
      <c r="F1387" s="205">
        <v>0</v>
      </c>
      <c r="H1387" s="33"/>
    </row>
    <row r="1388" spans="2:8" s="1" customFormat="1" ht="16.899999999999999" customHeight="1">
      <c r="B1388" s="33"/>
      <c r="C1388" s="204" t="s">
        <v>4337</v>
      </c>
      <c r="D1388" s="204" t="s">
        <v>4359</v>
      </c>
      <c r="E1388" s="18" t="s">
        <v>19</v>
      </c>
      <c r="F1388" s="205">
        <v>2983.77</v>
      </c>
      <c r="H1388" s="33"/>
    </row>
    <row r="1389" spans="2:8" s="1" customFormat="1" ht="16.899999999999999" customHeight="1">
      <c r="B1389" s="33"/>
      <c r="C1389" s="206" t="s">
        <v>5697</v>
      </c>
      <c r="H1389" s="33"/>
    </row>
    <row r="1390" spans="2:8" s="1" customFormat="1" ht="16.899999999999999" customHeight="1">
      <c r="B1390" s="33"/>
      <c r="C1390" s="204" t="s">
        <v>4355</v>
      </c>
      <c r="D1390" s="204" t="s">
        <v>4356</v>
      </c>
      <c r="E1390" s="18" t="s">
        <v>180</v>
      </c>
      <c r="F1390" s="205">
        <v>2983.77</v>
      </c>
      <c r="H1390" s="33"/>
    </row>
    <row r="1391" spans="2:8" s="1" customFormat="1" ht="16.899999999999999" customHeight="1">
      <c r="B1391" s="33"/>
      <c r="C1391" s="204" t="s">
        <v>4351</v>
      </c>
      <c r="D1391" s="204" t="s">
        <v>4352</v>
      </c>
      <c r="E1391" s="18" t="s">
        <v>180</v>
      </c>
      <c r="F1391" s="205">
        <v>2983.77</v>
      </c>
      <c r="H1391" s="33"/>
    </row>
    <row r="1392" spans="2:8" s="1" customFormat="1" ht="26.45" customHeight="1">
      <c r="B1392" s="33"/>
      <c r="C1392" s="199" t="s">
        <v>5720</v>
      </c>
      <c r="D1392" s="199" t="s">
        <v>125</v>
      </c>
      <c r="H1392" s="33"/>
    </row>
    <row r="1393" spans="2:8" s="1" customFormat="1" ht="16.899999999999999" customHeight="1">
      <c r="B1393" s="33"/>
      <c r="C1393" s="200" t="s">
        <v>186</v>
      </c>
      <c r="D1393" s="201" t="s">
        <v>186</v>
      </c>
      <c r="E1393" s="202" t="s">
        <v>167</v>
      </c>
      <c r="F1393" s="203">
        <v>8.5</v>
      </c>
      <c r="H1393" s="33"/>
    </row>
    <row r="1394" spans="2:8" s="1" customFormat="1" ht="16.899999999999999" customHeight="1">
      <c r="B1394" s="33"/>
      <c r="C1394" s="204" t="s">
        <v>19</v>
      </c>
      <c r="D1394" s="204" t="s">
        <v>230</v>
      </c>
      <c r="E1394" s="18" t="s">
        <v>19</v>
      </c>
      <c r="F1394" s="205">
        <v>0</v>
      </c>
      <c r="H1394" s="33"/>
    </row>
    <row r="1395" spans="2:8" s="1" customFormat="1" ht="16.899999999999999" customHeight="1">
      <c r="B1395" s="33"/>
      <c r="C1395" s="204" t="s">
        <v>19</v>
      </c>
      <c r="D1395" s="204" t="s">
        <v>4764</v>
      </c>
      <c r="E1395" s="18" t="s">
        <v>19</v>
      </c>
      <c r="F1395" s="205">
        <v>8.5</v>
      </c>
      <c r="H1395" s="33"/>
    </row>
    <row r="1396" spans="2:8" s="1" customFormat="1" ht="16.899999999999999" customHeight="1">
      <c r="B1396" s="33"/>
      <c r="C1396" s="204" t="s">
        <v>186</v>
      </c>
      <c r="D1396" s="204" t="s">
        <v>234</v>
      </c>
      <c r="E1396" s="18" t="s">
        <v>19</v>
      </c>
      <c r="F1396" s="205">
        <v>8.5</v>
      </c>
      <c r="H1396" s="33"/>
    </row>
    <row r="1397" spans="2:8" s="1" customFormat="1" ht="16.899999999999999" customHeight="1">
      <c r="B1397" s="33"/>
      <c r="C1397" s="206" t="s">
        <v>5697</v>
      </c>
      <c r="H1397" s="33"/>
    </row>
    <row r="1398" spans="2:8" s="1" customFormat="1" ht="16.899999999999999" customHeight="1">
      <c r="B1398" s="33"/>
      <c r="C1398" s="204" t="s">
        <v>4762</v>
      </c>
      <c r="D1398" s="204" t="s">
        <v>353</v>
      </c>
      <c r="E1398" s="18" t="s">
        <v>167</v>
      </c>
      <c r="F1398" s="205">
        <v>8.5</v>
      </c>
      <c r="H1398" s="33"/>
    </row>
    <row r="1399" spans="2:8" s="1" customFormat="1" ht="16.899999999999999" customHeight="1">
      <c r="B1399" s="33"/>
      <c r="C1399" s="204" t="s">
        <v>4765</v>
      </c>
      <c r="D1399" s="204" t="s">
        <v>394</v>
      </c>
      <c r="E1399" s="18" t="s">
        <v>323</v>
      </c>
      <c r="F1399" s="205">
        <v>20.8</v>
      </c>
      <c r="H1399" s="33"/>
    </row>
    <row r="1400" spans="2:8" s="1" customFormat="1" ht="16.899999999999999" customHeight="1">
      <c r="B1400" s="33"/>
      <c r="C1400" s="200" t="s">
        <v>2344</v>
      </c>
      <c r="D1400" s="201" t="s">
        <v>2344</v>
      </c>
      <c r="E1400" s="202" t="s">
        <v>167</v>
      </c>
      <c r="F1400" s="203">
        <v>20.469000000000001</v>
      </c>
      <c r="H1400" s="33"/>
    </row>
    <row r="1401" spans="2:8" s="1" customFormat="1" ht="16.899999999999999" customHeight="1">
      <c r="B1401" s="33"/>
      <c r="C1401" s="204" t="s">
        <v>19</v>
      </c>
      <c r="D1401" s="204" t="s">
        <v>4665</v>
      </c>
      <c r="E1401" s="18" t="s">
        <v>19</v>
      </c>
      <c r="F1401" s="205">
        <v>0</v>
      </c>
      <c r="H1401" s="33"/>
    </row>
    <row r="1402" spans="2:8" s="1" customFormat="1" ht="16.899999999999999" customHeight="1">
      <c r="B1402" s="33"/>
      <c r="C1402" s="204" t="s">
        <v>19</v>
      </c>
      <c r="D1402" s="204" t="s">
        <v>4666</v>
      </c>
      <c r="E1402" s="18" t="s">
        <v>19</v>
      </c>
      <c r="F1402" s="205">
        <v>4.88</v>
      </c>
      <c r="H1402" s="33"/>
    </row>
    <row r="1403" spans="2:8" s="1" customFormat="1" ht="16.899999999999999" customHeight="1">
      <c r="B1403" s="33"/>
      <c r="C1403" s="204" t="s">
        <v>19</v>
      </c>
      <c r="D1403" s="204" t="s">
        <v>4667</v>
      </c>
      <c r="E1403" s="18" t="s">
        <v>19</v>
      </c>
      <c r="F1403" s="205">
        <v>11.712</v>
      </c>
      <c r="H1403" s="33"/>
    </row>
    <row r="1404" spans="2:8" s="1" customFormat="1" ht="16.899999999999999" customHeight="1">
      <c r="B1404" s="33"/>
      <c r="C1404" s="204" t="s">
        <v>19</v>
      </c>
      <c r="D1404" s="204" t="s">
        <v>4668</v>
      </c>
      <c r="E1404" s="18" t="s">
        <v>19</v>
      </c>
      <c r="F1404" s="205">
        <v>3.8769999999999998</v>
      </c>
      <c r="H1404" s="33"/>
    </row>
    <row r="1405" spans="2:8" s="1" customFormat="1" ht="16.899999999999999" customHeight="1">
      <c r="B1405" s="33"/>
      <c r="C1405" s="204" t="s">
        <v>2344</v>
      </c>
      <c r="D1405" s="204" t="s">
        <v>234</v>
      </c>
      <c r="E1405" s="18" t="s">
        <v>19</v>
      </c>
      <c r="F1405" s="205">
        <v>20.469000000000001</v>
      </c>
      <c r="H1405" s="33"/>
    </row>
    <row r="1406" spans="2:8" s="1" customFormat="1" ht="16.899999999999999" customHeight="1">
      <c r="B1406" s="33"/>
      <c r="C1406" s="206" t="s">
        <v>5697</v>
      </c>
      <c r="H1406" s="33"/>
    </row>
    <row r="1407" spans="2:8" s="1" customFormat="1" ht="16.899999999999999" customHeight="1">
      <c r="B1407" s="33"/>
      <c r="C1407" s="204" t="s">
        <v>4663</v>
      </c>
      <c r="D1407" s="204" t="s">
        <v>1731</v>
      </c>
      <c r="E1407" s="18" t="s">
        <v>167</v>
      </c>
      <c r="F1407" s="205">
        <v>20.469000000000001</v>
      </c>
      <c r="H1407" s="33"/>
    </row>
    <row r="1408" spans="2:8" s="1" customFormat="1" ht="16.899999999999999" customHeight="1">
      <c r="B1408" s="33"/>
      <c r="C1408" s="204" t="s">
        <v>4676</v>
      </c>
      <c r="D1408" s="204" t="s">
        <v>1993</v>
      </c>
      <c r="E1408" s="18" t="s">
        <v>323</v>
      </c>
      <c r="F1408" s="205">
        <v>2.5590000000000002</v>
      </c>
      <c r="H1408" s="33"/>
    </row>
    <row r="1409" spans="2:8" s="1" customFormat="1" ht="16.899999999999999" customHeight="1">
      <c r="B1409" s="33"/>
      <c r="C1409" s="200" t="s">
        <v>4580</v>
      </c>
      <c r="D1409" s="201" t="s">
        <v>4581</v>
      </c>
      <c r="E1409" s="202" t="s">
        <v>167</v>
      </c>
      <c r="F1409" s="203">
        <v>1603.48</v>
      </c>
      <c r="H1409" s="33"/>
    </row>
    <row r="1410" spans="2:8" s="1" customFormat="1" ht="16.899999999999999" customHeight="1">
      <c r="B1410" s="33"/>
      <c r="C1410" s="204" t="s">
        <v>19</v>
      </c>
      <c r="D1410" s="204" t="s">
        <v>230</v>
      </c>
      <c r="E1410" s="18" t="s">
        <v>19</v>
      </c>
      <c r="F1410" s="205">
        <v>0</v>
      </c>
      <c r="H1410" s="33"/>
    </row>
    <row r="1411" spans="2:8" s="1" customFormat="1" ht="16.899999999999999" customHeight="1">
      <c r="B1411" s="33"/>
      <c r="C1411" s="204" t="s">
        <v>19</v>
      </c>
      <c r="D1411" s="204" t="s">
        <v>4611</v>
      </c>
      <c r="E1411" s="18" t="s">
        <v>19</v>
      </c>
      <c r="F1411" s="205">
        <v>0</v>
      </c>
      <c r="H1411" s="33"/>
    </row>
    <row r="1412" spans="2:8" s="1" customFormat="1" ht="16.899999999999999" customHeight="1">
      <c r="B1412" s="33"/>
      <c r="C1412" s="204" t="s">
        <v>19</v>
      </c>
      <c r="D1412" s="204" t="s">
        <v>4612</v>
      </c>
      <c r="E1412" s="18" t="s">
        <v>19</v>
      </c>
      <c r="F1412" s="205">
        <v>1524</v>
      </c>
      <c r="H1412" s="33"/>
    </row>
    <row r="1413" spans="2:8" s="1" customFormat="1" ht="16.899999999999999" customHeight="1">
      <c r="B1413" s="33"/>
      <c r="C1413" s="204" t="s">
        <v>19</v>
      </c>
      <c r="D1413" s="204" t="s">
        <v>4613</v>
      </c>
      <c r="E1413" s="18" t="s">
        <v>19</v>
      </c>
      <c r="F1413" s="205">
        <v>0</v>
      </c>
      <c r="H1413" s="33"/>
    </row>
    <row r="1414" spans="2:8" s="1" customFormat="1" ht="16.899999999999999" customHeight="1">
      <c r="B1414" s="33"/>
      <c r="C1414" s="204" t="s">
        <v>19</v>
      </c>
      <c r="D1414" s="204" t="s">
        <v>4614</v>
      </c>
      <c r="E1414" s="18" t="s">
        <v>19</v>
      </c>
      <c r="F1414" s="205">
        <v>89.44</v>
      </c>
      <c r="H1414" s="33"/>
    </row>
    <row r="1415" spans="2:8" s="1" customFormat="1" ht="16.899999999999999" customHeight="1">
      <c r="B1415" s="33"/>
      <c r="C1415" s="204" t="s">
        <v>19</v>
      </c>
      <c r="D1415" s="204" t="s">
        <v>4615</v>
      </c>
      <c r="E1415" s="18" t="s">
        <v>19</v>
      </c>
      <c r="F1415" s="205">
        <v>-9.9600000000000009</v>
      </c>
      <c r="H1415" s="33"/>
    </row>
    <row r="1416" spans="2:8" s="1" customFormat="1" ht="16.899999999999999" customHeight="1">
      <c r="B1416" s="33"/>
      <c r="C1416" s="204" t="s">
        <v>4580</v>
      </c>
      <c r="D1416" s="204" t="s">
        <v>234</v>
      </c>
      <c r="E1416" s="18" t="s">
        <v>19</v>
      </c>
      <c r="F1416" s="205">
        <v>1603.48</v>
      </c>
      <c r="H1416" s="33"/>
    </row>
    <row r="1417" spans="2:8" s="1" customFormat="1" ht="16.899999999999999" customHeight="1">
      <c r="B1417" s="33"/>
      <c r="C1417" s="206" t="s">
        <v>5697</v>
      </c>
      <c r="H1417" s="33"/>
    </row>
    <row r="1418" spans="2:8" s="1" customFormat="1" ht="16.899999999999999" customHeight="1">
      <c r="B1418" s="33"/>
      <c r="C1418" s="204" t="s">
        <v>4606</v>
      </c>
      <c r="D1418" s="204" t="s">
        <v>4607</v>
      </c>
      <c r="E1418" s="18" t="s">
        <v>180</v>
      </c>
      <c r="F1418" s="205">
        <v>1603.48</v>
      </c>
      <c r="H1418" s="33"/>
    </row>
    <row r="1419" spans="2:8" s="1" customFormat="1" ht="16.899999999999999" customHeight="1">
      <c r="B1419" s="33"/>
      <c r="C1419" s="204" t="s">
        <v>4616</v>
      </c>
      <c r="D1419" s="204" t="s">
        <v>4617</v>
      </c>
      <c r="E1419" s="18" t="s">
        <v>180</v>
      </c>
      <c r="F1419" s="205">
        <v>1603.48</v>
      </c>
      <c r="H1419" s="33"/>
    </row>
    <row r="1420" spans="2:8" s="1" customFormat="1" ht="16.899999999999999" customHeight="1">
      <c r="B1420" s="33"/>
      <c r="C1420" s="200" t="s">
        <v>4575</v>
      </c>
      <c r="D1420" s="201" t="s">
        <v>4576</v>
      </c>
      <c r="E1420" s="202" t="s">
        <v>167</v>
      </c>
      <c r="F1420" s="203">
        <v>1264.77</v>
      </c>
      <c r="H1420" s="33"/>
    </row>
    <row r="1421" spans="2:8" s="1" customFormat="1" ht="16.899999999999999" customHeight="1">
      <c r="B1421" s="33"/>
      <c r="C1421" s="204" t="s">
        <v>19</v>
      </c>
      <c r="D1421" s="204" t="s">
        <v>230</v>
      </c>
      <c r="E1421" s="18" t="s">
        <v>19</v>
      </c>
      <c r="F1421" s="205">
        <v>0</v>
      </c>
      <c r="H1421" s="33"/>
    </row>
    <row r="1422" spans="2:8" s="1" customFormat="1" ht="16.899999999999999" customHeight="1">
      <c r="B1422" s="33"/>
      <c r="C1422" s="204" t="s">
        <v>19</v>
      </c>
      <c r="D1422" s="204" t="s">
        <v>4601</v>
      </c>
      <c r="E1422" s="18" t="s">
        <v>19</v>
      </c>
      <c r="F1422" s="205">
        <v>1264.77</v>
      </c>
      <c r="H1422" s="33"/>
    </row>
    <row r="1423" spans="2:8" s="1" customFormat="1" ht="16.899999999999999" customHeight="1">
      <c r="B1423" s="33"/>
      <c r="C1423" s="204" t="s">
        <v>4575</v>
      </c>
      <c r="D1423" s="204" t="s">
        <v>234</v>
      </c>
      <c r="E1423" s="18" t="s">
        <v>19</v>
      </c>
      <c r="F1423" s="205">
        <v>1264.77</v>
      </c>
      <c r="H1423" s="33"/>
    </row>
    <row r="1424" spans="2:8" s="1" customFormat="1" ht="16.899999999999999" customHeight="1">
      <c r="B1424" s="33"/>
      <c r="C1424" s="206" t="s">
        <v>5697</v>
      </c>
      <c r="H1424" s="33"/>
    </row>
    <row r="1425" spans="2:8" s="1" customFormat="1" ht="16.899999999999999" customHeight="1">
      <c r="B1425" s="33"/>
      <c r="C1425" s="204" t="s">
        <v>4597</v>
      </c>
      <c r="D1425" s="204" t="s">
        <v>4598</v>
      </c>
      <c r="E1425" s="18" t="s">
        <v>167</v>
      </c>
      <c r="F1425" s="205">
        <v>1264.77</v>
      </c>
      <c r="H1425" s="33"/>
    </row>
    <row r="1426" spans="2:8" s="1" customFormat="1" ht="16.899999999999999" customHeight="1">
      <c r="B1426" s="33"/>
      <c r="C1426" s="204" t="s">
        <v>4623</v>
      </c>
      <c r="D1426" s="204" t="s">
        <v>491</v>
      </c>
      <c r="E1426" s="18" t="s">
        <v>167</v>
      </c>
      <c r="F1426" s="205">
        <v>684.76199999999994</v>
      </c>
      <c r="H1426" s="33"/>
    </row>
    <row r="1427" spans="2:8" s="1" customFormat="1" ht="16.899999999999999" customHeight="1">
      <c r="B1427" s="33"/>
      <c r="C1427" s="200" t="s">
        <v>4578</v>
      </c>
      <c r="D1427" s="201" t="s">
        <v>170</v>
      </c>
      <c r="E1427" s="202" t="s">
        <v>167</v>
      </c>
      <c r="F1427" s="203">
        <v>114.724</v>
      </c>
      <c r="H1427" s="33"/>
    </row>
    <row r="1428" spans="2:8" s="1" customFormat="1" ht="16.899999999999999" customHeight="1">
      <c r="B1428" s="33"/>
      <c r="C1428" s="204" t="s">
        <v>19</v>
      </c>
      <c r="D1428" s="204" t="s">
        <v>230</v>
      </c>
      <c r="E1428" s="18" t="s">
        <v>19</v>
      </c>
      <c r="F1428" s="205">
        <v>0</v>
      </c>
      <c r="H1428" s="33"/>
    </row>
    <row r="1429" spans="2:8" s="1" customFormat="1" ht="16.899999999999999" customHeight="1">
      <c r="B1429" s="33"/>
      <c r="C1429" s="204" t="s">
        <v>19</v>
      </c>
      <c r="D1429" s="204" t="s">
        <v>4605</v>
      </c>
      <c r="E1429" s="18" t="s">
        <v>19</v>
      </c>
      <c r="F1429" s="205">
        <v>114.724</v>
      </c>
      <c r="H1429" s="33"/>
    </row>
    <row r="1430" spans="2:8" s="1" customFormat="1" ht="16.899999999999999" customHeight="1">
      <c r="B1430" s="33"/>
      <c r="C1430" s="204" t="s">
        <v>4578</v>
      </c>
      <c r="D1430" s="204" t="s">
        <v>234</v>
      </c>
      <c r="E1430" s="18" t="s">
        <v>19</v>
      </c>
      <c r="F1430" s="205">
        <v>114.724</v>
      </c>
      <c r="H1430" s="33"/>
    </row>
    <row r="1431" spans="2:8" s="1" customFormat="1" ht="16.899999999999999" customHeight="1">
      <c r="B1431" s="33"/>
      <c r="C1431" s="206" t="s">
        <v>5697</v>
      </c>
      <c r="H1431" s="33"/>
    </row>
    <row r="1432" spans="2:8" s="1" customFormat="1" ht="16.899999999999999" customHeight="1">
      <c r="B1432" s="33"/>
      <c r="C1432" s="204" t="s">
        <v>4602</v>
      </c>
      <c r="D1432" s="204" t="s">
        <v>4603</v>
      </c>
      <c r="E1432" s="18" t="s">
        <v>167</v>
      </c>
      <c r="F1432" s="205">
        <v>114.724</v>
      </c>
      <c r="H1432" s="33"/>
    </row>
    <row r="1433" spans="2:8" s="1" customFormat="1" ht="16.899999999999999" customHeight="1">
      <c r="B1433" s="33"/>
      <c r="C1433" s="204" t="s">
        <v>4623</v>
      </c>
      <c r="D1433" s="204" t="s">
        <v>491</v>
      </c>
      <c r="E1433" s="18" t="s">
        <v>167</v>
      </c>
      <c r="F1433" s="205">
        <v>684.76199999999994</v>
      </c>
      <c r="H1433" s="33"/>
    </row>
    <row r="1434" spans="2:8" s="1" customFormat="1" ht="16.899999999999999" customHeight="1">
      <c r="B1434" s="33"/>
      <c r="C1434" s="200" t="s">
        <v>166</v>
      </c>
      <c r="D1434" s="201" t="s">
        <v>166</v>
      </c>
      <c r="E1434" s="202" t="s">
        <v>167</v>
      </c>
      <c r="F1434" s="203">
        <v>694.73199999999997</v>
      </c>
      <c r="H1434" s="33"/>
    </row>
    <row r="1435" spans="2:8" s="1" customFormat="1" ht="16.899999999999999" customHeight="1">
      <c r="B1435" s="33"/>
      <c r="C1435" s="204" t="s">
        <v>19</v>
      </c>
      <c r="D1435" s="204" t="s">
        <v>230</v>
      </c>
      <c r="E1435" s="18" t="s">
        <v>19</v>
      </c>
      <c r="F1435" s="205">
        <v>0</v>
      </c>
      <c r="H1435" s="33"/>
    </row>
    <row r="1436" spans="2:8" s="1" customFormat="1" ht="16.899999999999999" customHeight="1">
      <c r="B1436" s="33"/>
      <c r="C1436" s="204" t="s">
        <v>19</v>
      </c>
      <c r="D1436" s="204" t="s">
        <v>4629</v>
      </c>
      <c r="E1436" s="18" t="s">
        <v>19</v>
      </c>
      <c r="F1436" s="205">
        <v>644.18399999999997</v>
      </c>
      <c r="H1436" s="33"/>
    </row>
    <row r="1437" spans="2:8" s="1" customFormat="1" ht="16.899999999999999" customHeight="1">
      <c r="B1437" s="33"/>
      <c r="C1437" s="204" t="s">
        <v>19</v>
      </c>
      <c r="D1437" s="204" t="s">
        <v>4613</v>
      </c>
      <c r="E1437" s="18" t="s">
        <v>19</v>
      </c>
      <c r="F1437" s="205">
        <v>0</v>
      </c>
      <c r="H1437" s="33"/>
    </row>
    <row r="1438" spans="2:8" s="1" customFormat="1" ht="16.899999999999999" customHeight="1">
      <c r="B1438" s="33"/>
      <c r="C1438" s="204" t="s">
        <v>19</v>
      </c>
      <c r="D1438" s="204" t="s">
        <v>4630</v>
      </c>
      <c r="E1438" s="18" t="s">
        <v>19</v>
      </c>
      <c r="F1438" s="205">
        <v>50.548000000000002</v>
      </c>
      <c r="H1438" s="33"/>
    </row>
    <row r="1439" spans="2:8" s="1" customFormat="1" ht="16.899999999999999" customHeight="1">
      <c r="B1439" s="33"/>
      <c r="C1439" s="204" t="s">
        <v>166</v>
      </c>
      <c r="D1439" s="204" t="s">
        <v>234</v>
      </c>
      <c r="E1439" s="18" t="s">
        <v>19</v>
      </c>
      <c r="F1439" s="205">
        <v>694.73199999999997</v>
      </c>
      <c r="H1439" s="33"/>
    </row>
    <row r="1440" spans="2:8" s="1" customFormat="1" ht="16.899999999999999" customHeight="1">
      <c r="B1440" s="33"/>
      <c r="C1440" s="206" t="s">
        <v>5697</v>
      </c>
      <c r="H1440" s="33"/>
    </row>
    <row r="1441" spans="2:8" s="1" customFormat="1" ht="16.899999999999999" customHeight="1">
      <c r="B1441" s="33"/>
      <c r="C1441" s="204" t="s">
        <v>4626</v>
      </c>
      <c r="D1441" s="204" t="s">
        <v>505</v>
      </c>
      <c r="E1441" s="18" t="s">
        <v>167</v>
      </c>
      <c r="F1441" s="205">
        <v>694.73199999999997</v>
      </c>
      <c r="H1441" s="33"/>
    </row>
    <row r="1442" spans="2:8" s="1" customFormat="1" ht="16.899999999999999" customHeight="1">
      <c r="B1442" s="33"/>
      <c r="C1442" s="204" t="s">
        <v>4621</v>
      </c>
      <c r="D1442" s="204" t="s">
        <v>486</v>
      </c>
      <c r="E1442" s="18" t="s">
        <v>167</v>
      </c>
      <c r="F1442" s="205">
        <v>694.73199999999997</v>
      </c>
      <c r="H1442" s="33"/>
    </row>
    <row r="1443" spans="2:8" s="1" customFormat="1" ht="16.899999999999999" customHeight="1">
      <c r="B1443" s="33"/>
      <c r="C1443" s="204" t="s">
        <v>4623</v>
      </c>
      <c r="D1443" s="204" t="s">
        <v>491</v>
      </c>
      <c r="E1443" s="18" t="s">
        <v>167</v>
      </c>
      <c r="F1443" s="205">
        <v>684.76199999999994</v>
      </c>
      <c r="H1443" s="33"/>
    </row>
    <row r="1444" spans="2:8" s="1" customFormat="1" ht="26.45" customHeight="1">
      <c r="B1444" s="33"/>
      <c r="C1444" s="199" t="s">
        <v>5721</v>
      </c>
      <c r="D1444" s="199" t="s">
        <v>128</v>
      </c>
      <c r="H1444" s="33"/>
    </row>
    <row r="1445" spans="2:8" s="1" customFormat="1" ht="16.899999999999999" customHeight="1">
      <c r="B1445" s="33"/>
      <c r="C1445" s="200" t="s">
        <v>186</v>
      </c>
      <c r="D1445" s="201" t="s">
        <v>186</v>
      </c>
      <c r="E1445" s="202" t="s">
        <v>167</v>
      </c>
      <c r="F1445" s="203">
        <v>8.5</v>
      </c>
      <c r="H1445" s="33"/>
    </row>
    <row r="1446" spans="2:8" s="1" customFormat="1" ht="16.899999999999999" customHeight="1">
      <c r="B1446" s="33"/>
      <c r="C1446" s="204" t="s">
        <v>19</v>
      </c>
      <c r="D1446" s="204" t="s">
        <v>230</v>
      </c>
      <c r="E1446" s="18" t="s">
        <v>19</v>
      </c>
      <c r="F1446" s="205">
        <v>0</v>
      </c>
      <c r="H1446" s="33"/>
    </row>
    <row r="1447" spans="2:8" s="1" customFormat="1" ht="16.899999999999999" customHeight="1">
      <c r="B1447" s="33"/>
      <c r="C1447" s="204" t="s">
        <v>19</v>
      </c>
      <c r="D1447" s="204" t="s">
        <v>4764</v>
      </c>
      <c r="E1447" s="18" t="s">
        <v>19</v>
      </c>
      <c r="F1447" s="205">
        <v>8.5</v>
      </c>
      <c r="H1447" s="33"/>
    </row>
    <row r="1448" spans="2:8" s="1" customFormat="1" ht="16.899999999999999" customHeight="1">
      <c r="B1448" s="33"/>
      <c r="C1448" s="204" t="s">
        <v>186</v>
      </c>
      <c r="D1448" s="204" t="s">
        <v>234</v>
      </c>
      <c r="E1448" s="18" t="s">
        <v>19</v>
      </c>
      <c r="F1448" s="205">
        <v>8.5</v>
      </c>
      <c r="H1448" s="33"/>
    </row>
    <row r="1449" spans="2:8" s="1" customFormat="1" ht="16.899999999999999" customHeight="1">
      <c r="B1449" s="33"/>
      <c r="C1449" s="200" t="s">
        <v>4580</v>
      </c>
      <c r="D1449" s="201" t="s">
        <v>4581</v>
      </c>
      <c r="E1449" s="202" t="s">
        <v>167</v>
      </c>
      <c r="F1449" s="203">
        <v>375.5</v>
      </c>
      <c r="H1449" s="33"/>
    </row>
    <row r="1450" spans="2:8" s="1" customFormat="1" ht="16.899999999999999" customHeight="1">
      <c r="B1450" s="33"/>
      <c r="C1450" s="204" t="s">
        <v>19</v>
      </c>
      <c r="D1450" s="204" t="s">
        <v>230</v>
      </c>
      <c r="E1450" s="18" t="s">
        <v>19</v>
      </c>
      <c r="F1450" s="205">
        <v>0</v>
      </c>
      <c r="H1450" s="33"/>
    </row>
    <row r="1451" spans="2:8" s="1" customFormat="1" ht="16.899999999999999" customHeight="1">
      <c r="B1451" s="33"/>
      <c r="C1451" s="204" t="s">
        <v>19</v>
      </c>
      <c r="D1451" s="204" t="s">
        <v>4805</v>
      </c>
      <c r="E1451" s="18" t="s">
        <v>19</v>
      </c>
      <c r="F1451" s="205">
        <v>375.5</v>
      </c>
      <c r="H1451" s="33"/>
    </row>
    <row r="1452" spans="2:8" s="1" customFormat="1" ht="16.899999999999999" customHeight="1">
      <c r="B1452" s="33"/>
      <c r="C1452" s="204" t="s">
        <v>4580</v>
      </c>
      <c r="D1452" s="204" t="s">
        <v>234</v>
      </c>
      <c r="E1452" s="18" t="s">
        <v>19</v>
      </c>
      <c r="F1452" s="205">
        <v>375.5</v>
      </c>
      <c r="H1452" s="33"/>
    </row>
    <row r="1453" spans="2:8" s="1" customFormat="1" ht="16.899999999999999" customHeight="1">
      <c r="B1453" s="33"/>
      <c r="C1453" s="206" t="s">
        <v>5697</v>
      </c>
      <c r="H1453" s="33"/>
    </row>
    <row r="1454" spans="2:8" s="1" customFormat="1" ht="16.899999999999999" customHeight="1">
      <c r="B1454" s="33"/>
      <c r="C1454" s="204" t="s">
        <v>4803</v>
      </c>
      <c r="D1454" s="204" t="s">
        <v>4607</v>
      </c>
      <c r="E1454" s="18" t="s">
        <v>180</v>
      </c>
      <c r="F1454" s="205">
        <v>375.5</v>
      </c>
      <c r="H1454" s="33"/>
    </row>
    <row r="1455" spans="2:8" s="1" customFormat="1" ht="16.899999999999999" customHeight="1">
      <c r="B1455" s="33"/>
      <c r="C1455" s="204" t="s">
        <v>4806</v>
      </c>
      <c r="D1455" s="204" t="s">
        <v>4617</v>
      </c>
      <c r="E1455" s="18" t="s">
        <v>180</v>
      </c>
      <c r="F1455" s="205">
        <v>375.5</v>
      </c>
      <c r="H1455" s="33"/>
    </row>
    <row r="1456" spans="2:8" s="1" customFormat="1" ht="16.899999999999999" customHeight="1">
      <c r="B1456" s="33"/>
      <c r="C1456" s="200" t="s">
        <v>4575</v>
      </c>
      <c r="D1456" s="201" t="s">
        <v>4576</v>
      </c>
      <c r="E1456" s="202" t="s">
        <v>167</v>
      </c>
      <c r="F1456" s="203">
        <v>187.75</v>
      </c>
      <c r="H1456" s="33"/>
    </row>
    <row r="1457" spans="2:8" s="1" customFormat="1" ht="16.899999999999999" customHeight="1">
      <c r="B1457" s="33"/>
      <c r="C1457" s="204" t="s">
        <v>19</v>
      </c>
      <c r="D1457" s="204" t="s">
        <v>230</v>
      </c>
      <c r="E1457" s="18" t="s">
        <v>19</v>
      </c>
      <c r="F1457" s="205">
        <v>0</v>
      </c>
      <c r="H1457" s="33"/>
    </row>
    <row r="1458" spans="2:8" s="1" customFormat="1" ht="16.899999999999999" customHeight="1">
      <c r="B1458" s="33"/>
      <c r="C1458" s="204" t="s">
        <v>19</v>
      </c>
      <c r="D1458" s="204" t="s">
        <v>4794</v>
      </c>
      <c r="E1458" s="18" t="s">
        <v>19</v>
      </c>
      <c r="F1458" s="205">
        <v>187.75</v>
      </c>
      <c r="H1458" s="33"/>
    </row>
    <row r="1459" spans="2:8" s="1" customFormat="1" ht="16.899999999999999" customHeight="1">
      <c r="B1459" s="33"/>
      <c r="C1459" s="204" t="s">
        <v>4575</v>
      </c>
      <c r="D1459" s="204" t="s">
        <v>234</v>
      </c>
      <c r="E1459" s="18" t="s">
        <v>19</v>
      </c>
      <c r="F1459" s="205">
        <v>187.75</v>
      </c>
      <c r="H1459" s="33"/>
    </row>
    <row r="1460" spans="2:8" s="1" customFormat="1" ht="16.899999999999999" customHeight="1">
      <c r="B1460" s="33"/>
      <c r="C1460" s="206" t="s">
        <v>5697</v>
      </c>
      <c r="H1460" s="33"/>
    </row>
    <row r="1461" spans="2:8" s="1" customFormat="1" ht="16.899999999999999" customHeight="1">
      <c r="B1461" s="33"/>
      <c r="C1461" s="204" t="s">
        <v>4801</v>
      </c>
      <c r="D1461" s="204" t="s">
        <v>4598</v>
      </c>
      <c r="E1461" s="18" t="s">
        <v>167</v>
      </c>
      <c r="F1461" s="205">
        <v>187.75</v>
      </c>
      <c r="H1461" s="33"/>
    </row>
    <row r="1462" spans="2:8" s="1" customFormat="1" ht="16.899999999999999" customHeight="1">
      <c r="B1462" s="33"/>
      <c r="C1462" s="204" t="s">
        <v>4810</v>
      </c>
      <c r="D1462" s="204" t="s">
        <v>491</v>
      </c>
      <c r="E1462" s="18" t="s">
        <v>167</v>
      </c>
      <c r="F1462" s="205">
        <v>103.75</v>
      </c>
      <c r="H1462" s="33"/>
    </row>
    <row r="1463" spans="2:8" s="1" customFormat="1" ht="16.899999999999999" customHeight="1">
      <c r="B1463" s="33"/>
      <c r="C1463" s="200" t="s">
        <v>166</v>
      </c>
      <c r="D1463" s="201" t="s">
        <v>166</v>
      </c>
      <c r="E1463" s="202" t="s">
        <v>167</v>
      </c>
      <c r="F1463" s="203">
        <v>84</v>
      </c>
      <c r="H1463" s="33"/>
    </row>
    <row r="1464" spans="2:8" s="1" customFormat="1" ht="16.899999999999999" customHeight="1">
      <c r="B1464" s="33"/>
      <c r="C1464" s="204" t="s">
        <v>19</v>
      </c>
      <c r="D1464" s="204" t="s">
        <v>230</v>
      </c>
      <c r="E1464" s="18" t="s">
        <v>19</v>
      </c>
      <c r="F1464" s="205">
        <v>0</v>
      </c>
      <c r="H1464" s="33"/>
    </row>
    <row r="1465" spans="2:8" s="1" customFormat="1" ht="16.899999999999999" customHeight="1">
      <c r="B1465" s="33"/>
      <c r="C1465" s="204" t="s">
        <v>19</v>
      </c>
      <c r="D1465" s="204" t="s">
        <v>4814</v>
      </c>
      <c r="E1465" s="18" t="s">
        <v>19</v>
      </c>
      <c r="F1465" s="205">
        <v>84</v>
      </c>
      <c r="H1465" s="33"/>
    </row>
    <row r="1466" spans="2:8" s="1" customFormat="1" ht="16.899999999999999" customHeight="1">
      <c r="B1466" s="33"/>
      <c r="C1466" s="204" t="s">
        <v>166</v>
      </c>
      <c r="D1466" s="204" t="s">
        <v>234</v>
      </c>
      <c r="E1466" s="18" t="s">
        <v>19</v>
      </c>
      <c r="F1466" s="205">
        <v>84</v>
      </c>
      <c r="H1466" s="33"/>
    </row>
    <row r="1467" spans="2:8" s="1" customFormat="1" ht="16.899999999999999" customHeight="1">
      <c r="B1467" s="33"/>
      <c r="C1467" s="206" t="s">
        <v>5697</v>
      </c>
      <c r="H1467" s="33"/>
    </row>
    <row r="1468" spans="2:8" s="1" customFormat="1" ht="16.899999999999999" customHeight="1">
      <c r="B1468" s="33"/>
      <c r="C1468" s="204" t="s">
        <v>4812</v>
      </c>
      <c r="D1468" s="204" t="s">
        <v>505</v>
      </c>
      <c r="E1468" s="18" t="s">
        <v>167</v>
      </c>
      <c r="F1468" s="205">
        <v>84</v>
      </c>
      <c r="H1468" s="33"/>
    </row>
    <row r="1469" spans="2:8" s="1" customFormat="1" ht="16.899999999999999" customHeight="1">
      <c r="B1469" s="33"/>
      <c r="C1469" s="204" t="s">
        <v>4808</v>
      </c>
      <c r="D1469" s="204" t="s">
        <v>486</v>
      </c>
      <c r="E1469" s="18" t="s">
        <v>167</v>
      </c>
      <c r="F1469" s="205">
        <v>84</v>
      </c>
      <c r="H1469" s="33"/>
    </row>
    <row r="1470" spans="2:8" s="1" customFormat="1" ht="16.899999999999999" customHeight="1">
      <c r="B1470" s="33"/>
      <c r="C1470" s="204" t="s">
        <v>4810</v>
      </c>
      <c r="D1470" s="204" t="s">
        <v>491</v>
      </c>
      <c r="E1470" s="18" t="s">
        <v>167</v>
      </c>
      <c r="F1470" s="205">
        <v>103.75</v>
      </c>
      <c r="H1470" s="33"/>
    </row>
    <row r="1471" spans="2:8" s="1" customFormat="1" ht="26.45" customHeight="1">
      <c r="B1471" s="33"/>
      <c r="C1471" s="199" t="s">
        <v>5722</v>
      </c>
      <c r="D1471" s="199" t="s">
        <v>131</v>
      </c>
      <c r="H1471" s="33"/>
    </row>
    <row r="1472" spans="2:8" s="1" customFormat="1" ht="16.899999999999999" customHeight="1">
      <c r="B1472" s="33"/>
      <c r="C1472" s="200" t="s">
        <v>4337</v>
      </c>
      <c r="D1472" s="201" t="s">
        <v>4337</v>
      </c>
      <c r="E1472" s="202" t="s">
        <v>180</v>
      </c>
      <c r="F1472" s="203">
        <v>24.02</v>
      </c>
      <c r="H1472" s="33"/>
    </row>
    <row r="1473" spans="2:8" s="1" customFormat="1" ht="16.899999999999999" customHeight="1">
      <c r="B1473" s="33"/>
      <c r="C1473" s="200" t="s">
        <v>179</v>
      </c>
      <c r="D1473" s="201" t="s">
        <v>179</v>
      </c>
      <c r="E1473" s="202" t="s">
        <v>180</v>
      </c>
      <c r="F1473" s="203">
        <v>62.31</v>
      </c>
      <c r="H1473" s="33"/>
    </row>
    <row r="1474" spans="2:8" s="1" customFormat="1" ht="16.899999999999999" customHeight="1">
      <c r="B1474" s="33"/>
      <c r="C1474" s="200" t="s">
        <v>4578</v>
      </c>
      <c r="D1474" s="201" t="s">
        <v>170</v>
      </c>
      <c r="E1474" s="202" t="s">
        <v>167</v>
      </c>
      <c r="F1474" s="203">
        <v>27.3</v>
      </c>
      <c r="H1474" s="33"/>
    </row>
    <row r="1475" spans="2:8" s="1" customFormat="1" ht="16.899999999999999" customHeight="1">
      <c r="B1475" s="33"/>
      <c r="C1475" s="200" t="s">
        <v>166</v>
      </c>
      <c r="D1475" s="201" t="s">
        <v>166</v>
      </c>
      <c r="E1475" s="202" t="s">
        <v>167</v>
      </c>
      <c r="F1475" s="203">
        <v>5.6550000000000002</v>
      </c>
      <c r="H1475" s="33"/>
    </row>
    <row r="1476" spans="2:8" s="1" customFormat="1" ht="26.45" customHeight="1">
      <c r="B1476" s="33"/>
      <c r="C1476" s="199" t="s">
        <v>5723</v>
      </c>
      <c r="D1476" s="199" t="s">
        <v>137</v>
      </c>
      <c r="H1476" s="33"/>
    </row>
    <row r="1477" spans="2:8" s="1" customFormat="1" ht="16.899999999999999" customHeight="1">
      <c r="B1477" s="33"/>
      <c r="C1477" s="200" t="s">
        <v>2344</v>
      </c>
      <c r="D1477" s="201" t="s">
        <v>2344</v>
      </c>
      <c r="E1477" s="202" t="s">
        <v>167</v>
      </c>
      <c r="F1477" s="203">
        <v>20.469000000000001</v>
      </c>
      <c r="H1477" s="33"/>
    </row>
    <row r="1478" spans="2:8" s="1" customFormat="1" ht="16.899999999999999" customHeight="1">
      <c r="B1478" s="33"/>
      <c r="C1478" s="204" t="s">
        <v>19</v>
      </c>
      <c r="D1478" s="204" t="s">
        <v>4665</v>
      </c>
      <c r="E1478" s="18" t="s">
        <v>19</v>
      </c>
      <c r="F1478" s="205">
        <v>0</v>
      </c>
      <c r="H1478" s="33"/>
    </row>
    <row r="1479" spans="2:8" s="1" customFormat="1" ht="16.899999999999999" customHeight="1">
      <c r="B1479" s="33"/>
      <c r="C1479" s="204" t="s">
        <v>19</v>
      </c>
      <c r="D1479" s="204" t="s">
        <v>4666</v>
      </c>
      <c r="E1479" s="18" t="s">
        <v>19</v>
      </c>
      <c r="F1479" s="205">
        <v>4.88</v>
      </c>
      <c r="H1479" s="33"/>
    </row>
    <row r="1480" spans="2:8" s="1" customFormat="1" ht="16.899999999999999" customHeight="1">
      <c r="B1480" s="33"/>
      <c r="C1480" s="204" t="s">
        <v>19</v>
      </c>
      <c r="D1480" s="204" t="s">
        <v>4667</v>
      </c>
      <c r="E1480" s="18" t="s">
        <v>19</v>
      </c>
      <c r="F1480" s="205">
        <v>11.712</v>
      </c>
      <c r="H1480" s="33"/>
    </row>
    <row r="1481" spans="2:8" s="1" customFormat="1" ht="16.899999999999999" customHeight="1">
      <c r="B1481" s="33"/>
      <c r="C1481" s="204" t="s">
        <v>19</v>
      </c>
      <c r="D1481" s="204" t="s">
        <v>4668</v>
      </c>
      <c r="E1481" s="18" t="s">
        <v>19</v>
      </c>
      <c r="F1481" s="205">
        <v>3.8769999999999998</v>
      </c>
      <c r="H1481" s="33"/>
    </row>
    <row r="1482" spans="2:8" s="1" customFormat="1" ht="16.899999999999999" customHeight="1">
      <c r="B1482" s="33"/>
      <c r="C1482" s="204" t="s">
        <v>2344</v>
      </c>
      <c r="D1482" s="204" t="s">
        <v>234</v>
      </c>
      <c r="E1482" s="18" t="s">
        <v>19</v>
      </c>
      <c r="F1482" s="205">
        <v>20.469000000000001</v>
      </c>
      <c r="H1482" s="33"/>
    </row>
    <row r="1483" spans="2:8" s="1" customFormat="1" ht="16.899999999999999" customHeight="1">
      <c r="B1483" s="33"/>
      <c r="C1483" s="200" t="s">
        <v>4580</v>
      </c>
      <c r="D1483" s="201" t="s">
        <v>4581</v>
      </c>
      <c r="E1483" s="202" t="s">
        <v>167</v>
      </c>
      <c r="F1483" s="203">
        <v>46.4</v>
      </c>
      <c r="H1483" s="33"/>
    </row>
    <row r="1484" spans="2:8" s="1" customFormat="1" ht="16.899999999999999" customHeight="1">
      <c r="B1484" s="33"/>
      <c r="C1484" s="204" t="s">
        <v>19</v>
      </c>
      <c r="D1484" s="204" t="s">
        <v>230</v>
      </c>
      <c r="E1484" s="18" t="s">
        <v>19</v>
      </c>
      <c r="F1484" s="205">
        <v>0</v>
      </c>
      <c r="H1484" s="33"/>
    </row>
    <row r="1485" spans="2:8" s="1" customFormat="1" ht="16.899999999999999" customHeight="1">
      <c r="B1485" s="33"/>
      <c r="C1485" s="204" t="s">
        <v>19</v>
      </c>
      <c r="D1485" s="204" t="s">
        <v>5095</v>
      </c>
      <c r="E1485" s="18" t="s">
        <v>19</v>
      </c>
      <c r="F1485" s="205">
        <v>46.4</v>
      </c>
      <c r="H1485" s="33"/>
    </row>
    <row r="1486" spans="2:8" s="1" customFormat="1" ht="16.899999999999999" customHeight="1">
      <c r="B1486" s="33"/>
      <c r="C1486" s="204" t="s">
        <v>4580</v>
      </c>
      <c r="D1486" s="204" t="s">
        <v>234</v>
      </c>
      <c r="E1486" s="18" t="s">
        <v>19</v>
      </c>
      <c r="F1486" s="205">
        <v>46.4</v>
      </c>
      <c r="H1486" s="33"/>
    </row>
    <row r="1487" spans="2:8" s="1" customFormat="1" ht="16.899999999999999" customHeight="1">
      <c r="B1487" s="33"/>
      <c r="C1487" s="206" t="s">
        <v>5697</v>
      </c>
      <c r="H1487" s="33"/>
    </row>
    <row r="1488" spans="2:8" s="1" customFormat="1" ht="16.899999999999999" customHeight="1">
      <c r="B1488" s="33"/>
      <c r="C1488" s="204" t="s">
        <v>5093</v>
      </c>
      <c r="D1488" s="204" t="s">
        <v>4607</v>
      </c>
      <c r="E1488" s="18" t="s">
        <v>180</v>
      </c>
      <c r="F1488" s="205">
        <v>46.4</v>
      </c>
      <c r="H1488" s="33"/>
    </row>
    <row r="1489" spans="2:8" s="1" customFormat="1" ht="16.899999999999999" customHeight="1">
      <c r="B1489" s="33"/>
      <c r="C1489" s="204" t="s">
        <v>5096</v>
      </c>
      <c r="D1489" s="204" t="s">
        <v>4617</v>
      </c>
      <c r="E1489" s="18" t="s">
        <v>180</v>
      </c>
      <c r="F1489" s="205">
        <v>46.4</v>
      </c>
      <c r="H1489" s="33"/>
    </row>
    <row r="1490" spans="2:8" s="1" customFormat="1" ht="16.899999999999999" customHeight="1">
      <c r="B1490" s="33"/>
      <c r="C1490" s="200" t="s">
        <v>4575</v>
      </c>
      <c r="D1490" s="201" t="s">
        <v>4576</v>
      </c>
      <c r="E1490" s="202" t="s">
        <v>167</v>
      </c>
      <c r="F1490" s="203">
        <v>25.52</v>
      </c>
      <c r="H1490" s="33"/>
    </row>
    <row r="1491" spans="2:8" s="1" customFormat="1" ht="16.899999999999999" customHeight="1">
      <c r="B1491" s="33"/>
      <c r="C1491" s="204" t="s">
        <v>19</v>
      </c>
      <c r="D1491" s="204" t="s">
        <v>230</v>
      </c>
      <c r="E1491" s="18" t="s">
        <v>19</v>
      </c>
      <c r="F1491" s="205">
        <v>0</v>
      </c>
      <c r="H1491" s="33"/>
    </row>
    <row r="1492" spans="2:8" s="1" customFormat="1" ht="16.899999999999999" customHeight="1">
      <c r="B1492" s="33"/>
      <c r="C1492" s="204" t="s">
        <v>19</v>
      </c>
      <c r="D1492" s="204" t="s">
        <v>5092</v>
      </c>
      <c r="E1492" s="18" t="s">
        <v>19</v>
      </c>
      <c r="F1492" s="205">
        <v>25.52</v>
      </c>
      <c r="H1492" s="33"/>
    </row>
    <row r="1493" spans="2:8" s="1" customFormat="1" ht="16.899999999999999" customHeight="1">
      <c r="B1493" s="33"/>
      <c r="C1493" s="204" t="s">
        <v>4575</v>
      </c>
      <c r="D1493" s="204" t="s">
        <v>234</v>
      </c>
      <c r="E1493" s="18" t="s">
        <v>19</v>
      </c>
      <c r="F1493" s="205">
        <v>25.52</v>
      </c>
      <c r="H1493" s="33"/>
    </row>
    <row r="1494" spans="2:8" s="1" customFormat="1" ht="16.899999999999999" customHeight="1">
      <c r="B1494" s="33"/>
      <c r="C1494" s="206" t="s">
        <v>5697</v>
      </c>
      <c r="H1494" s="33"/>
    </row>
    <row r="1495" spans="2:8" s="1" customFormat="1" ht="16.899999999999999" customHeight="1">
      <c r="B1495" s="33"/>
      <c r="C1495" s="204" t="s">
        <v>5090</v>
      </c>
      <c r="D1495" s="204" t="s">
        <v>4598</v>
      </c>
      <c r="E1495" s="18" t="s">
        <v>167</v>
      </c>
      <c r="F1495" s="205">
        <v>25.52</v>
      </c>
      <c r="H1495" s="33"/>
    </row>
    <row r="1496" spans="2:8" s="1" customFormat="1" ht="16.899999999999999" customHeight="1">
      <c r="B1496" s="33"/>
      <c r="C1496" s="204" t="s">
        <v>5100</v>
      </c>
      <c r="D1496" s="204" t="s">
        <v>491</v>
      </c>
      <c r="E1496" s="18" t="s">
        <v>167</v>
      </c>
      <c r="F1496" s="205">
        <v>7.9749999999999996</v>
      </c>
      <c r="H1496" s="33"/>
    </row>
    <row r="1497" spans="2:8" s="1" customFormat="1" ht="16.899999999999999" customHeight="1">
      <c r="B1497" s="33"/>
      <c r="C1497" s="200" t="s">
        <v>4578</v>
      </c>
      <c r="D1497" s="201" t="s">
        <v>170</v>
      </c>
      <c r="E1497" s="202" t="s">
        <v>167</v>
      </c>
      <c r="F1497" s="203">
        <v>114.724</v>
      </c>
      <c r="H1497" s="33"/>
    </row>
    <row r="1498" spans="2:8" s="1" customFormat="1" ht="16.899999999999999" customHeight="1">
      <c r="B1498" s="33"/>
      <c r="C1498" s="204" t="s">
        <v>19</v>
      </c>
      <c r="D1498" s="204" t="s">
        <v>230</v>
      </c>
      <c r="E1498" s="18" t="s">
        <v>19</v>
      </c>
      <c r="F1498" s="205">
        <v>0</v>
      </c>
      <c r="H1498" s="33"/>
    </row>
    <row r="1499" spans="2:8" s="1" customFormat="1" ht="16.899999999999999" customHeight="1">
      <c r="B1499" s="33"/>
      <c r="C1499" s="204" t="s">
        <v>19</v>
      </c>
      <c r="D1499" s="204" t="s">
        <v>4605</v>
      </c>
      <c r="E1499" s="18" t="s">
        <v>19</v>
      </c>
      <c r="F1499" s="205">
        <v>114.724</v>
      </c>
      <c r="H1499" s="33"/>
    </row>
    <row r="1500" spans="2:8" s="1" customFormat="1" ht="16.899999999999999" customHeight="1">
      <c r="B1500" s="33"/>
      <c r="C1500" s="204" t="s">
        <v>4578</v>
      </c>
      <c r="D1500" s="204" t="s">
        <v>234</v>
      </c>
      <c r="E1500" s="18" t="s">
        <v>19</v>
      </c>
      <c r="F1500" s="205">
        <v>114.724</v>
      </c>
      <c r="H1500" s="33"/>
    </row>
    <row r="1501" spans="2:8" s="1" customFormat="1" ht="16.899999999999999" customHeight="1">
      <c r="B1501" s="33"/>
      <c r="C1501" s="200" t="s">
        <v>166</v>
      </c>
      <c r="D1501" s="201" t="s">
        <v>166</v>
      </c>
      <c r="E1501" s="202" t="s">
        <v>167</v>
      </c>
      <c r="F1501" s="203">
        <v>17.545000000000002</v>
      </c>
      <c r="H1501" s="33"/>
    </row>
    <row r="1502" spans="2:8" s="1" customFormat="1" ht="16.899999999999999" customHeight="1">
      <c r="B1502" s="33"/>
      <c r="C1502" s="204" t="s">
        <v>19</v>
      </c>
      <c r="D1502" s="204" t="s">
        <v>230</v>
      </c>
      <c r="E1502" s="18" t="s">
        <v>19</v>
      </c>
      <c r="F1502" s="205">
        <v>0</v>
      </c>
      <c r="H1502" s="33"/>
    </row>
    <row r="1503" spans="2:8" s="1" customFormat="1" ht="16.899999999999999" customHeight="1">
      <c r="B1503" s="33"/>
      <c r="C1503" s="204" t="s">
        <v>19</v>
      </c>
      <c r="D1503" s="204" t="s">
        <v>5092</v>
      </c>
      <c r="E1503" s="18" t="s">
        <v>19</v>
      </c>
      <c r="F1503" s="205">
        <v>25.52</v>
      </c>
      <c r="H1503" s="33"/>
    </row>
    <row r="1504" spans="2:8" s="1" customFormat="1" ht="16.899999999999999" customHeight="1">
      <c r="B1504" s="33"/>
      <c r="C1504" s="204" t="s">
        <v>19</v>
      </c>
      <c r="D1504" s="204" t="s">
        <v>5104</v>
      </c>
      <c r="E1504" s="18" t="s">
        <v>19</v>
      </c>
      <c r="F1504" s="205">
        <v>-7.9749999999999996</v>
      </c>
      <c r="H1504" s="33"/>
    </row>
    <row r="1505" spans="2:8" s="1" customFormat="1" ht="16.899999999999999" customHeight="1">
      <c r="B1505" s="33"/>
      <c r="C1505" s="204" t="s">
        <v>166</v>
      </c>
      <c r="D1505" s="204" t="s">
        <v>234</v>
      </c>
      <c r="E1505" s="18" t="s">
        <v>19</v>
      </c>
      <c r="F1505" s="205">
        <v>17.545000000000002</v>
      </c>
      <c r="H1505" s="33"/>
    </row>
    <row r="1506" spans="2:8" s="1" customFormat="1" ht="16.899999999999999" customHeight="1">
      <c r="B1506" s="33"/>
      <c r="C1506" s="206" t="s">
        <v>5697</v>
      </c>
      <c r="H1506" s="33"/>
    </row>
    <row r="1507" spans="2:8" s="1" customFormat="1" ht="16.899999999999999" customHeight="1">
      <c r="B1507" s="33"/>
      <c r="C1507" s="204" t="s">
        <v>5102</v>
      </c>
      <c r="D1507" s="204" t="s">
        <v>505</v>
      </c>
      <c r="E1507" s="18" t="s">
        <v>167</v>
      </c>
      <c r="F1507" s="205">
        <v>17.545000000000002</v>
      </c>
      <c r="H1507" s="33"/>
    </row>
    <row r="1508" spans="2:8" s="1" customFormat="1" ht="16.899999999999999" customHeight="1">
      <c r="B1508" s="33"/>
      <c r="C1508" s="204" t="s">
        <v>5098</v>
      </c>
      <c r="D1508" s="204" t="s">
        <v>486</v>
      </c>
      <c r="E1508" s="18" t="s">
        <v>167</v>
      </c>
      <c r="F1508" s="205">
        <v>17.545000000000002</v>
      </c>
      <c r="H1508" s="33"/>
    </row>
    <row r="1509" spans="2:8" s="1" customFormat="1" ht="16.899999999999999" customHeight="1">
      <c r="B1509" s="33"/>
      <c r="C1509" s="204" t="s">
        <v>5100</v>
      </c>
      <c r="D1509" s="204" t="s">
        <v>491</v>
      </c>
      <c r="E1509" s="18" t="s">
        <v>167</v>
      </c>
      <c r="F1509" s="205">
        <v>7.9749999999999996</v>
      </c>
      <c r="H1509" s="33"/>
    </row>
    <row r="1510" spans="2:8" s="1" customFormat="1" ht="26.45" customHeight="1">
      <c r="B1510" s="33"/>
      <c r="C1510" s="199" t="s">
        <v>5724</v>
      </c>
      <c r="D1510" s="199" t="s">
        <v>140</v>
      </c>
      <c r="H1510" s="33"/>
    </row>
    <row r="1511" spans="2:8" s="1" customFormat="1" ht="16.899999999999999" customHeight="1">
      <c r="B1511" s="33"/>
      <c r="C1511" s="200" t="s">
        <v>4580</v>
      </c>
      <c r="D1511" s="201" t="s">
        <v>4581</v>
      </c>
      <c r="E1511" s="202" t="s">
        <v>167</v>
      </c>
      <c r="F1511" s="203">
        <v>39.04</v>
      </c>
      <c r="H1511" s="33"/>
    </row>
    <row r="1512" spans="2:8" s="1" customFormat="1" ht="16.899999999999999" customHeight="1">
      <c r="B1512" s="33"/>
      <c r="C1512" s="204" t="s">
        <v>19</v>
      </c>
      <c r="D1512" s="204" t="s">
        <v>230</v>
      </c>
      <c r="E1512" s="18" t="s">
        <v>19</v>
      </c>
      <c r="F1512" s="205">
        <v>0</v>
      </c>
      <c r="H1512" s="33"/>
    </row>
    <row r="1513" spans="2:8" s="1" customFormat="1" ht="16.899999999999999" customHeight="1">
      <c r="B1513" s="33"/>
      <c r="C1513" s="204" t="s">
        <v>19</v>
      </c>
      <c r="D1513" s="204" t="s">
        <v>5207</v>
      </c>
      <c r="E1513" s="18" t="s">
        <v>19</v>
      </c>
      <c r="F1513" s="205">
        <v>39.04</v>
      </c>
      <c r="H1513" s="33"/>
    </row>
    <row r="1514" spans="2:8" s="1" customFormat="1" ht="16.899999999999999" customHeight="1">
      <c r="B1514" s="33"/>
      <c r="C1514" s="204" t="s">
        <v>4580</v>
      </c>
      <c r="D1514" s="204" t="s">
        <v>234</v>
      </c>
      <c r="E1514" s="18" t="s">
        <v>19</v>
      </c>
      <c r="F1514" s="205">
        <v>39.04</v>
      </c>
      <c r="H1514" s="33"/>
    </row>
    <row r="1515" spans="2:8" s="1" customFormat="1" ht="16.899999999999999" customHeight="1">
      <c r="B1515" s="33"/>
      <c r="C1515" s="206" t="s">
        <v>5697</v>
      </c>
      <c r="H1515" s="33"/>
    </row>
    <row r="1516" spans="2:8" s="1" customFormat="1" ht="16.899999999999999" customHeight="1">
      <c r="B1516" s="33"/>
      <c r="C1516" s="204" t="s">
        <v>5093</v>
      </c>
      <c r="D1516" s="204" t="s">
        <v>4607</v>
      </c>
      <c r="E1516" s="18" t="s">
        <v>180</v>
      </c>
      <c r="F1516" s="205">
        <v>39.04</v>
      </c>
      <c r="H1516" s="33"/>
    </row>
    <row r="1517" spans="2:8" s="1" customFormat="1" ht="16.899999999999999" customHeight="1">
      <c r="B1517" s="33"/>
      <c r="C1517" s="204" t="s">
        <v>5096</v>
      </c>
      <c r="D1517" s="204" t="s">
        <v>4617</v>
      </c>
      <c r="E1517" s="18" t="s">
        <v>180</v>
      </c>
      <c r="F1517" s="205">
        <v>39.04</v>
      </c>
      <c r="H1517" s="33"/>
    </row>
    <row r="1518" spans="2:8" s="1" customFormat="1" ht="16.899999999999999" customHeight="1">
      <c r="B1518" s="33"/>
      <c r="C1518" s="200" t="s">
        <v>4575</v>
      </c>
      <c r="D1518" s="201" t="s">
        <v>4576</v>
      </c>
      <c r="E1518" s="202" t="s">
        <v>167</v>
      </c>
      <c r="F1518" s="203">
        <v>21.472000000000001</v>
      </c>
      <c r="H1518" s="33"/>
    </row>
    <row r="1519" spans="2:8" s="1" customFormat="1" ht="16.899999999999999" customHeight="1">
      <c r="B1519" s="33"/>
      <c r="C1519" s="204" t="s">
        <v>19</v>
      </c>
      <c r="D1519" s="204" t="s">
        <v>230</v>
      </c>
      <c r="E1519" s="18" t="s">
        <v>19</v>
      </c>
      <c r="F1519" s="205">
        <v>0</v>
      </c>
      <c r="H1519" s="33"/>
    </row>
    <row r="1520" spans="2:8" s="1" customFormat="1" ht="16.899999999999999" customHeight="1">
      <c r="B1520" s="33"/>
      <c r="C1520" s="204" t="s">
        <v>19</v>
      </c>
      <c r="D1520" s="204" t="s">
        <v>5205</v>
      </c>
      <c r="E1520" s="18" t="s">
        <v>19</v>
      </c>
      <c r="F1520" s="205">
        <v>21.472000000000001</v>
      </c>
      <c r="H1520" s="33"/>
    </row>
    <row r="1521" spans="2:8" s="1" customFormat="1" ht="16.899999999999999" customHeight="1">
      <c r="B1521" s="33"/>
      <c r="C1521" s="204" t="s">
        <v>4575</v>
      </c>
      <c r="D1521" s="204" t="s">
        <v>234</v>
      </c>
      <c r="E1521" s="18" t="s">
        <v>19</v>
      </c>
      <c r="F1521" s="205">
        <v>21.472000000000001</v>
      </c>
      <c r="H1521" s="33"/>
    </row>
    <row r="1522" spans="2:8" s="1" customFormat="1" ht="16.899999999999999" customHeight="1">
      <c r="B1522" s="33"/>
      <c r="C1522" s="206" t="s">
        <v>5697</v>
      </c>
      <c r="H1522" s="33"/>
    </row>
    <row r="1523" spans="2:8" s="1" customFormat="1" ht="16.899999999999999" customHeight="1">
      <c r="B1523" s="33"/>
      <c r="C1523" s="204" t="s">
        <v>5090</v>
      </c>
      <c r="D1523" s="204" t="s">
        <v>4598</v>
      </c>
      <c r="E1523" s="18" t="s">
        <v>167</v>
      </c>
      <c r="F1523" s="205">
        <v>21.472000000000001</v>
      </c>
      <c r="H1523" s="33"/>
    </row>
    <row r="1524" spans="2:8" s="1" customFormat="1" ht="16.899999999999999" customHeight="1">
      <c r="B1524" s="33"/>
      <c r="C1524" s="204" t="s">
        <v>5100</v>
      </c>
      <c r="D1524" s="204" t="s">
        <v>491</v>
      </c>
      <c r="E1524" s="18" t="s">
        <v>167</v>
      </c>
      <c r="F1524" s="205">
        <v>5.3680000000000003</v>
      </c>
      <c r="H1524" s="33"/>
    </row>
    <row r="1525" spans="2:8" s="1" customFormat="1" ht="16.899999999999999" customHeight="1">
      <c r="B1525" s="33"/>
      <c r="C1525" s="200" t="s">
        <v>166</v>
      </c>
      <c r="D1525" s="201" t="s">
        <v>166</v>
      </c>
      <c r="E1525" s="202" t="s">
        <v>167</v>
      </c>
      <c r="F1525" s="203">
        <v>16.103999999999999</v>
      </c>
      <c r="H1525" s="33"/>
    </row>
    <row r="1526" spans="2:8" s="1" customFormat="1" ht="16.899999999999999" customHeight="1">
      <c r="B1526" s="33"/>
      <c r="C1526" s="204" t="s">
        <v>19</v>
      </c>
      <c r="D1526" s="204" t="s">
        <v>230</v>
      </c>
      <c r="E1526" s="18" t="s">
        <v>19</v>
      </c>
      <c r="F1526" s="205">
        <v>0</v>
      </c>
      <c r="H1526" s="33"/>
    </row>
    <row r="1527" spans="2:8" s="1" customFormat="1" ht="16.899999999999999" customHeight="1">
      <c r="B1527" s="33"/>
      <c r="C1527" s="204" t="s">
        <v>19</v>
      </c>
      <c r="D1527" s="204" t="s">
        <v>5205</v>
      </c>
      <c r="E1527" s="18" t="s">
        <v>19</v>
      </c>
      <c r="F1527" s="205">
        <v>21.472000000000001</v>
      </c>
      <c r="H1527" s="33"/>
    </row>
    <row r="1528" spans="2:8" s="1" customFormat="1" ht="16.899999999999999" customHeight="1">
      <c r="B1528" s="33"/>
      <c r="C1528" s="204" t="s">
        <v>19</v>
      </c>
      <c r="D1528" s="204" t="s">
        <v>5212</v>
      </c>
      <c r="E1528" s="18" t="s">
        <v>19</v>
      </c>
      <c r="F1528" s="205">
        <v>-5.3680000000000003</v>
      </c>
      <c r="H1528" s="33"/>
    </row>
    <row r="1529" spans="2:8" s="1" customFormat="1" ht="16.899999999999999" customHeight="1">
      <c r="B1529" s="33"/>
      <c r="C1529" s="204" t="s">
        <v>166</v>
      </c>
      <c r="D1529" s="204" t="s">
        <v>234</v>
      </c>
      <c r="E1529" s="18" t="s">
        <v>19</v>
      </c>
      <c r="F1529" s="205">
        <v>16.103999999999999</v>
      </c>
      <c r="H1529" s="33"/>
    </row>
    <row r="1530" spans="2:8" s="1" customFormat="1" ht="16.899999999999999" customHeight="1">
      <c r="B1530" s="33"/>
      <c r="C1530" s="206" t="s">
        <v>5697</v>
      </c>
      <c r="H1530" s="33"/>
    </row>
    <row r="1531" spans="2:8" s="1" customFormat="1" ht="16.899999999999999" customHeight="1">
      <c r="B1531" s="33"/>
      <c r="C1531" s="204" t="s">
        <v>5102</v>
      </c>
      <c r="D1531" s="204" t="s">
        <v>505</v>
      </c>
      <c r="E1531" s="18" t="s">
        <v>167</v>
      </c>
      <c r="F1531" s="205">
        <v>16.103999999999999</v>
      </c>
      <c r="H1531" s="33"/>
    </row>
    <row r="1532" spans="2:8" s="1" customFormat="1" ht="16.899999999999999" customHeight="1">
      <c r="B1532" s="33"/>
      <c r="C1532" s="204" t="s">
        <v>5098</v>
      </c>
      <c r="D1532" s="204" t="s">
        <v>486</v>
      </c>
      <c r="E1532" s="18" t="s">
        <v>167</v>
      </c>
      <c r="F1532" s="205">
        <v>16.103999999999999</v>
      </c>
      <c r="H1532" s="33"/>
    </row>
    <row r="1533" spans="2:8" s="1" customFormat="1" ht="16.899999999999999" customHeight="1">
      <c r="B1533" s="33"/>
      <c r="C1533" s="204" t="s">
        <v>5100</v>
      </c>
      <c r="D1533" s="204" t="s">
        <v>491</v>
      </c>
      <c r="E1533" s="18" t="s">
        <v>167</v>
      </c>
      <c r="F1533" s="205">
        <v>5.3680000000000003</v>
      </c>
      <c r="H1533" s="33"/>
    </row>
    <row r="1534" spans="2:8" s="1" customFormat="1" ht="26.45" customHeight="1">
      <c r="B1534" s="33"/>
      <c r="C1534" s="199" t="s">
        <v>5725</v>
      </c>
      <c r="D1534" s="199" t="s">
        <v>152</v>
      </c>
      <c r="H1534" s="33"/>
    </row>
    <row r="1535" spans="2:8" s="1" customFormat="1" ht="16.899999999999999" customHeight="1">
      <c r="B1535" s="33"/>
      <c r="C1535" s="200" t="s">
        <v>4337</v>
      </c>
      <c r="D1535" s="201" t="s">
        <v>4337</v>
      </c>
      <c r="E1535" s="202" t="s">
        <v>180</v>
      </c>
      <c r="F1535" s="203">
        <v>24.02</v>
      </c>
      <c r="H1535" s="33"/>
    </row>
    <row r="1536" spans="2:8" s="1" customFormat="1" ht="16.899999999999999" customHeight="1">
      <c r="B1536" s="33"/>
      <c r="C1536" s="204" t="s">
        <v>19</v>
      </c>
      <c r="D1536" s="204" t="s">
        <v>4651</v>
      </c>
      <c r="E1536" s="18" t="s">
        <v>19</v>
      </c>
      <c r="F1536" s="205">
        <v>0</v>
      </c>
      <c r="H1536" s="33"/>
    </row>
    <row r="1537" spans="2:8" s="1" customFormat="1" ht="16.899999999999999" customHeight="1">
      <c r="B1537" s="33"/>
      <c r="C1537" s="204" t="s">
        <v>19</v>
      </c>
      <c r="D1537" s="204" t="s">
        <v>5485</v>
      </c>
      <c r="E1537" s="18" t="s">
        <v>19</v>
      </c>
      <c r="F1537" s="205">
        <v>6.72</v>
      </c>
      <c r="H1537" s="33"/>
    </row>
    <row r="1538" spans="2:8" s="1" customFormat="1" ht="16.899999999999999" customHeight="1">
      <c r="B1538" s="33"/>
      <c r="C1538" s="204" t="s">
        <v>19</v>
      </c>
      <c r="D1538" s="204" t="s">
        <v>5486</v>
      </c>
      <c r="E1538" s="18" t="s">
        <v>19</v>
      </c>
      <c r="F1538" s="205">
        <v>17.3</v>
      </c>
      <c r="H1538" s="33"/>
    </row>
    <row r="1539" spans="2:8" s="1" customFormat="1" ht="16.899999999999999" customHeight="1">
      <c r="B1539" s="33"/>
      <c r="C1539" s="204" t="s">
        <v>4337</v>
      </c>
      <c r="D1539" s="204" t="s">
        <v>234</v>
      </c>
      <c r="E1539" s="18" t="s">
        <v>19</v>
      </c>
      <c r="F1539" s="205">
        <v>24.02</v>
      </c>
      <c r="H1539" s="33"/>
    </row>
    <row r="1540" spans="2:8" s="1" customFormat="1" ht="16.899999999999999" customHeight="1">
      <c r="B1540" s="33"/>
      <c r="C1540" s="206" t="s">
        <v>5697</v>
      </c>
      <c r="H1540" s="33"/>
    </row>
    <row r="1541" spans="2:8" s="1" customFormat="1" ht="16.899999999999999" customHeight="1">
      <c r="B1541" s="33"/>
      <c r="C1541" s="204" t="s">
        <v>5481</v>
      </c>
      <c r="D1541" s="204" t="s">
        <v>5482</v>
      </c>
      <c r="E1541" s="18" t="s">
        <v>180</v>
      </c>
      <c r="F1541" s="205">
        <v>24.02</v>
      </c>
      <c r="H1541" s="33"/>
    </row>
    <row r="1542" spans="2:8" s="1" customFormat="1" ht="16.899999999999999" customHeight="1">
      <c r="B1542" s="33"/>
      <c r="C1542" s="204" t="s">
        <v>5473</v>
      </c>
      <c r="D1542" s="204" t="s">
        <v>491</v>
      </c>
      <c r="E1542" s="18" t="s">
        <v>167</v>
      </c>
      <c r="F1542" s="205">
        <v>29.303000000000001</v>
      </c>
      <c r="H1542" s="33"/>
    </row>
    <row r="1543" spans="2:8" s="1" customFormat="1" ht="16.899999999999999" customHeight="1">
      <c r="B1543" s="33"/>
      <c r="C1543" s="204" t="s">
        <v>5479</v>
      </c>
      <c r="D1543" s="204" t="s">
        <v>4352</v>
      </c>
      <c r="E1543" s="18" t="s">
        <v>180</v>
      </c>
      <c r="F1543" s="205">
        <v>24.02</v>
      </c>
      <c r="H1543" s="33"/>
    </row>
    <row r="1544" spans="2:8" s="1" customFormat="1" ht="16.899999999999999" customHeight="1">
      <c r="B1544" s="33"/>
      <c r="C1544" s="200" t="s">
        <v>179</v>
      </c>
      <c r="D1544" s="201" t="s">
        <v>179</v>
      </c>
      <c r="E1544" s="202" t="s">
        <v>180</v>
      </c>
      <c r="F1544" s="203">
        <v>62.31</v>
      </c>
      <c r="H1544" s="33"/>
    </row>
    <row r="1545" spans="2:8" s="1" customFormat="1" ht="16.899999999999999" customHeight="1">
      <c r="B1545" s="33"/>
      <c r="C1545" s="204" t="s">
        <v>19</v>
      </c>
      <c r="D1545" s="204" t="s">
        <v>4651</v>
      </c>
      <c r="E1545" s="18" t="s">
        <v>19</v>
      </c>
      <c r="F1545" s="205">
        <v>0</v>
      </c>
      <c r="H1545" s="33"/>
    </row>
    <row r="1546" spans="2:8" s="1" customFormat="1" ht="16.899999999999999" customHeight="1">
      <c r="B1546" s="33"/>
      <c r="C1546" s="204" t="s">
        <v>179</v>
      </c>
      <c r="D1546" s="204" t="s">
        <v>5467</v>
      </c>
      <c r="E1546" s="18" t="s">
        <v>19</v>
      </c>
      <c r="F1546" s="205">
        <v>62.31</v>
      </c>
      <c r="H1546" s="33"/>
    </row>
    <row r="1547" spans="2:8" s="1" customFormat="1" ht="16.899999999999999" customHeight="1">
      <c r="B1547" s="33"/>
      <c r="C1547" s="206" t="s">
        <v>5697</v>
      </c>
      <c r="H1547" s="33"/>
    </row>
    <row r="1548" spans="2:8" s="1" customFormat="1" ht="16.899999999999999" customHeight="1">
      <c r="B1548" s="33"/>
      <c r="C1548" s="204" t="s">
        <v>5465</v>
      </c>
      <c r="D1548" s="204" t="s">
        <v>461</v>
      </c>
      <c r="E1548" s="18" t="s">
        <v>180</v>
      </c>
      <c r="F1548" s="205">
        <v>62.31</v>
      </c>
      <c r="H1548" s="33"/>
    </row>
    <row r="1549" spans="2:8" s="1" customFormat="1" ht="16.899999999999999" customHeight="1">
      <c r="B1549" s="33"/>
      <c r="C1549" s="204" t="s">
        <v>5473</v>
      </c>
      <c r="D1549" s="204" t="s">
        <v>491</v>
      </c>
      <c r="E1549" s="18" t="s">
        <v>167</v>
      </c>
      <c r="F1549" s="205">
        <v>29.303000000000001</v>
      </c>
      <c r="H1549" s="33"/>
    </row>
    <row r="1550" spans="2:8" s="1" customFormat="1" ht="16.899999999999999" customHeight="1">
      <c r="B1550" s="33"/>
      <c r="C1550" s="200" t="s">
        <v>4578</v>
      </c>
      <c r="D1550" s="201" t="s">
        <v>170</v>
      </c>
      <c r="E1550" s="202" t="s">
        <v>167</v>
      </c>
      <c r="F1550" s="203">
        <v>27.3</v>
      </c>
      <c r="H1550" s="33"/>
    </row>
    <row r="1551" spans="2:8" s="1" customFormat="1" ht="16.899999999999999" customHeight="1">
      <c r="B1551" s="33"/>
      <c r="C1551" s="204" t="s">
        <v>19</v>
      </c>
      <c r="D1551" s="204" t="s">
        <v>4651</v>
      </c>
      <c r="E1551" s="18" t="s">
        <v>19</v>
      </c>
      <c r="F1551" s="205">
        <v>0</v>
      </c>
      <c r="H1551" s="33"/>
    </row>
    <row r="1552" spans="2:8" s="1" customFormat="1" ht="16.899999999999999" customHeight="1">
      <c r="B1552" s="33"/>
      <c r="C1552" s="204" t="s">
        <v>19</v>
      </c>
      <c r="D1552" s="204" t="s">
        <v>5472</v>
      </c>
      <c r="E1552" s="18" t="s">
        <v>19</v>
      </c>
      <c r="F1552" s="205">
        <v>27.3</v>
      </c>
      <c r="H1552" s="33"/>
    </row>
    <row r="1553" spans="2:8" s="1" customFormat="1" ht="16.899999999999999" customHeight="1">
      <c r="B1553" s="33"/>
      <c r="C1553" s="204" t="s">
        <v>4578</v>
      </c>
      <c r="D1553" s="204" t="s">
        <v>234</v>
      </c>
      <c r="E1553" s="18" t="s">
        <v>19</v>
      </c>
      <c r="F1553" s="205">
        <v>27.3</v>
      </c>
      <c r="H1553" s="33"/>
    </row>
    <row r="1554" spans="2:8" s="1" customFormat="1" ht="16.899999999999999" customHeight="1">
      <c r="B1554" s="33"/>
      <c r="C1554" s="206" t="s">
        <v>5697</v>
      </c>
      <c r="H1554" s="33"/>
    </row>
    <row r="1555" spans="2:8" s="1" customFormat="1" ht="16.899999999999999" customHeight="1">
      <c r="B1555" s="33"/>
      <c r="C1555" s="204" t="s">
        <v>5468</v>
      </c>
      <c r="D1555" s="204" t="s">
        <v>5469</v>
      </c>
      <c r="E1555" s="18" t="s">
        <v>167</v>
      </c>
      <c r="F1555" s="205">
        <v>27.3</v>
      </c>
      <c r="H1555" s="33"/>
    </row>
    <row r="1556" spans="2:8" s="1" customFormat="1" ht="16.899999999999999" customHeight="1">
      <c r="B1556" s="33"/>
      <c r="C1556" s="204" t="s">
        <v>5473</v>
      </c>
      <c r="D1556" s="204" t="s">
        <v>491</v>
      </c>
      <c r="E1556" s="18" t="s">
        <v>167</v>
      </c>
      <c r="F1556" s="205">
        <v>29.303000000000001</v>
      </c>
      <c r="H1556" s="33"/>
    </row>
    <row r="1557" spans="2:8" s="1" customFormat="1" ht="16.899999999999999" customHeight="1">
      <c r="B1557" s="33"/>
      <c r="C1557" s="200" t="s">
        <v>166</v>
      </c>
      <c r="D1557" s="201" t="s">
        <v>166</v>
      </c>
      <c r="E1557" s="202" t="s">
        <v>167</v>
      </c>
      <c r="F1557" s="203">
        <v>5.6550000000000002</v>
      </c>
      <c r="H1557" s="33"/>
    </row>
    <row r="1558" spans="2:8" s="1" customFormat="1" ht="16.899999999999999" customHeight="1">
      <c r="B1558" s="33"/>
      <c r="C1558" s="204" t="s">
        <v>19</v>
      </c>
      <c r="D1558" s="204" t="s">
        <v>4651</v>
      </c>
      <c r="E1558" s="18" t="s">
        <v>19</v>
      </c>
      <c r="F1558" s="205">
        <v>0</v>
      </c>
      <c r="H1558" s="33"/>
    </row>
    <row r="1559" spans="2:8" s="1" customFormat="1" ht="16.899999999999999" customHeight="1">
      <c r="B1559" s="33"/>
      <c r="C1559" s="204" t="s">
        <v>19</v>
      </c>
      <c r="D1559" s="204" t="s">
        <v>5478</v>
      </c>
      <c r="E1559" s="18" t="s">
        <v>19</v>
      </c>
      <c r="F1559" s="205">
        <v>5.6550000000000002</v>
      </c>
      <c r="H1559" s="33"/>
    </row>
    <row r="1560" spans="2:8" s="1" customFormat="1" ht="16.899999999999999" customHeight="1">
      <c r="B1560" s="33"/>
      <c r="C1560" s="204" t="s">
        <v>166</v>
      </c>
      <c r="D1560" s="204" t="s">
        <v>234</v>
      </c>
      <c r="E1560" s="18" t="s">
        <v>19</v>
      </c>
      <c r="F1560" s="205">
        <v>5.6550000000000002</v>
      </c>
      <c r="H1560" s="33"/>
    </row>
    <row r="1561" spans="2:8" s="1" customFormat="1" ht="16.899999999999999" customHeight="1">
      <c r="B1561" s="33"/>
      <c r="C1561" s="206" t="s">
        <v>5697</v>
      </c>
      <c r="H1561" s="33"/>
    </row>
    <row r="1562" spans="2:8" s="1" customFormat="1" ht="16.899999999999999" customHeight="1">
      <c r="B1562" s="33"/>
      <c r="C1562" s="204" t="s">
        <v>5476</v>
      </c>
      <c r="D1562" s="204" t="s">
        <v>505</v>
      </c>
      <c r="E1562" s="18" t="s">
        <v>167</v>
      </c>
      <c r="F1562" s="205">
        <v>5.6550000000000002</v>
      </c>
      <c r="H1562" s="33"/>
    </row>
    <row r="1563" spans="2:8" s="1" customFormat="1" ht="16.899999999999999" customHeight="1">
      <c r="B1563" s="33"/>
      <c r="C1563" s="204" t="s">
        <v>5473</v>
      </c>
      <c r="D1563" s="204" t="s">
        <v>491</v>
      </c>
      <c r="E1563" s="18" t="s">
        <v>167</v>
      </c>
      <c r="F1563" s="205">
        <v>29.303000000000001</v>
      </c>
      <c r="H1563" s="33"/>
    </row>
    <row r="1564" spans="2:8" s="1" customFormat="1" ht="7.35" customHeight="1">
      <c r="B1564" s="42"/>
      <c r="C1564" s="43"/>
      <c r="D1564" s="43"/>
      <c r="E1564" s="43"/>
      <c r="F1564" s="43"/>
      <c r="G1564" s="43"/>
      <c r="H1564" s="33"/>
    </row>
    <row r="1565" spans="2:8" s="1" customFormat="1" ht="11.25"/>
  </sheetData>
  <sheetProtection algorithmName="SHA-512" hashValue="4pVS4g90kXjUynxMMk4JiQbEFLALCAlcxZi04swpXz01YOoeu8pzRC9zk5+4uasf3Qb9Ljy5JSILmMYk+Zx1rg==" saltValue="5F6e8I3qj3M2QLAiN1jPTT6iKu3/fPwDrX0p+ilMaNSymxd/61caPkhWbVHlgQdnmOKzmSVBcGYK6bUlxgyGeg==" spinCount="100000" sheet="1" objects="1" scenarios="1" formatColumns="0" formatRows="0"/>
  <mergeCells count="2">
    <mergeCell ref="D5:F5"/>
    <mergeCell ref="D6:F6"/>
  </mergeCells>
  <pageMargins left="0.70866141732283472" right="0.70866141732283472" top="0.78740157480314965" bottom="0.78740157480314965" header="0.31496062992125984" footer="0.31496062992125984"/>
  <pageSetup paperSize="9" scale="60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customFormat="1" ht="37.5" customHeight="1"/>
    <row r="2" spans="2:1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6" customFormat="1" ht="45" customHeight="1">
      <c r="B3" s="211"/>
      <c r="C3" s="333" t="s">
        <v>5726</v>
      </c>
      <c r="D3" s="333"/>
      <c r="E3" s="333"/>
      <c r="F3" s="333"/>
      <c r="G3" s="333"/>
      <c r="H3" s="333"/>
      <c r="I3" s="333"/>
      <c r="J3" s="333"/>
      <c r="K3" s="212"/>
    </row>
    <row r="4" spans="2:11" customFormat="1" ht="25.5" customHeight="1">
      <c r="B4" s="213"/>
      <c r="C4" s="338" t="s">
        <v>5727</v>
      </c>
      <c r="D4" s="338"/>
      <c r="E4" s="338"/>
      <c r="F4" s="338"/>
      <c r="G4" s="338"/>
      <c r="H4" s="338"/>
      <c r="I4" s="338"/>
      <c r="J4" s="338"/>
      <c r="K4" s="214"/>
    </row>
    <row r="5" spans="2:1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customFormat="1" ht="15" customHeight="1">
      <c r="B6" s="213"/>
      <c r="C6" s="337" t="s">
        <v>5728</v>
      </c>
      <c r="D6" s="337"/>
      <c r="E6" s="337"/>
      <c r="F6" s="337"/>
      <c r="G6" s="337"/>
      <c r="H6" s="337"/>
      <c r="I6" s="337"/>
      <c r="J6" s="337"/>
      <c r="K6" s="214"/>
    </row>
    <row r="7" spans="2:11" customFormat="1" ht="15" customHeight="1">
      <c r="B7" s="217"/>
      <c r="C7" s="337" t="s">
        <v>5729</v>
      </c>
      <c r="D7" s="337"/>
      <c r="E7" s="337"/>
      <c r="F7" s="337"/>
      <c r="G7" s="337"/>
      <c r="H7" s="337"/>
      <c r="I7" s="337"/>
      <c r="J7" s="337"/>
      <c r="K7" s="214"/>
    </row>
    <row r="8" spans="2:1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customFormat="1" ht="15" customHeight="1">
      <c r="B9" s="217"/>
      <c r="C9" s="337" t="s">
        <v>5730</v>
      </c>
      <c r="D9" s="337"/>
      <c r="E9" s="337"/>
      <c r="F9" s="337"/>
      <c r="G9" s="337"/>
      <c r="H9" s="337"/>
      <c r="I9" s="337"/>
      <c r="J9" s="337"/>
      <c r="K9" s="214"/>
    </row>
    <row r="10" spans="2:11" customFormat="1" ht="15" customHeight="1">
      <c r="B10" s="217"/>
      <c r="C10" s="216"/>
      <c r="D10" s="337" t="s">
        <v>5731</v>
      </c>
      <c r="E10" s="337"/>
      <c r="F10" s="337"/>
      <c r="G10" s="337"/>
      <c r="H10" s="337"/>
      <c r="I10" s="337"/>
      <c r="J10" s="337"/>
      <c r="K10" s="214"/>
    </row>
    <row r="11" spans="2:11" customFormat="1" ht="15" customHeight="1">
      <c r="B11" s="217"/>
      <c r="C11" s="218"/>
      <c r="D11" s="337" t="s">
        <v>5732</v>
      </c>
      <c r="E11" s="337"/>
      <c r="F11" s="337"/>
      <c r="G11" s="337"/>
      <c r="H11" s="337"/>
      <c r="I11" s="337"/>
      <c r="J11" s="337"/>
      <c r="K11" s="214"/>
    </row>
    <row r="12" spans="2:1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customFormat="1" ht="15" customHeight="1">
      <c r="B13" s="217"/>
      <c r="C13" s="218"/>
      <c r="D13" s="219" t="s">
        <v>5733</v>
      </c>
      <c r="E13" s="216"/>
      <c r="F13" s="216"/>
      <c r="G13" s="216"/>
      <c r="H13" s="216"/>
      <c r="I13" s="216"/>
      <c r="J13" s="216"/>
      <c r="K13" s="214"/>
    </row>
    <row r="14" spans="2:1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customFormat="1" ht="15" customHeight="1">
      <c r="B15" s="217"/>
      <c r="C15" s="218"/>
      <c r="D15" s="337" t="s">
        <v>5734</v>
      </c>
      <c r="E15" s="337"/>
      <c r="F15" s="337"/>
      <c r="G15" s="337"/>
      <c r="H15" s="337"/>
      <c r="I15" s="337"/>
      <c r="J15" s="337"/>
      <c r="K15" s="214"/>
    </row>
    <row r="16" spans="2:11" customFormat="1" ht="15" customHeight="1">
      <c r="B16" s="217"/>
      <c r="C16" s="218"/>
      <c r="D16" s="337" t="s">
        <v>5735</v>
      </c>
      <c r="E16" s="337"/>
      <c r="F16" s="337"/>
      <c r="G16" s="337"/>
      <c r="H16" s="337"/>
      <c r="I16" s="337"/>
      <c r="J16" s="337"/>
      <c r="K16" s="214"/>
    </row>
    <row r="17" spans="2:11" customFormat="1" ht="15" customHeight="1">
      <c r="B17" s="217"/>
      <c r="C17" s="218"/>
      <c r="D17" s="337" t="s">
        <v>5736</v>
      </c>
      <c r="E17" s="337"/>
      <c r="F17" s="337"/>
      <c r="G17" s="337"/>
      <c r="H17" s="337"/>
      <c r="I17" s="337"/>
      <c r="J17" s="337"/>
      <c r="K17" s="214"/>
    </row>
    <row r="18" spans="2:11" customFormat="1" ht="15" customHeight="1">
      <c r="B18" s="217"/>
      <c r="C18" s="218"/>
      <c r="D18" s="218"/>
      <c r="E18" s="220" t="s">
        <v>82</v>
      </c>
      <c r="F18" s="337" t="s">
        <v>5737</v>
      </c>
      <c r="G18" s="337"/>
      <c r="H18" s="337"/>
      <c r="I18" s="337"/>
      <c r="J18" s="337"/>
      <c r="K18" s="214"/>
    </row>
    <row r="19" spans="2:11" customFormat="1" ht="15" customHeight="1">
      <c r="B19" s="217"/>
      <c r="C19" s="218"/>
      <c r="D19" s="218"/>
      <c r="E19" s="220" t="s">
        <v>5738</v>
      </c>
      <c r="F19" s="337" t="s">
        <v>5739</v>
      </c>
      <c r="G19" s="337"/>
      <c r="H19" s="337"/>
      <c r="I19" s="337"/>
      <c r="J19" s="337"/>
      <c r="K19" s="214"/>
    </row>
    <row r="20" spans="2:11" customFormat="1" ht="15" customHeight="1">
      <c r="B20" s="217"/>
      <c r="C20" s="218"/>
      <c r="D20" s="218"/>
      <c r="E20" s="220" t="s">
        <v>5740</v>
      </c>
      <c r="F20" s="337" t="s">
        <v>5741</v>
      </c>
      <c r="G20" s="337"/>
      <c r="H20" s="337"/>
      <c r="I20" s="337"/>
      <c r="J20" s="337"/>
      <c r="K20" s="214"/>
    </row>
    <row r="21" spans="2:11" customFormat="1" ht="15" customHeight="1">
      <c r="B21" s="217"/>
      <c r="C21" s="218"/>
      <c r="D21" s="218"/>
      <c r="E21" s="220" t="s">
        <v>163</v>
      </c>
      <c r="F21" s="337" t="s">
        <v>164</v>
      </c>
      <c r="G21" s="337"/>
      <c r="H21" s="337"/>
      <c r="I21" s="337"/>
      <c r="J21" s="337"/>
      <c r="K21" s="214"/>
    </row>
    <row r="22" spans="2:11" customFormat="1" ht="15" customHeight="1">
      <c r="B22" s="217"/>
      <c r="C22" s="218"/>
      <c r="D22" s="218"/>
      <c r="E22" s="220" t="s">
        <v>1550</v>
      </c>
      <c r="F22" s="337" t="s">
        <v>1405</v>
      </c>
      <c r="G22" s="337"/>
      <c r="H22" s="337"/>
      <c r="I22" s="337"/>
      <c r="J22" s="337"/>
      <c r="K22" s="214"/>
    </row>
    <row r="23" spans="2:11" customFormat="1" ht="15" customHeight="1">
      <c r="B23" s="217"/>
      <c r="C23" s="218"/>
      <c r="D23" s="218"/>
      <c r="E23" s="220" t="s">
        <v>89</v>
      </c>
      <c r="F23" s="337" t="s">
        <v>5742</v>
      </c>
      <c r="G23" s="337"/>
      <c r="H23" s="337"/>
      <c r="I23" s="337"/>
      <c r="J23" s="337"/>
      <c r="K23" s="214"/>
    </row>
    <row r="24" spans="2:1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customFormat="1" ht="15" customHeight="1">
      <c r="B25" s="217"/>
      <c r="C25" s="337" t="s">
        <v>5743</v>
      </c>
      <c r="D25" s="337"/>
      <c r="E25" s="337"/>
      <c r="F25" s="337"/>
      <c r="G25" s="337"/>
      <c r="H25" s="337"/>
      <c r="I25" s="337"/>
      <c r="J25" s="337"/>
      <c r="K25" s="214"/>
    </row>
    <row r="26" spans="2:11" customFormat="1" ht="15" customHeight="1">
      <c r="B26" s="217"/>
      <c r="C26" s="337" t="s">
        <v>5744</v>
      </c>
      <c r="D26" s="337"/>
      <c r="E26" s="337"/>
      <c r="F26" s="337"/>
      <c r="G26" s="337"/>
      <c r="H26" s="337"/>
      <c r="I26" s="337"/>
      <c r="J26" s="337"/>
      <c r="K26" s="214"/>
    </row>
    <row r="27" spans="2:11" customFormat="1" ht="15" customHeight="1">
      <c r="B27" s="217"/>
      <c r="C27" s="216"/>
      <c r="D27" s="337" t="s">
        <v>5745</v>
      </c>
      <c r="E27" s="337"/>
      <c r="F27" s="337"/>
      <c r="G27" s="337"/>
      <c r="H27" s="337"/>
      <c r="I27" s="337"/>
      <c r="J27" s="337"/>
      <c r="K27" s="214"/>
    </row>
    <row r="28" spans="2:11" customFormat="1" ht="15" customHeight="1">
      <c r="B28" s="217"/>
      <c r="C28" s="218"/>
      <c r="D28" s="337" t="s">
        <v>5746</v>
      </c>
      <c r="E28" s="337"/>
      <c r="F28" s="337"/>
      <c r="G28" s="337"/>
      <c r="H28" s="337"/>
      <c r="I28" s="337"/>
      <c r="J28" s="337"/>
      <c r="K28" s="214"/>
    </row>
    <row r="29" spans="2:1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customFormat="1" ht="15" customHeight="1">
      <c r="B30" s="217"/>
      <c r="C30" s="218"/>
      <c r="D30" s="337" t="s">
        <v>5747</v>
      </c>
      <c r="E30" s="337"/>
      <c r="F30" s="337"/>
      <c r="G30" s="337"/>
      <c r="H30" s="337"/>
      <c r="I30" s="337"/>
      <c r="J30" s="337"/>
      <c r="K30" s="214"/>
    </row>
    <row r="31" spans="2:11" customFormat="1" ht="15" customHeight="1">
      <c r="B31" s="217"/>
      <c r="C31" s="218"/>
      <c r="D31" s="337" t="s">
        <v>5748</v>
      </c>
      <c r="E31" s="337"/>
      <c r="F31" s="337"/>
      <c r="G31" s="337"/>
      <c r="H31" s="337"/>
      <c r="I31" s="337"/>
      <c r="J31" s="337"/>
      <c r="K31" s="214"/>
    </row>
    <row r="32" spans="2:1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customFormat="1" ht="15" customHeight="1">
      <c r="B33" s="217"/>
      <c r="C33" s="218"/>
      <c r="D33" s="337" t="s">
        <v>5749</v>
      </c>
      <c r="E33" s="337"/>
      <c r="F33" s="337"/>
      <c r="G33" s="337"/>
      <c r="H33" s="337"/>
      <c r="I33" s="337"/>
      <c r="J33" s="337"/>
      <c r="K33" s="214"/>
    </row>
    <row r="34" spans="2:11" customFormat="1" ht="15" customHeight="1">
      <c r="B34" s="217"/>
      <c r="C34" s="218"/>
      <c r="D34" s="337" t="s">
        <v>5750</v>
      </c>
      <c r="E34" s="337"/>
      <c r="F34" s="337"/>
      <c r="G34" s="337"/>
      <c r="H34" s="337"/>
      <c r="I34" s="337"/>
      <c r="J34" s="337"/>
      <c r="K34" s="214"/>
    </row>
    <row r="35" spans="2:11" customFormat="1" ht="15" customHeight="1">
      <c r="B35" s="217"/>
      <c r="C35" s="218"/>
      <c r="D35" s="337" t="s">
        <v>5751</v>
      </c>
      <c r="E35" s="337"/>
      <c r="F35" s="337"/>
      <c r="G35" s="337"/>
      <c r="H35" s="337"/>
      <c r="I35" s="337"/>
      <c r="J35" s="337"/>
      <c r="K35" s="214"/>
    </row>
    <row r="36" spans="2:11" customFormat="1" ht="15" customHeight="1">
      <c r="B36" s="217"/>
      <c r="C36" s="218"/>
      <c r="D36" s="216"/>
      <c r="E36" s="219" t="s">
        <v>204</v>
      </c>
      <c r="F36" s="216"/>
      <c r="G36" s="337" t="s">
        <v>5752</v>
      </c>
      <c r="H36" s="337"/>
      <c r="I36" s="337"/>
      <c r="J36" s="337"/>
      <c r="K36" s="214"/>
    </row>
    <row r="37" spans="2:11" customFormat="1" ht="30.75" customHeight="1">
      <c r="B37" s="217"/>
      <c r="C37" s="218"/>
      <c r="D37" s="216"/>
      <c r="E37" s="219" t="s">
        <v>5753</v>
      </c>
      <c r="F37" s="216"/>
      <c r="G37" s="337" t="s">
        <v>5754</v>
      </c>
      <c r="H37" s="337"/>
      <c r="I37" s="337"/>
      <c r="J37" s="337"/>
      <c r="K37" s="214"/>
    </row>
    <row r="38" spans="2:11" customFormat="1" ht="15" customHeight="1">
      <c r="B38" s="217"/>
      <c r="C38" s="218"/>
      <c r="D38" s="216"/>
      <c r="E38" s="219" t="s">
        <v>57</v>
      </c>
      <c r="F38" s="216"/>
      <c r="G38" s="337" t="s">
        <v>5755</v>
      </c>
      <c r="H38" s="337"/>
      <c r="I38" s="337"/>
      <c r="J38" s="337"/>
      <c r="K38" s="214"/>
    </row>
    <row r="39" spans="2:11" customFormat="1" ht="15" customHeight="1">
      <c r="B39" s="217"/>
      <c r="C39" s="218"/>
      <c r="D39" s="216"/>
      <c r="E39" s="219" t="s">
        <v>58</v>
      </c>
      <c r="F39" s="216"/>
      <c r="G39" s="337" t="s">
        <v>5756</v>
      </c>
      <c r="H39" s="337"/>
      <c r="I39" s="337"/>
      <c r="J39" s="337"/>
      <c r="K39" s="214"/>
    </row>
    <row r="40" spans="2:11" customFormat="1" ht="15" customHeight="1">
      <c r="B40" s="217"/>
      <c r="C40" s="218"/>
      <c r="D40" s="216"/>
      <c r="E40" s="219" t="s">
        <v>205</v>
      </c>
      <c r="F40" s="216"/>
      <c r="G40" s="337" t="s">
        <v>5757</v>
      </c>
      <c r="H40" s="337"/>
      <c r="I40" s="337"/>
      <c r="J40" s="337"/>
      <c r="K40" s="214"/>
    </row>
    <row r="41" spans="2:11" customFormat="1" ht="15" customHeight="1">
      <c r="B41" s="217"/>
      <c r="C41" s="218"/>
      <c r="D41" s="216"/>
      <c r="E41" s="219" t="s">
        <v>206</v>
      </c>
      <c r="F41" s="216"/>
      <c r="G41" s="337" t="s">
        <v>5758</v>
      </c>
      <c r="H41" s="337"/>
      <c r="I41" s="337"/>
      <c r="J41" s="337"/>
      <c r="K41" s="214"/>
    </row>
    <row r="42" spans="2:11" customFormat="1" ht="15" customHeight="1">
      <c r="B42" s="217"/>
      <c r="C42" s="218"/>
      <c r="D42" s="216"/>
      <c r="E42" s="219" t="s">
        <v>5759</v>
      </c>
      <c r="F42" s="216"/>
      <c r="G42" s="337" t="s">
        <v>5760</v>
      </c>
      <c r="H42" s="337"/>
      <c r="I42" s="337"/>
      <c r="J42" s="337"/>
      <c r="K42" s="214"/>
    </row>
    <row r="43" spans="2:11" customFormat="1" ht="15" customHeight="1">
      <c r="B43" s="217"/>
      <c r="C43" s="218"/>
      <c r="D43" s="216"/>
      <c r="E43" s="219"/>
      <c r="F43" s="216"/>
      <c r="G43" s="337" t="s">
        <v>5761</v>
      </c>
      <c r="H43" s="337"/>
      <c r="I43" s="337"/>
      <c r="J43" s="337"/>
      <c r="K43" s="214"/>
    </row>
    <row r="44" spans="2:11" customFormat="1" ht="15" customHeight="1">
      <c r="B44" s="217"/>
      <c r="C44" s="218"/>
      <c r="D44" s="216"/>
      <c r="E44" s="219" t="s">
        <v>5762</v>
      </c>
      <c r="F44" s="216"/>
      <c r="G44" s="337" t="s">
        <v>5763</v>
      </c>
      <c r="H44" s="337"/>
      <c r="I44" s="337"/>
      <c r="J44" s="337"/>
      <c r="K44" s="214"/>
    </row>
    <row r="45" spans="2:11" customFormat="1" ht="15" customHeight="1">
      <c r="B45" s="217"/>
      <c r="C45" s="218"/>
      <c r="D45" s="216"/>
      <c r="E45" s="219" t="s">
        <v>208</v>
      </c>
      <c r="F45" s="216"/>
      <c r="G45" s="337" t="s">
        <v>5764</v>
      </c>
      <c r="H45" s="337"/>
      <c r="I45" s="337"/>
      <c r="J45" s="337"/>
      <c r="K45" s="214"/>
    </row>
    <row r="46" spans="2:1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customFormat="1" ht="15" customHeight="1">
      <c r="B47" s="217"/>
      <c r="C47" s="218"/>
      <c r="D47" s="337" t="s">
        <v>5765</v>
      </c>
      <c r="E47" s="337"/>
      <c r="F47" s="337"/>
      <c r="G47" s="337"/>
      <c r="H47" s="337"/>
      <c r="I47" s="337"/>
      <c r="J47" s="337"/>
      <c r="K47" s="214"/>
    </row>
    <row r="48" spans="2:11" customFormat="1" ht="15" customHeight="1">
      <c r="B48" s="217"/>
      <c r="C48" s="218"/>
      <c r="D48" s="218"/>
      <c r="E48" s="337" t="s">
        <v>5766</v>
      </c>
      <c r="F48" s="337"/>
      <c r="G48" s="337"/>
      <c r="H48" s="337"/>
      <c r="I48" s="337"/>
      <c r="J48" s="337"/>
      <c r="K48" s="214"/>
    </row>
    <row r="49" spans="2:11" customFormat="1" ht="15" customHeight="1">
      <c r="B49" s="217"/>
      <c r="C49" s="218"/>
      <c r="D49" s="218"/>
      <c r="E49" s="337" t="s">
        <v>5767</v>
      </c>
      <c r="F49" s="337"/>
      <c r="G49" s="337"/>
      <c r="H49" s="337"/>
      <c r="I49" s="337"/>
      <c r="J49" s="337"/>
      <c r="K49" s="214"/>
    </row>
    <row r="50" spans="2:11" customFormat="1" ht="15" customHeight="1">
      <c r="B50" s="217"/>
      <c r="C50" s="218"/>
      <c r="D50" s="218"/>
      <c r="E50" s="337" t="s">
        <v>5768</v>
      </c>
      <c r="F50" s="337"/>
      <c r="G50" s="337"/>
      <c r="H50" s="337"/>
      <c r="I50" s="337"/>
      <c r="J50" s="337"/>
      <c r="K50" s="214"/>
    </row>
    <row r="51" spans="2:11" customFormat="1" ht="15" customHeight="1">
      <c r="B51" s="217"/>
      <c r="C51" s="218"/>
      <c r="D51" s="337" t="s">
        <v>5769</v>
      </c>
      <c r="E51" s="337"/>
      <c r="F51" s="337"/>
      <c r="G51" s="337"/>
      <c r="H51" s="337"/>
      <c r="I51" s="337"/>
      <c r="J51" s="337"/>
      <c r="K51" s="214"/>
    </row>
    <row r="52" spans="2:11" customFormat="1" ht="25.5" customHeight="1">
      <c r="B52" s="213"/>
      <c r="C52" s="338" t="s">
        <v>5770</v>
      </c>
      <c r="D52" s="338"/>
      <c r="E52" s="338"/>
      <c r="F52" s="338"/>
      <c r="G52" s="338"/>
      <c r="H52" s="338"/>
      <c r="I52" s="338"/>
      <c r="J52" s="338"/>
      <c r="K52" s="214"/>
    </row>
    <row r="53" spans="2:1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customFormat="1" ht="15" customHeight="1">
      <c r="B54" s="213"/>
      <c r="C54" s="337" t="s">
        <v>5771</v>
      </c>
      <c r="D54" s="337"/>
      <c r="E54" s="337"/>
      <c r="F54" s="337"/>
      <c r="G54" s="337"/>
      <c r="H54" s="337"/>
      <c r="I54" s="337"/>
      <c r="J54" s="337"/>
      <c r="K54" s="214"/>
    </row>
    <row r="55" spans="2:11" customFormat="1" ht="15" customHeight="1">
      <c r="B55" s="213"/>
      <c r="C55" s="337" t="s">
        <v>5772</v>
      </c>
      <c r="D55" s="337"/>
      <c r="E55" s="337"/>
      <c r="F55" s="337"/>
      <c r="G55" s="337"/>
      <c r="H55" s="337"/>
      <c r="I55" s="337"/>
      <c r="J55" s="337"/>
      <c r="K55" s="214"/>
    </row>
    <row r="56" spans="2:1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customFormat="1" ht="15" customHeight="1">
      <c r="B57" s="213"/>
      <c r="C57" s="337" t="s">
        <v>5773</v>
      </c>
      <c r="D57" s="337"/>
      <c r="E57" s="337"/>
      <c r="F57" s="337"/>
      <c r="G57" s="337"/>
      <c r="H57" s="337"/>
      <c r="I57" s="337"/>
      <c r="J57" s="337"/>
      <c r="K57" s="214"/>
    </row>
    <row r="58" spans="2:11" customFormat="1" ht="15" customHeight="1">
      <c r="B58" s="213"/>
      <c r="C58" s="218"/>
      <c r="D58" s="337" t="s">
        <v>5774</v>
      </c>
      <c r="E58" s="337"/>
      <c r="F58" s="337"/>
      <c r="G58" s="337"/>
      <c r="H58" s="337"/>
      <c r="I58" s="337"/>
      <c r="J58" s="337"/>
      <c r="K58" s="214"/>
    </row>
    <row r="59" spans="2:11" customFormat="1" ht="15" customHeight="1">
      <c r="B59" s="213"/>
      <c r="C59" s="218"/>
      <c r="D59" s="337" t="s">
        <v>5775</v>
      </c>
      <c r="E59" s="337"/>
      <c r="F59" s="337"/>
      <c r="G59" s="337"/>
      <c r="H59" s="337"/>
      <c r="I59" s="337"/>
      <c r="J59" s="337"/>
      <c r="K59" s="214"/>
    </row>
    <row r="60" spans="2:11" customFormat="1" ht="15" customHeight="1">
      <c r="B60" s="213"/>
      <c r="C60" s="218"/>
      <c r="D60" s="337" t="s">
        <v>5776</v>
      </c>
      <c r="E60" s="337"/>
      <c r="F60" s="337"/>
      <c r="G60" s="337"/>
      <c r="H60" s="337"/>
      <c r="I60" s="337"/>
      <c r="J60" s="337"/>
      <c r="K60" s="214"/>
    </row>
    <row r="61" spans="2:11" customFormat="1" ht="15" customHeight="1">
      <c r="B61" s="213"/>
      <c r="C61" s="218"/>
      <c r="D61" s="337" t="s">
        <v>5777</v>
      </c>
      <c r="E61" s="337"/>
      <c r="F61" s="337"/>
      <c r="G61" s="337"/>
      <c r="H61" s="337"/>
      <c r="I61" s="337"/>
      <c r="J61" s="337"/>
      <c r="K61" s="214"/>
    </row>
    <row r="62" spans="2:11" customFormat="1" ht="15" customHeight="1">
      <c r="B62" s="213"/>
      <c r="C62" s="218"/>
      <c r="D62" s="339" t="s">
        <v>5778</v>
      </c>
      <c r="E62" s="339"/>
      <c r="F62" s="339"/>
      <c r="G62" s="339"/>
      <c r="H62" s="339"/>
      <c r="I62" s="339"/>
      <c r="J62" s="339"/>
      <c r="K62" s="214"/>
    </row>
    <row r="63" spans="2:11" customFormat="1" ht="15" customHeight="1">
      <c r="B63" s="213"/>
      <c r="C63" s="218"/>
      <c r="D63" s="337" t="s">
        <v>5779</v>
      </c>
      <c r="E63" s="337"/>
      <c r="F63" s="337"/>
      <c r="G63" s="337"/>
      <c r="H63" s="337"/>
      <c r="I63" s="337"/>
      <c r="J63" s="337"/>
      <c r="K63" s="214"/>
    </row>
    <row r="64" spans="2:1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customFormat="1" ht="15" customHeight="1">
      <c r="B65" s="213"/>
      <c r="C65" s="218"/>
      <c r="D65" s="337" t="s">
        <v>5780</v>
      </c>
      <c r="E65" s="337"/>
      <c r="F65" s="337"/>
      <c r="G65" s="337"/>
      <c r="H65" s="337"/>
      <c r="I65" s="337"/>
      <c r="J65" s="337"/>
      <c r="K65" s="214"/>
    </row>
    <row r="66" spans="2:11" customFormat="1" ht="15" customHeight="1">
      <c r="B66" s="213"/>
      <c r="C66" s="218"/>
      <c r="D66" s="339" t="s">
        <v>5781</v>
      </c>
      <c r="E66" s="339"/>
      <c r="F66" s="339"/>
      <c r="G66" s="339"/>
      <c r="H66" s="339"/>
      <c r="I66" s="339"/>
      <c r="J66" s="339"/>
      <c r="K66" s="214"/>
    </row>
    <row r="67" spans="2:11" customFormat="1" ht="15" customHeight="1">
      <c r="B67" s="213"/>
      <c r="C67" s="218"/>
      <c r="D67" s="337" t="s">
        <v>5782</v>
      </c>
      <c r="E67" s="337"/>
      <c r="F67" s="337"/>
      <c r="G67" s="337"/>
      <c r="H67" s="337"/>
      <c r="I67" s="337"/>
      <c r="J67" s="337"/>
      <c r="K67" s="214"/>
    </row>
    <row r="68" spans="2:11" customFormat="1" ht="15" customHeight="1">
      <c r="B68" s="213"/>
      <c r="C68" s="218"/>
      <c r="D68" s="337" t="s">
        <v>5783</v>
      </c>
      <c r="E68" s="337"/>
      <c r="F68" s="337"/>
      <c r="G68" s="337"/>
      <c r="H68" s="337"/>
      <c r="I68" s="337"/>
      <c r="J68" s="337"/>
      <c r="K68" s="214"/>
    </row>
    <row r="69" spans="2:11" customFormat="1" ht="15" customHeight="1">
      <c r="B69" s="213"/>
      <c r="C69" s="218"/>
      <c r="D69" s="337" t="s">
        <v>5784</v>
      </c>
      <c r="E69" s="337"/>
      <c r="F69" s="337"/>
      <c r="G69" s="337"/>
      <c r="H69" s="337"/>
      <c r="I69" s="337"/>
      <c r="J69" s="337"/>
      <c r="K69" s="214"/>
    </row>
    <row r="70" spans="2:11" customFormat="1" ht="15" customHeight="1">
      <c r="B70" s="213"/>
      <c r="C70" s="218"/>
      <c r="D70" s="337" t="s">
        <v>5785</v>
      </c>
      <c r="E70" s="337"/>
      <c r="F70" s="337"/>
      <c r="G70" s="337"/>
      <c r="H70" s="337"/>
      <c r="I70" s="337"/>
      <c r="J70" s="337"/>
      <c r="K70" s="214"/>
    </row>
    <row r="71" spans="2:1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customFormat="1" ht="45" customHeight="1">
      <c r="B75" s="230"/>
      <c r="C75" s="332" t="s">
        <v>5786</v>
      </c>
      <c r="D75" s="332"/>
      <c r="E75" s="332"/>
      <c r="F75" s="332"/>
      <c r="G75" s="332"/>
      <c r="H75" s="332"/>
      <c r="I75" s="332"/>
      <c r="J75" s="332"/>
      <c r="K75" s="231"/>
    </row>
    <row r="76" spans="2:11" customFormat="1" ht="17.25" customHeight="1">
      <c r="B76" s="230"/>
      <c r="C76" s="232" t="s">
        <v>5787</v>
      </c>
      <c r="D76" s="232"/>
      <c r="E76" s="232"/>
      <c r="F76" s="232" t="s">
        <v>5788</v>
      </c>
      <c r="G76" s="233"/>
      <c r="H76" s="232" t="s">
        <v>58</v>
      </c>
      <c r="I76" s="232" t="s">
        <v>61</v>
      </c>
      <c r="J76" s="232" t="s">
        <v>5789</v>
      </c>
      <c r="K76" s="231"/>
    </row>
    <row r="77" spans="2:11" customFormat="1" ht="17.25" customHeight="1">
      <c r="B77" s="230"/>
      <c r="C77" s="234" t="s">
        <v>5790</v>
      </c>
      <c r="D77" s="234"/>
      <c r="E77" s="234"/>
      <c r="F77" s="235" t="s">
        <v>5791</v>
      </c>
      <c r="G77" s="236"/>
      <c r="H77" s="234"/>
      <c r="I77" s="234"/>
      <c r="J77" s="234" t="s">
        <v>5792</v>
      </c>
      <c r="K77" s="231"/>
    </row>
    <row r="78" spans="2:1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customFormat="1" ht="15" customHeight="1">
      <c r="B79" s="230"/>
      <c r="C79" s="219" t="s">
        <v>57</v>
      </c>
      <c r="D79" s="239"/>
      <c r="E79" s="239"/>
      <c r="F79" s="240" t="s">
        <v>5793</v>
      </c>
      <c r="G79" s="241"/>
      <c r="H79" s="219" t="s">
        <v>5794</v>
      </c>
      <c r="I79" s="219" t="s">
        <v>5795</v>
      </c>
      <c r="J79" s="219">
        <v>20</v>
      </c>
      <c r="K79" s="231"/>
    </row>
    <row r="80" spans="2:11" customFormat="1" ht="15" customHeight="1">
      <c r="B80" s="230"/>
      <c r="C80" s="219" t="s">
        <v>5796</v>
      </c>
      <c r="D80" s="219"/>
      <c r="E80" s="219"/>
      <c r="F80" s="240" t="s">
        <v>5793</v>
      </c>
      <c r="G80" s="241"/>
      <c r="H80" s="219" t="s">
        <v>5797</v>
      </c>
      <c r="I80" s="219" t="s">
        <v>5795</v>
      </c>
      <c r="J80" s="219">
        <v>120</v>
      </c>
      <c r="K80" s="231"/>
    </row>
    <row r="81" spans="2:11" customFormat="1" ht="15" customHeight="1">
      <c r="B81" s="242"/>
      <c r="C81" s="219" t="s">
        <v>5798</v>
      </c>
      <c r="D81" s="219"/>
      <c r="E81" s="219"/>
      <c r="F81" s="240" t="s">
        <v>5799</v>
      </c>
      <c r="G81" s="241"/>
      <c r="H81" s="219" t="s">
        <v>5800</v>
      </c>
      <c r="I81" s="219" t="s">
        <v>5795</v>
      </c>
      <c r="J81" s="219">
        <v>50</v>
      </c>
      <c r="K81" s="231"/>
    </row>
    <row r="82" spans="2:11" customFormat="1" ht="15" customHeight="1">
      <c r="B82" s="242"/>
      <c r="C82" s="219" t="s">
        <v>5801</v>
      </c>
      <c r="D82" s="219"/>
      <c r="E82" s="219"/>
      <c r="F82" s="240" t="s">
        <v>5793</v>
      </c>
      <c r="G82" s="241"/>
      <c r="H82" s="219" t="s">
        <v>5802</v>
      </c>
      <c r="I82" s="219" t="s">
        <v>5803</v>
      </c>
      <c r="J82" s="219"/>
      <c r="K82" s="231"/>
    </row>
    <row r="83" spans="2:11" customFormat="1" ht="15" customHeight="1">
      <c r="B83" s="242"/>
      <c r="C83" s="219" t="s">
        <v>5804</v>
      </c>
      <c r="D83" s="219"/>
      <c r="E83" s="219"/>
      <c r="F83" s="240" t="s">
        <v>5799</v>
      </c>
      <c r="G83" s="219"/>
      <c r="H83" s="219" t="s">
        <v>5805</v>
      </c>
      <c r="I83" s="219" t="s">
        <v>5795</v>
      </c>
      <c r="J83" s="219">
        <v>15</v>
      </c>
      <c r="K83" s="231"/>
    </row>
    <row r="84" spans="2:11" customFormat="1" ht="15" customHeight="1">
      <c r="B84" s="242"/>
      <c r="C84" s="219" t="s">
        <v>5806</v>
      </c>
      <c r="D84" s="219"/>
      <c r="E84" s="219"/>
      <c r="F84" s="240" t="s">
        <v>5799</v>
      </c>
      <c r="G84" s="219"/>
      <c r="H84" s="219" t="s">
        <v>5807</v>
      </c>
      <c r="I84" s="219" t="s">
        <v>5795</v>
      </c>
      <c r="J84" s="219">
        <v>15</v>
      </c>
      <c r="K84" s="231"/>
    </row>
    <row r="85" spans="2:11" customFormat="1" ht="15" customHeight="1">
      <c r="B85" s="242"/>
      <c r="C85" s="219" t="s">
        <v>5808</v>
      </c>
      <c r="D85" s="219"/>
      <c r="E85" s="219"/>
      <c r="F85" s="240" t="s">
        <v>5799</v>
      </c>
      <c r="G85" s="219"/>
      <c r="H85" s="219" t="s">
        <v>5809</v>
      </c>
      <c r="I85" s="219" t="s">
        <v>5795</v>
      </c>
      <c r="J85" s="219">
        <v>20</v>
      </c>
      <c r="K85" s="231"/>
    </row>
    <row r="86" spans="2:11" customFormat="1" ht="15" customHeight="1">
      <c r="B86" s="242"/>
      <c r="C86" s="219" t="s">
        <v>5810</v>
      </c>
      <c r="D86" s="219"/>
      <c r="E86" s="219"/>
      <c r="F86" s="240" t="s">
        <v>5799</v>
      </c>
      <c r="G86" s="219"/>
      <c r="H86" s="219" t="s">
        <v>5811</v>
      </c>
      <c r="I86" s="219" t="s">
        <v>5795</v>
      </c>
      <c r="J86" s="219">
        <v>20</v>
      </c>
      <c r="K86" s="231"/>
    </row>
    <row r="87" spans="2:11" customFormat="1" ht="15" customHeight="1">
      <c r="B87" s="242"/>
      <c r="C87" s="219" t="s">
        <v>5812</v>
      </c>
      <c r="D87" s="219"/>
      <c r="E87" s="219"/>
      <c r="F87" s="240" t="s">
        <v>5799</v>
      </c>
      <c r="G87" s="241"/>
      <c r="H87" s="219" t="s">
        <v>5813</v>
      </c>
      <c r="I87" s="219" t="s">
        <v>5795</v>
      </c>
      <c r="J87" s="219">
        <v>50</v>
      </c>
      <c r="K87" s="231"/>
    </row>
    <row r="88" spans="2:11" customFormat="1" ht="15" customHeight="1">
      <c r="B88" s="242"/>
      <c r="C88" s="219" t="s">
        <v>5814</v>
      </c>
      <c r="D88" s="219"/>
      <c r="E88" s="219"/>
      <c r="F88" s="240" t="s">
        <v>5799</v>
      </c>
      <c r="G88" s="241"/>
      <c r="H88" s="219" t="s">
        <v>5815</v>
      </c>
      <c r="I88" s="219" t="s">
        <v>5795</v>
      </c>
      <c r="J88" s="219">
        <v>20</v>
      </c>
      <c r="K88" s="231"/>
    </row>
    <row r="89" spans="2:11" customFormat="1" ht="15" customHeight="1">
      <c r="B89" s="242"/>
      <c r="C89" s="219" t="s">
        <v>5816</v>
      </c>
      <c r="D89" s="219"/>
      <c r="E89" s="219"/>
      <c r="F89" s="240" t="s">
        <v>5799</v>
      </c>
      <c r="G89" s="241"/>
      <c r="H89" s="219" t="s">
        <v>5817</v>
      </c>
      <c r="I89" s="219" t="s">
        <v>5795</v>
      </c>
      <c r="J89" s="219">
        <v>20</v>
      </c>
      <c r="K89" s="231"/>
    </row>
    <row r="90" spans="2:11" customFormat="1" ht="15" customHeight="1">
      <c r="B90" s="242"/>
      <c r="C90" s="219" t="s">
        <v>5818</v>
      </c>
      <c r="D90" s="219"/>
      <c r="E90" s="219"/>
      <c r="F90" s="240" t="s">
        <v>5799</v>
      </c>
      <c r="G90" s="241"/>
      <c r="H90" s="219" t="s">
        <v>5819</v>
      </c>
      <c r="I90" s="219" t="s">
        <v>5795</v>
      </c>
      <c r="J90" s="219">
        <v>50</v>
      </c>
      <c r="K90" s="231"/>
    </row>
    <row r="91" spans="2:11" customFormat="1" ht="15" customHeight="1">
      <c r="B91" s="242"/>
      <c r="C91" s="219" t="s">
        <v>5820</v>
      </c>
      <c r="D91" s="219"/>
      <c r="E91" s="219"/>
      <c r="F91" s="240" t="s">
        <v>5799</v>
      </c>
      <c r="G91" s="241"/>
      <c r="H91" s="219" t="s">
        <v>5820</v>
      </c>
      <c r="I91" s="219" t="s">
        <v>5795</v>
      </c>
      <c r="J91" s="219">
        <v>50</v>
      </c>
      <c r="K91" s="231"/>
    </row>
    <row r="92" spans="2:11" customFormat="1" ht="15" customHeight="1">
      <c r="B92" s="242"/>
      <c r="C92" s="219" t="s">
        <v>5821</v>
      </c>
      <c r="D92" s="219"/>
      <c r="E92" s="219"/>
      <c r="F92" s="240" t="s">
        <v>5799</v>
      </c>
      <c r="G92" s="241"/>
      <c r="H92" s="219" t="s">
        <v>5822</v>
      </c>
      <c r="I92" s="219" t="s">
        <v>5795</v>
      </c>
      <c r="J92" s="219">
        <v>255</v>
      </c>
      <c r="K92" s="231"/>
    </row>
    <row r="93" spans="2:11" customFormat="1" ht="15" customHeight="1">
      <c r="B93" s="242"/>
      <c r="C93" s="219" t="s">
        <v>5823</v>
      </c>
      <c r="D93" s="219"/>
      <c r="E93" s="219"/>
      <c r="F93" s="240" t="s">
        <v>5793</v>
      </c>
      <c r="G93" s="241"/>
      <c r="H93" s="219" t="s">
        <v>5824</v>
      </c>
      <c r="I93" s="219" t="s">
        <v>5825</v>
      </c>
      <c r="J93" s="219"/>
      <c r="K93" s="231"/>
    </row>
    <row r="94" spans="2:11" customFormat="1" ht="15" customHeight="1">
      <c r="B94" s="242"/>
      <c r="C94" s="219" t="s">
        <v>5826</v>
      </c>
      <c r="D94" s="219"/>
      <c r="E94" s="219"/>
      <c r="F94" s="240" t="s">
        <v>5793</v>
      </c>
      <c r="G94" s="241"/>
      <c r="H94" s="219" t="s">
        <v>5827</v>
      </c>
      <c r="I94" s="219" t="s">
        <v>5828</v>
      </c>
      <c r="J94" s="219"/>
      <c r="K94" s="231"/>
    </row>
    <row r="95" spans="2:11" customFormat="1" ht="15" customHeight="1">
      <c r="B95" s="242"/>
      <c r="C95" s="219" t="s">
        <v>5829</v>
      </c>
      <c r="D95" s="219"/>
      <c r="E95" s="219"/>
      <c r="F95" s="240" t="s">
        <v>5793</v>
      </c>
      <c r="G95" s="241"/>
      <c r="H95" s="219" t="s">
        <v>5829</v>
      </c>
      <c r="I95" s="219" t="s">
        <v>5828</v>
      </c>
      <c r="J95" s="219"/>
      <c r="K95" s="231"/>
    </row>
    <row r="96" spans="2:11" customFormat="1" ht="15" customHeight="1">
      <c r="B96" s="242"/>
      <c r="C96" s="219" t="s">
        <v>42</v>
      </c>
      <c r="D96" s="219"/>
      <c r="E96" s="219"/>
      <c r="F96" s="240" t="s">
        <v>5793</v>
      </c>
      <c r="G96" s="241"/>
      <c r="H96" s="219" t="s">
        <v>5830</v>
      </c>
      <c r="I96" s="219" t="s">
        <v>5828</v>
      </c>
      <c r="J96" s="219"/>
      <c r="K96" s="231"/>
    </row>
    <row r="97" spans="2:11" customFormat="1" ht="15" customHeight="1">
      <c r="B97" s="242"/>
      <c r="C97" s="219" t="s">
        <v>52</v>
      </c>
      <c r="D97" s="219"/>
      <c r="E97" s="219"/>
      <c r="F97" s="240" t="s">
        <v>5793</v>
      </c>
      <c r="G97" s="241"/>
      <c r="H97" s="219" t="s">
        <v>5831</v>
      </c>
      <c r="I97" s="219" t="s">
        <v>5828</v>
      </c>
      <c r="J97" s="219"/>
      <c r="K97" s="231"/>
    </row>
    <row r="98" spans="2:11" customFormat="1" ht="15" customHeight="1">
      <c r="B98" s="243"/>
      <c r="C98" s="244"/>
      <c r="D98" s="244"/>
      <c r="E98" s="244"/>
      <c r="F98" s="244"/>
      <c r="G98" s="244"/>
      <c r="H98" s="244"/>
      <c r="I98" s="244"/>
      <c r="J98" s="244"/>
      <c r="K98" s="245"/>
    </row>
    <row r="99" spans="2:11" customFormat="1" ht="18.75" customHeight="1">
      <c r="B99" s="246"/>
      <c r="C99" s="247"/>
      <c r="D99" s="247"/>
      <c r="E99" s="247"/>
      <c r="F99" s="247"/>
      <c r="G99" s="247"/>
      <c r="H99" s="247"/>
      <c r="I99" s="247"/>
      <c r="J99" s="247"/>
      <c r="K99" s="246"/>
    </row>
    <row r="100" spans="2:1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customFormat="1" ht="45" customHeight="1">
      <c r="B102" s="230"/>
      <c r="C102" s="332" t="s">
        <v>5832</v>
      </c>
      <c r="D102" s="332"/>
      <c r="E102" s="332"/>
      <c r="F102" s="332"/>
      <c r="G102" s="332"/>
      <c r="H102" s="332"/>
      <c r="I102" s="332"/>
      <c r="J102" s="332"/>
      <c r="K102" s="231"/>
    </row>
    <row r="103" spans="2:11" customFormat="1" ht="17.25" customHeight="1">
      <c r="B103" s="230"/>
      <c r="C103" s="232" t="s">
        <v>5787</v>
      </c>
      <c r="D103" s="232"/>
      <c r="E103" s="232"/>
      <c r="F103" s="232" t="s">
        <v>5788</v>
      </c>
      <c r="G103" s="233"/>
      <c r="H103" s="232" t="s">
        <v>58</v>
      </c>
      <c r="I103" s="232" t="s">
        <v>61</v>
      </c>
      <c r="J103" s="232" t="s">
        <v>5789</v>
      </c>
      <c r="K103" s="231"/>
    </row>
    <row r="104" spans="2:11" customFormat="1" ht="17.25" customHeight="1">
      <c r="B104" s="230"/>
      <c r="C104" s="234" t="s">
        <v>5790</v>
      </c>
      <c r="D104" s="234"/>
      <c r="E104" s="234"/>
      <c r="F104" s="235" t="s">
        <v>5791</v>
      </c>
      <c r="G104" s="236"/>
      <c r="H104" s="234"/>
      <c r="I104" s="234"/>
      <c r="J104" s="234" t="s">
        <v>5792</v>
      </c>
      <c r="K104" s="231"/>
    </row>
    <row r="105" spans="2:11" customFormat="1" ht="5.25" customHeight="1">
      <c r="B105" s="230"/>
      <c r="C105" s="232"/>
      <c r="D105" s="232"/>
      <c r="E105" s="232"/>
      <c r="F105" s="232"/>
      <c r="G105" s="248"/>
      <c r="H105" s="232"/>
      <c r="I105" s="232"/>
      <c r="J105" s="232"/>
      <c r="K105" s="231"/>
    </row>
    <row r="106" spans="2:11" customFormat="1" ht="15" customHeight="1">
      <c r="B106" s="230"/>
      <c r="C106" s="219" t="s">
        <v>57</v>
      </c>
      <c r="D106" s="239"/>
      <c r="E106" s="239"/>
      <c r="F106" s="240" t="s">
        <v>5793</v>
      </c>
      <c r="G106" s="219"/>
      <c r="H106" s="219" t="s">
        <v>5833</v>
      </c>
      <c r="I106" s="219" t="s">
        <v>5795</v>
      </c>
      <c r="J106" s="219">
        <v>20</v>
      </c>
      <c r="K106" s="231"/>
    </row>
    <row r="107" spans="2:11" customFormat="1" ht="15" customHeight="1">
      <c r="B107" s="230"/>
      <c r="C107" s="219" t="s">
        <v>5796</v>
      </c>
      <c r="D107" s="219"/>
      <c r="E107" s="219"/>
      <c r="F107" s="240" t="s">
        <v>5793</v>
      </c>
      <c r="G107" s="219"/>
      <c r="H107" s="219" t="s">
        <v>5833</v>
      </c>
      <c r="I107" s="219" t="s">
        <v>5795</v>
      </c>
      <c r="J107" s="219">
        <v>120</v>
      </c>
      <c r="K107" s="231"/>
    </row>
    <row r="108" spans="2:11" customFormat="1" ht="15" customHeight="1">
      <c r="B108" s="242"/>
      <c r="C108" s="219" t="s">
        <v>5798</v>
      </c>
      <c r="D108" s="219"/>
      <c r="E108" s="219"/>
      <c r="F108" s="240" t="s">
        <v>5799</v>
      </c>
      <c r="G108" s="219"/>
      <c r="H108" s="219" t="s">
        <v>5833</v>
      </c>
      <c r="I108" s="219" t="s">
        <v>5795</v>
      </c>
      <c r="J108" s="219">
        <v>50</v>
      </c>
      <c r="K108" s="231"/>
    </row>
    <row r="109" spans="2:11" customFormat="1" ht="15" customHeight="1">
      <c r="B109" s="242"/>
      <c r="C109" s="219" t="s">
        <v>5801</v>
      </c>
      <c r="D109" s="219"/>
      <c r="E109" s="219"/>
      <c r="F109" s="240" t="s">
        <v>5793</v>
      </c>
      <c r="G109" s="219"/>
      <c r="H109" s="219" t="s">
        <v>5833</v>
      </c>
      <c r="I109" s="219" t="s">
        <v>5803</v>
      </c>
      <c r="J109" s="219"/>
      <c r="K109" s="231"/>
    </row>
    <row r="110" spans="2:11" customFormat="1" ht="15" customHeight="1">
      <c r="B110" s="242"/>
      <c r="C110" s="219" t="s">
        <v>5812</v>
      </c>
      <c r="D110" s="219"/>
      <c r="E110" s="219"/>
      <c r="F110" s="240" t="s">
        <v>5799</v>
      </c>
      <c r="G110" s="219"/>
      <c r="H110" s="219" t="s">
        <v>5833</v>
      </c>
      <c r="I110" s="219" t="s">
        <v>5795</v>
      </c>
      <c r="J110" s="219">
        <v>50</v>
      </c>
      <c r="K110" s="231"/>
    </row>
    <row r="111" spans="2:11" customFormat="1" ht="15" customHeight="1">
      <c r="B111" s="242"/>
      <c r="C111" s="219" t="s">
        <v>5820</v>
      </c>
      <c r="D111" s="219"/>
      <c r="E111" s="219"/>
      <c r="F111" s="240" t="s">
        <v>5799</v>
      </c>
      <c r="G111" s="219"/>
      <c r="H111" s="219" t="s">
        <v>5833</v>
      </c>
      <c r="I111" s="219" t="s">
        <v>5795</v>
      </c>
      <c r="J111" s="219">
        <v>50</v>
      </c>
      <c r="K111" s="231"/>
    </row>
    <row r="112" spans="2:11" customFormat="1" ht="15" customHeight="1">
      <c r="B112" s="242"/>
      <c r="C112" s="219" t="s">
        <v>5818</v>
      </c>
      <c r="D112" s="219"/>
      <c r="E112" s="219"/>
      <c r="F112" s="240" t="s">
        <v>5799</v>
      </c>
      <c r="G112" s="219"/>
      <c r="H112" s="219" t="s">
        <v>5833</v>
      </c>
      <c r="I112" s="219" t="s">
        <v>5795</v>
      </c>
      <c r="J112" s="219">
        <v>50</v>
      </c>
      <c r="K112" s="231"/>
    </row>
    <row r="113" spans="2:11" customFormat="1" ht="15" customHeight="1">
      <c r="B113" s="242"/>
      <c r="C113" s="219" t="s">
        <v>57</v>
      </c>
      <c r="D113" s="219"/>
      <c r="E113" s="219"/>
      <c r="F113" s="240" t="s">
        <v>5793</v>
      </c>
      <c r="G113" s="219"/>
      <c r="H113" s="219" t="s">
        <v>5834</v>
      </c>
      <c r="I113" s="219" t="s">
        <v>5795</v>
      </c>
      <c r="J113" s="219">
        <v>20</v>
      </c>
      <c r="K113" s="231"/>
    </row>
    <row r="114" spans="2:11" customFormat="1" ht="15" customHeight="1">
      <c r="B114" s="242"/>
      <c r="C114" s="219" t="s">
        <v>5835</v>
      </c>
      <c r="D114" s="219"/>
      <c r="E114" s="219"/>
      <c r="F114" s="240" t="s">
        <v>5793</v>
      </c>
      <c r="G114" s="219"/>
      <c r="H114" s="219" t="s">
        <v>5836</v>
      </c>
      <c r="I114" s="219" t="s">
        <v>5795</v>
      </c>
      <c r="J114" s="219">
        <v>120</v>
      </c>
      <c r="K114" s="231"/>
    </row>
    <row r="115" spans="2:11" customFormat="1" ht="15" customHeight="1">
      <c r="B115" s="242"/>
      <c r="C115" s="219" t="s">
        <v>42</v>
      </c>
      <c r="D115" s="219"/>
      <c r="E115" s="219"/>
      <c r="F115" s="240" t="s">
        <v>5793</v>
      </c>
      <c r="G115" s="219"/>
      <c r="H115" s="219" t="s">
        <v>5837</v>
      </c>
      <c r="I115" s="219" t="s">
        <v>5828</v>
      </c>
      <c r="J115" s="219"/>
      <c r="K115" s="231"/>
    </row>
    <row r="116" spans="2:11" customFormat="1" ht="15" customHeight="1">
      <c r="B116" s="242"/>
      <c r="C116" s="219" t="s">
        <v>52</v>
      </c>
      <c r="D116" s="219"/>
      <c r="E116" s="219"/>
      <c r="F116" s="240" t="s">
        <v>5793</v>
      </c>
      <c r="G116" s="219"/>
      <c r="H116" s="219" t="s">
        <v>5838</v>
      </c>
      <c r="I116" s="219" t="s">
        <v>5828</v>
      </c>
      <c r="J116" s="219"/>
      <c r="K116" s="231"/>
    </row>
    <row r="117" spans="2:11" customFormat="1" ht="15" customHeight="1">
      <c r="B117" s="242"/>
      <c r="C117" s="219" t="s">
        <v>61</v>
      </c>
      <c r="D117" s="219"/>
      <c r="E117" s="219"/>
      <c r="F117" s="240" t="s">
        <v>5793</v>
      </c>
      <c r="G117" s="219"/>
      <c r="H117" s="219" t="s">
        <v>5839</v>
      </c>
      <c r="I117" s="219" t="s">
        <v>5840</v>
      </c>
      <c r="J117" s="219"/>
      <c r="K117" s="231"/>
    </row>
    <row r="118" spans="2:11" customFormat="1" ht="15" customHeight="1">
      <c r="B118" s="243"/>
      <c r="C118" s="249"/>
      <c r="D118" s="249"/>
      <c r="E118" s="249"/>
      <c r="F118" s="249"/>
      <c r="G118" s="249"/>
      <c r="H118" s="249"/>
      <c r="I118" s="249"/>
      <c r="J118" s="249"/>
      <c r="K118" s="245"/>
    </row>
    <row r="119" spans="2:11" customFormat="1" ht="18.75" customHeight="1">
      <c r="B119" s="250"/>
      <c r="C119" s="251"/>
      <c r="D119" s="251"/>
      <c r="E119" s="251"/>
      <c r="F119" s="252"/>
      <c r="G119" s="251"/>
      <c r="H119" s="251"/>
      <c r="I119" s="251"/>
      <c r="J119" s="251"/>
      <c r="K119" s="250"/>
    </row>
    <row r="120" spans="2:1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customFormat="1" ht="7.5" customHeight="1">
      <c r="B121" s="253"/>
      <c r="C121" s="254"/>
      <c r="D121" s="254"/>
      <c r="E121" s="254"/>
      <c r="F121" s="254"/>
      <c r="G121" s="254"/>
      <c r="H121" s="254"/>
      <c r="I121" s="254"/>
      <c r="J121" s="254"/>
      <c r="K121" s="255"/>
    </row>
    <row r="122" spans="2:11" customFormat="1" ht="45" customHeight="1">
      <c r="B122" s="256"/>
      <c r="C122" s="333" t="s">
        <v>5841</v>
      </c>
      <c r="D122" s="333"/>
      <c r="E122" s="333"/>
      <c r="F122" s="333"/>
      <c r="G122" s="333"/>
      <c r="H122" s="333"/>
      <c r="I122" s="333"/>
      <c r="J122" s="333"/>
      <c r="K122" s="257"/>
    </row>
    <row r="123" spans="2:11" customFormat="1" ht="17.25" customHeight="1">
      <c r="B123" s="258"/>
      <c r="C123" s="232" t="s">
        <v>5787</v>
      </c>
      <c r="D123" s="232"/>
      <c r="E123" s="232"/>
      <c r="F123" s="232" t="s">
        <v>5788</v>
      </c>
      <c r="G123" s="233"/>
      <c r="H123" s="232" t="s">
        <v>58</v>
      </c>
      <c r="I123" s="232" t="s">
        <v>61</v>
      </c>
      <c r="J123" s="232" t="s">
        <v>5789</v>
      </c>
      <c r="K123" s="259"/>
    </row>
    <row r="124" spans="2:11" customFormat="1" ht="17.25" customHeight="1">
      <c r="B124" s="258"/>
      <c r="C124" s="234" t="s">
        <v>5790</v>
      </c>
      <c r="D124" s="234"/>
      <c r="E124" s="234"/>
      <c r="F124" s="235" t="s">
        <v>5791</v>
      </c>
      <c r="G124" s="236"/>
      <c r="H124" s="234"/>
      <c r="I124" s="234"/>
      <c r="J124" s="234" t="s">
        <v>5792</v>
      </c>
      <c r="K124" s="259"/>
    </row>
    <row r="125" spans="2:11" customFormat="1" ht="5.25" customHeight="1">
      <c r="B125" s="260"/>
      <c r="C125" s="237"/>
      <c r="D125" s="237"/>
      <c r="E125" s="237"/>
      <c r="F125" s="237"/>
      <c r="G125" s="261"/>
      <c r="H125" s="237"/>
      <c r="I125" s="237"/>
      <c r="J125" s="237"/>
      <c r="K125" s="262"/>
    </row>
    <row r="126" spans="2:11" customFormat="1" ht="15" customHeight="1">
      <c r="B126" s="260"/>
      <c r="C126" s="219" t="s">
        <v>5796</v>
      </c>
      <c r="D126" s="239"/>
      <c r="E126" s="239"/>
      <c r="F126" s="240" t="s">
        <v>5793</v>
      </c>
      <c r="G126" s="219"/>
      <c r="H126" s="219" t="s">
        <v>5833</v>
      </c>
      <c r="I126" s="219" t="s">
        <v>5795</v>
      </c>
      <c r="J126" s="219">
        <v>120</v>
      </c>
      <c r="K126" s="263"/>
    </row>
    <row r="127" spans="2:11" customFormat="1" ht="15" customHeight="1">
      <c r="B127" s="260"/>
      <c r="C127" s="219" t="s">
        <v>5842</v>
      </c>
      <c r="D127" s="219"/>
      <c r="E127" s="219"/>
      <c r="F127" s="240" t="s">
        <v>5793</v>
      </c>
      <c r="G127" s="219"/>
      <c r="H127" s="219" t="s">
        <v>5843</v>
      </c>
      <c r="I127" s="219" t="s">
        <v>5795</v>
      </c>
      <c r="J127" s="219" t="s">
        <v>5844</v>
      </c>
      <c r="K127" s="263"/>
    </row>
    <row r="128" spans="2:11" customFormat="1" ht="15" customHeight="1">
      <c r="B128" s="260"/>
      <c r="C128" s="219" t="s">
        <v>89</v>
      </c>
      <c r="D128" s="219"/>
      <c r="E128" s="219"/>
      <c r="F128" s="240" t="s">
        <v>5793</v>
      </c>
      <c r="G128" s="219"/>
      <c r="H128" s="219" t="s">
        <v>5845</v>
      </c>
      <c r="I128" s="219" t="s">
        <v>5795</v>
      </c>
      <c r="J128" s="219" t="s">
        <v>5844</v>
      </c>
      <c r="K128" s="263"/>
    </row>
    <row r="129" spans="2:11" customFormat="1" ht="15" customHeight="1">
      <c r="B129" s="260"/>
      <c r="C129" s="219" t="s">
        <v>5804</v>
      </c>
      <c r="D129" s="219"/>
      <c r="E129" s="219"/>
      <c r="F129" s="240" t="s">
        <v>5799</v>
      </c>
      <c r="G129" s="219"/>
      <c r="H129" s="219" t="s">
        <v>5805</v>
      </c>
      <c r="I129" s="219" t="s">
        <v>5795</v>
      </c>
      <c r="J129" s="219">
        <v>15</v>
      </c>
      <c r="K129" s="263"/>
    </row>
    <row r="130" spans="2:11" customFormat="1" ht="15" customHeight="1">
      <c r="B130" s="260"/>
      <c r="C130" s="219" t="s">
        <v>5806</v>
      </c>
      <c r="D130" s="219"/>
      <c r="E130" s="219"/>
      <c r="F130" s="240" t="s">
        <v>5799</v>
      </c>
      <c r="G130" s="219"/>
      <c r="H130" s="219" t="s">
        <v>5807</v>
      </c>
      <c r="I130" s="219" t="s">
        <v>5795</v>
      </c>
      <c r="J130" s="219">
        <v>15</v>
      </c>
      <c r="K130" s="263"/>
    </row>
    <row r="131" spans="2:11" customFormat="1" ht="15" customHeight="1">
      <c r="B131" s="260"/>
      <c r="C131" s="219" t="s">
        <v>5808</v>
      </c>
      <c r="D131" s="219"/>
      <c r="E131" s="219"/>
      <c r="F131" s="240" t="s">
        <v>5799</v>
      </c>
      <c r="G131" s="219"/>
      <c r="H131" s="219" t="s">
        <v>5809</v>
      </c>
      <c r="I131" s="219" t="s">
        <v>5795</v>
      </c>
      <c r="J131" s="219">
        <v>20</v>
      </c>
      <c r="K131" s="263"/>
    </row>
    <row r="132" spans="2:11" customFormat="1" ht="15" customHeight="1">
      <c r="B132" s="260"/>
      <c r="C132" s="219" t="s">
        <v>5810</v>
      </c>
      <c r="D132" s="219"/>
      <c r="E132" s="219"/>
      <c r="F132" s="240" t="s">
        <v>5799</v>
      </c>
      <c r="G132" s="219"/>
      <c r="H132" s="219" t="s">
        <v>5811</v>
      </c>
      <c r="I132" s="219" t="s">
        <v>5795</v>
      </c>
      <c r="J132" s="219">
        <v>20</v>
      </c>
      <c r="K132" s="263"/>
    </row>
    <row r="133" spans="2:11" customFormat="1" ht="15" customHeight="1">
      <c r="B133" s="260"/>
      <c r="C133" s="219" t="s">
        <v>5798</v>
      </c>
      <c r="D133" s="219"/>
      <c r="E133" s="219"/>
      <c r="F133" s="240" t="s">
        <v>5799</v>
      </c>
      <c r="G133" s="219"/>
      <c r="H133" s="219" t="s">
        <v>5833</v>
      </c>
      <c r="I133" s="219" t="s">
        <v>5795</v>
      </c>
      <c r="J133" s="219">
        <v>50</v>
      </c>
      <c r="K133" s="263"/>
    </row>
    <row r="134" spans="2:11" customFormat="1" ht="15" customHeight="1">
      <c r="B134" s="260"/>
      <c r="C134" s="219" t="s">
        <v>5812</v>
      </c>
      <c r="D134" s="219"/>
      <c r="E134" s="219"/>
      <c r="F134" s="240" t="s">
        <v>5799</v>
      </c>
      <c r="G134" s="219"/>
      <c r="H134" s="219" t="s">
        <v>5833</v>
      </c>
      <c r="I134" s="219" t="s">
        <v>5795</v>
      </c>
      <c r="J134" s="219">
        <v>50</v>
      </c>
      <c r="K134" s="263"/>
    </row>
    <row r="135" spans="2:11" customFormat="1" ht="15" customHeight="1">
      <c r="B135" s="260"/>
      <c r="C135" s="219" t="s">
        <v>5818</v>
      </c>
      <c r="D135" s="219"/>
      <c r="E135" s="219"/>
      <c r="F135" s="240" t="s">
        <v>5799</v>
      </c>
      <c r="G135" s="219"/>
      <c r="H135" s="219" t="s">
        <v>5833</v>
      </c>
      <c r="I135" s="219" t="s">
        <v>5795</v>
      </c>
      <c r="J135" s="219">
        <v>50</v>
      </c>
      <c r="K135" s="263"/>
    </row>
    <row r="136" spans="2:11" customFormat="1" ht="15" customHeight="1">
      <c r="B136" s="260"/>
      <c r="C136" s="219" t="s">
        <v>5820</v>
      </c>
      <c r="D136" s="219"/>
      <c r="E136" s="219"/>
      <c r="F136" s="240" t="s">
        <v>5799</v>
      </c>
      <c r="G136" s="219"/>
      <c r="H136" s="219" t="s">
        <v>5833</v>
      </c>
      <c r="I136" s="219" t="s">
        <v>5795</v>
      </c>
      <c r="J136" s="219">
        <v>50</v>
      </c>
      <c r="K136" s="263"/>
    </row>
    <row r="137" spans="2:11" customFormat="1" ht="15" customHeight="1">
      <c r="B137" s="260"/>
      <c r="C137" s="219" t="s">
        <v>5821</v>
      </c>
      <c r="D137" s="219"/>
      <c r="E137" s="219"/>
      <c r="F137" s="240" t="s">
        <v>5799</v>
      </c>
      <c r="G137" s="219"/>
      <c r="H137" s="219" t="s">
        <v>5846</v>
      </c>
      <c r="I137" s="219" t="s">
        <v>5795</v>
      </c>
      <c r="J137" s="219">
        <v>255</v>
      </c>
      <c r="K137" s="263"/>
    </row>
    <row r="138" spans="2:11" customFormat="1" ht="15" customHeight="1">
      <c r="B138" s="260"/>
      <c r="C138" s="219" t="s">
        <v>5823</v>
      </c>
      <c r="D138" s="219"/>
      <c r="E138" s="219"/>
      <c r="F138" s="240" t="s">
        <v>5793</v>
      </c>
      <c r="G138" s="219"/>
      <c r="H138" s="219" t="s">
        <v>5847</v>
      </c>
      <c r="I138" s="219" t="s">
        <v>5825</v>
      </c>
      <c r="J138" s="219"/>
      <c r="K138" s="263"/>
    </row>
    <row r="139" spans="2:11" customFormat="1" ht="15" customHeight="1">
      <c r="B139" s="260"/>
      <c r="C139" s="219" t="s">
        <v>5826</v>
      </c>
      <c r="D139" s="219"/>
      <c r="E139" s="219"/>
      <c r="F139" s="240" t="s">
        <v>5793</v>
      </c>
      <c r="G139" s="219"/>
      <c r="H139" s="219" t="s">
        <v>5848</v>
      </c>
      <c r="I139" s="219" t="s">
        <v>5828</v>
      </c>
      <c r="J139" s="219"/>
      <c r="K139" s="263"/>
    </row>
    <row r="140" spans="2:11" customFormat="1" ht="15" customHeight="1">
      <c r="B140" s="260"/>
      <c r="C140" s="219" t="s">
        <v>5829</v>
      </c>
      <c r="D140" s="219"/>
      <c r="E140" s="219"/>
      <c r="F140" s="240" t="s">
        <v>5793</v>
      </c>
      <c r="G140" s="219"/>
      <c r="H140" s="219" t="s">
        <v>5829</v>
      </c>
      <c r="I140" s="219" t="s">
        <v>5828</v>
      </c>
      <c r="J140" s="219"/>
      <c r="K140" s="263"/>
    </row>
    <row r="141" spans="2:11" customFormat="1" ht="15" customHeight="1">
      <c r="B141" s="260"/>
      <c r="C141" s="219" t="s">
        <v>42</v>
      </c>
      <c r="D141" s="219"/>
      <c r="E141" s="219"/>
      <c r="F141" s="240" t="s">
        <v>5793</v>
      </c>
      <c r="G141" s="219"/>
      <c r="H141" s="219" t="s">
        <v>5849</v>
      </c>
      <c r="I141" s="219" t="s">
        <v>5828</v>
      </c>
      <c r="J141" s="219"/>
      <c r="K141" s="263"/>
    </row>
    <row r="142" spans="2:11" customFormat="1" ht="15" customHeight="1">
      <c r="B142" s="260"/>
      <c r="C142" s="219" t="s">
        <v>5850</v>
      </c>
      <c r="D142" s="219"/>
      <c r="E142" s="219"/>
      <c r="F142" s="240" t="s">
        <v>5793</v>
      </c>
      <c r="G142" s="219"/>
      <c r="H142" s="219" t="s">
        <v>5851</v>
      </c>
      <c r="I142" s="219" t="s">
        <v>5828</v>
      </c>
      <c r="J142" s="219"/>
      <c r="K142" s="263"/>
    </row>
    <row r="143" spans="2:11" customFormat="1" ht="15" customHeight="1">
      <c r="B143" s="264"/>
      <c r="C143" s="265"/>
      <c r="D143" s="265"/>
      <c r="E143" s="265"/>
      <c r="F143" s="265"/>
      <c r="G143" s="265"/>
      <c r="H143" s="265"/>
      <c r="I143" s="265"/>
      <c r="J143" s="265"/>
      <c r="K143" s="266"/>
    </row>
    <row r="144" spans="2:11" customFormat="1" ht="18.75" customHeight="1">
      <c r="B144" s="251"/>
      <c r="C144" s="251"/>
      <c r="D144" s="251"/>
      <c r="E144" s="251"/>
      <c r="F144" s="252"/>
      <c r="G144" s="251"/>
      <c r="H144" s="251"/>
      <c r="I144" s="251"/>
      <c r="J144" s="251"/>
      <c r="K144" s="251"/>
    </row>
    <row r="145" spans="2:1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customFormat="1" ht="45" customHeight="1">
      <c r="B147" s="230"/>
      <c r="C147" s="332" t="s">
        <v>5852</v>
      </c>
      <c r="D147" s="332"/>
      <c r="E147" s="332"/>
      <c r="F147" s="332"/>
      <c r="G147" s="332"/>
      <c r="H147" s="332"/>
      <c r="I147" s="332"/>
      <c r="J147" s="332"/>
      <c r="K147" s="231"/>
    </row>
    <row r="148" spans="2:11" customFormat="1" ht="17.25" customHeight="1">
      <c r="B148" s="230"/>
      <c r="C148" s="232" t="s">
        <v>5787</v>
      </c>
      <c r="D148" s="232"/>
      <c r="E148" s="232"/>
      <c r="F148" s="232" t="s">
        <v>5788</v>
      </c>
      <c r="G148" s="233"/>
      <c r="H148" s="232" t="s">
        <v>58</v>
      </c>
      <c r="I148" s="232" t="s">
        <v>61</v>
      </c>
      <c r="J148" s="232" t="s">
        <v>5789</v>
      </c>
      <c r="K148" s="231"/>
    </row>
    <row r="149" spans="2:11" customFormat="1" ht="17.25" customHeight="1">
      <c r="B149" s="230"/>
      <c r="C149" s="234" t="s">
        <v>5790</v>
      </c>
      <c r="D149" s="234"/>
      <c r="E149" s="234"/>
      <c r="F149" s="235" t="s">
        <v>5791</v>
      </c>
      <c r="G149" s="236"/>
      <c r="H149" s="234"/>
      <c r="I149" s="234"/>
      <c r="J149" s="234" t="s">
        <v>5792</v>
      </c>
      <c r="K149" s="231"/>
    </row>
    <row r="150" spans="2:1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3"/>
    </row>
    <row r="151" spans="2:11" customFormat="1" ht="15" customHeight="1">
      <c r="B151" s="242"/>
      <c r="C151" s="267" t="s">
        <v>5796</v>
      </c>
      <c r="D151" s="219"/>
      <c r="E151" s="219"/>
      <c r="F151" s="268" t="s">
        <v>5793</v>
      </c>
      <c r="G151" s="219"/>
      <c r="H151" s="267" t="s">
        <v>5833</v>
      </c>
      <c r="I151" s="267" t="s">
        <v>5795</v>
      </c>
      <c r="J151" s="267">
        <v>120</v>
      </c>
      <c r="K151" s="263"/>
    </row>
    <row r="152" spans="2:11" customFormat="1" ht="15" customHeight="1">
      <c r="B152" s="242"/>
      <c r="C152" s="267" t="s">
        <v>5842</v>
      </c>
      <c r="D152" s="219"/>
      <c r="E152" s="219"/>
      <c r="F152" s="268" t="s">
        <v>5793</v>
      </c>
      <c r="G152" s="219"/>
      <c r="H152" s="267" t="s">
        <v>5853</v>
      </c>
      <c r="I152" s="267" t="s">
        <v>5795</v>
      </c>
      <c r="J152" s="267" t="s">
        <v>5844</v>
      </c>
      <c r="K152" s="263"/>
    </row>
    <row r="153" spans="2:11" customFormat="1" ht="15" customHeight="1">
      <c r="B153" s="242"/>
      <c r="C153" s="267" t="s">
        <v>89</v>
      </c>
      <c r="D153" s="219"/>
      <c r="E153" s="219"/>
      <c r="F153" s="268" t="s">
        <v>5793</v>
      </c>
      <c r="G153" s="219"/>
      <c r="H153" s="267" t="s">
        <v>5854</v>
      </c>
      <c r="I153" s="267" t="s">
        <v>5795</v>
      </c>
      <c r="J153" s="267" t="s">
        <v>5844</v>
      </c>
      <c r="K153" s="263"/>
    </row>
    <row r="154" spans="2:11" customFormat="1" ht="15" customHeight="1">
      <c r="B154" s="242"/>
      <c r="C154" s="267" t="s">
        <v>5798</v>
      </c>
      <c r="D154" s="219"/>
      <c r="E154" s="219"/>
      <c r="F154" s="268" t="s">
        <v>5799</v>
      </c>
      <c r="G154" s="219"/>
      <c r="H154" s="267" t="s">
        <v>5833</v>
      </c>
      <c r="I154" s="267" t="s">
        <v>5795</v>
      </c>
      <c r="J154" s="267">
        <v>50</v>
      </c>
      <c r="K154" s="263"/>
    </row>
    <row r="155" spans="2:11" customFormat="1" ht="15" customHeight="1">
      <c r="B155" s="242"/>
      <c r="C155" s="267" t="s">
        <v>5801</v>
      </c>
      <c r="D155" s="219"/>
      <c r="E155" s="219"/>
      <c r="F155" s="268" t="s">
        <v>5793</v>
      </c>
      <c r="G155" s="219"/>
      <c r="H155" s="267" t="s">
        <v>5833</v>
      </c>
      <c r="I155" s="267" t="s">
        <v>5803</v>
      </c>
      <c r="J155" s="267"/>
      <c r="K155" s="263"/>
    </row>
    <row r="156" spans="2:11" customFormat="1" ht="15" customHeight="1">
      <c r="B156" s="242"/>
      <c r="C156" s="267" t="s">
        <v>5812</v>
      </c>
      <c r="D156" s="219"/>
      <c r="E156" s="219"/>
      <c r="F156" s="268" t="s">
        <v>5799</v>
      </c>
      <c r="G156" s="219"/>
      <c r="H156" s="267" t="s">
        <v>5833</v>
      </c>
      <c r="I156" s="267" t="s">
        <v>5795</v>
      </c>
      <c r="J156" s="267">
        <v>50</v>
      </c>
      <c r="K156" s="263"/>
    </row>
    <row r="157" spans="2:11" customFormat="1" ht="15" customHeight="1">
      <c r="B157" s="242"/>
      <c r="C157" s="267" t="s">
        <v>5820</v>
      </c>
      <c r="D157" s="219"/>
      <c r="E157" s="219"/>
      <c r="F157" s="268" t="s">
        <v>5799</v>
      </c>
      <c r="G157" s="219"/>
      <c r="H157" s="267" t="s">
        <v>5833</v>
      </c>
      <c r="I157" s="267" t="s">
        <v>5795</v>
      </c>
      <c r="J157" s="267">
        <v>50</v>
      </c>
      <c r="K157" s="263"/>
    </row>
    <row r="158" spans="2:11" customFormat="1" ht="15" customHeight="1">
      <c r="B158" s="242"/>
      <c r="C158" s="267" t="s">
        <v>5818</v>
      </c>
      <c r="D158" s="219"/>
      <c r="E158" s="219"/>
      <c r="F158" s="268" t="s">
        <v>5799</v>
      </c>
      <c r="G158" s="219"/>
      <c r="H158" s="267" t="s">
        <v>5833</v>
      </c>
      <c r="I158" s="267" t="s">
        <v>5795</v>
      </c>
      <c r="J158" s="267">
        <v>50</v>
      </c>
      <c r="K158" s="263"/>
    </row>
    <row r="159" spans="2:11" customFormat="1" ht="15" customHeight="1">
      <c r="B159" s="242"/>
      <c r="C159" s="267" t="s">
        <v>198</v>
      </c>
      <c r="D159" s="219"/>
      <c r="E159" s="219"/>
      <c r="F159" s="268" t="s">
        <v>5793</v>
      </c>
      <c r="G159" s="219"/>
      <c r="H159" s="267" t="s">
        <v>5855</v>
      </c>
      <c r="I159" s="267" t="s">
        <v>5795</v>
      </c>
      <c r="J159" s="267" t="s">
        <v>5856</v>
      </c>
      <c r="K159" s="263"/>
    </row>
    <row r="160" spans="2:11" customFormat="1" ht="15" customHeight="1">
      <c r="B160" s="242"/>
      <c r="C160" s="267" t="s">
        <v>5857</v>
      </c>
      <c r="D160" s="219"/>
      <c r="E160" s="219"/>
      <c r="F160" s="268" t="s">
        <v>5793</v>
      </c>
      <c r="G160" s="219"/>
      <c r="H160" s="267" t="s">
        <v>5858</v>
      </c>
      <c r="I160" s="267" t="s">
        <v>5828</v>
      </c>
      <c r="J160" s="267"/>
      <c r="K160" s="263"/>
    </row>
    <row r="161" spans="2:11" customFormat="1" ht="15" customHeight="1">
      <c r="B161" s="269"/>
      <c r="C161" s="249"/>
      <c r="D161" s="249"/>
      <c r="E161" s="249"/>
      <c r="F161" s="249"/>
      <c r="G161" s="249"/>
      <c r="H161" s="249"/>
      <c r="I161" s="249"/>
      <c r="J161" s="249"/>
      <c r="K161" s="270"/>
    </row>
    <row r="162" spans="2:11" customFormat="1" ht="18.75" customHeight="1">
      <c r="B162" s="251"/>
      <c r="C162" s="261"/>
      <c r="D162" s="261"/>
      <c r="E162" s="261"/>
      <c r="F162" s="271"/>
      <c r="G162" s="261"/>
      <c r="H162" s="261"/>
      <c r="I162" s="261"/>
      <c r="J162" s="261"/>
      <c r="K162" s="251"/>
    </row>
    <row r="163" spans="2:1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customFormat="1" ht="45" customHeight="1">
      <c r="B165" s="211"/>
      <c r="C165" s="333" t="s">
        <v>5859</v>
      </c>
      <c r="D165" s="333"/>
      <c r="E165" s="333"/>
      <c r="F165" s="333"/>
      <c r="G165" s="333"/>
      <c r="H165" s="333"/>
      <c r="I165" s="333"/>
      <c r="J165" s="333"/>
      <c r="K165" s="212"/>
    </row>
    <row r="166" spans="2:11" customFormat="1" ht="17.25" customHeight="1">
      <c r="B166" s="211"/>
      <c r="C166" s="232" t="s">
        <v>5787</v>
      </c>
      <c r="D166" s="232"/>
      <c r="E166" s="232"/>
      <c r="F166" s="232" t="s">
        <v>5788</v>
      </c>
      <c r="G166" s="272"/>
      <c r="H166" s="273" t="s">
        <v>58</v>
      </c>
      <c r="I166" s="273" t="s">
        <v>61</v>
      </c>
      <c r="J166" s="232" t="s">
        <v>5789</v>
      </c>
      <c r="K166" s="212"/>
    </row>
    <row r="167" spans="2:11" customFormat="1" ht="17.25" customHeight="1">
      <c r="B167" s="213"/>
      <c r="C167" s="234" t="s">
        <v>5790</v>
      </c>
      <c r="D167" s="234"/>
      <c r="E167" s="234"/>
      <c r="F167" s="235" t="s">
        <v>5791</v>
      </c>
      <c r="G167" s="274"/>
      <c r="H167" s="275"/>
      <c r="I167" s="275"/>
      <c r="J167" s="234" t="s">
        <v>5792</v>
      </c>
      <c r="K167" s="214"/>
    </row>
    <row r="168" spans="2:1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3"/>
    </row>
    <row r="169" spans="2:11" customFormat="1" ht="15" customHeight="1">
      <c r="B169" s="242"/>
      <c r="C169" s="219" t="s">
        <v>5796</v>
      </c>
      <c r="D169" s="219"/>
      <c r="E169" s="219"/>
      <c r="F169" s="240" t="s">
        <v>5793</v>
      </c>
      <c r="G169" s="219"/>
      <c r="H169" s="219" t="s">
        <v>5833</v>
      </c>
      <c r="I169" s="219" t="s">
        <v>5795</v>
      </c>
      <c r="J169" s="219">
        <v>120</v>
      </c>
      <c r="K169" s="263"/>
    </row>
    <row r="170" spans="2:11" customFormat="1" ht="15" customHeight="1">
      <c r="B170" s="242"/>
      <c r="C170" s="219" t="s">
        <v>5842</v>
      </c>
      <c r="D170" s="219"/>
      <c r="E170" s="219"/>
      <c r="F170" s="240" t="s">
        <v>5793</v>
      </c>
      <c r="G170" s="219"/>
      <c r="H170" s="219" t="s">
        <v>5843</v>
      </c>
      <c r="I170" s="219" t="s">
        <v>5795</v>
      </c>
      <c r="J170" s="219" t="s">
        <v>5844</v>
      </c>
      <c r="K170" s="263"/>
    </row>
    <row r="171" spans="2:11" customFormat="1" ht="15" customHeight="1">
      <c r="B171" s="242"/>
      <c r="C171" s="219" t="s">
        <v>89</v>
      </c>
      <c r="D171" s="219"/>
      <c r="E171" s="219"/>
      <c r="F171" s="240" t="s">
        <v>5793</v>
      </c>
      <c r="G171" s="219"/>
      <c r="H171" s="219" t="s">
        <v>5860</v>
      </c>
      <c r="I171" s="219" t="s">
        <v>5795</v>
      </c>
      <c r="J171" s="219" t="s">
        <v>5844</v>
      </c>
      <c r="K171" s="263"/>
    </row>
    <row r="172" spans="2:11" customFormat="1" ht="15" customHeight="1">
      <c r="B172" s="242"/>
      <c r="C172" s="219" t="s">
        <v>5798</v>
      </c>
      <c r="D172" s="219"/>
      <c r="E172" s="219"/>
      <c r="F172" s="240" t="s">
        <v>5799</v>
      </c>
      <c r="G172" s="219"/>
      <c r="H172" s="219" t="s">
        <v>5860</v>
      </c>
      <c r="I172" s="219" t="s">
        <v>5795</v>
      </c>
      <c r="J172" s="219">
        <v>50</v>
      </c>
      <c r="K172" s="263"/>
    </row>
    <row r="173" spans="2:11" customFormat="1" ht="15" customHeight="1">
      <c r="B173" s="242"/>
      <c r="C173" s="219" t="s">
        <v>5801</v>
      </c>
      <c r="D173" s="219"/>
      <c r="E173" s="219"/>
      <c r="F173" s="240" t="s">
        <v>5793</v>
      </c>
      <c r="G173" s="219"/>
      <c r="H173" s="219" t="s">
        <v>5860</v>
      </c>
      <c r="I173" s="219" t="s">
        <v>5803</v>
      </c>
      <c r="J173" s="219"/>
      <c r="K173" s="263"/>
    </row>
    <row r="174" spans="2:11" customFormat="1" ht="15" customHeight="1">
      <c r="B174" s="242"/>
      <c r="C174" s="219" t="s">
        <v>5812</v>
      </c>
      <c r="D174" s="219"/>
      <c r="E174" s="219"/>
      <c r="F174" s="240" t="s">
        <v>5799</v>
      </c>
      <c r="G174" s="219"/>
      <c r="H174" s="219" t="s">
        <v>5860</v>
      </c>
      <c r="I174" s="219" t="s">
        <v>5795</v>
      </c>
      <c r="J174" s="219">
        <v>50</v>
      </c>
      <c r="K174" s="263"/>
    </row>
    <row r="175" spans="2:11" customFormat="1" ht="15" customHeight="1">
      <c r="B175" s="242"/>
      <c r="C175" s="219" t="s">
        <v>5820</v>
      </c>
      <c r="D175" s="219"/>
      <c r="E175" s="219"/>
      <c r="F175" s="240" t="s">
        <v>5799</v>
      </c>
      <c r="G175" s="219"/>
      <c r="H175" s="219" t="s">
        <v>5860</v>
      </c>
      <c r="I175" s="219" t="s">
        <v>5795</v>
      </c>
      <c r="J175" s="219">
        <v>50</v>
      </c>
      <c r="K175" s="263"/>
    </row>
    <row r="176" spans="2:11" customFormat="1" ht="15" customHeight="1">
      <c r="B176" s="242"/>
      <c r="C176" s="219" t="s">
        <v>5818</v>
      </c>
      <c r="D176" s="219"/>
      <c r="E176" s="219"/>
      <c r="F176" s="240" t="s">
        <v>5799</v>
      </c>
      <c r="G176" s="219"/>
      <c r="H176" s="219" t="s">
        <v>5860</v>
      </c>
      <c r="I176" s="219" t="s">
        <v>5795</v>
      </c>
      <c r="J176" s="219">
        <v>50</v>
      </c>
      <c r="K176" s="263"/>
    </row>
    <row r="177" spans="2:11" customFormat="1" ht="15" customHeight="1">
      <c r="B177" s="242"/>
      <c r="C177" s="219" t="s">
        <v>204</v>
      </c>
      <c r="D177" s="219"/>
      <c r="E177" s="219"/>
      <c r="F177" s="240" t="s">
        <v>5793</v>
      </c>
      <c r="G177" s="219"/>
      <c r="H177" s="219" t="s">
        <v>5861</v>
      </c>
      <c r="I177" s="219" t="s">
        <v>5862</v>
      </c>
      <c r="J177" s="219"/>
      <c r="K177" s="263"/>
    </row>
    <row r="178" spans="2:11" customFormat="1" ht="15" customHeight="1">
      <c r="B178" s="242"/>
      <c r="C178" s="219" t="s">
        <v>61</v>
      </c>
      <c r="D178" s="219"/>
      <c r="E178" s="219"/>
      <c r="F178" s="240" t="s">
        <v>5793</v>
      </c>
      <c r="G178" s="219"/>
      <c r="H178" s="219" t="s">
        <v>5863</v>
      </c>
      <c r="I178" s="219" t="s">
        <v>5864</v>
      </c>
      <c r="J178" s="219">
        <v>1</v>
      </c>
      <c r="K178" s="263"/>
    </row>
    <row r="179" spans="2:11" customFormat="1" ht="15" customHeight="1">
      <c r="B179" s="242"/>
      <c r="C179" s="219" t="s">
        <v>57</v>
      </c>
      <c r="D179" s="219"/>
      <c r="E179" s="219"/>
      <c r="F179" s="240" t="s">
        <v>5793</v>
      </c>
      <c r="G179" s="219"/>
      <c r="H179" s="219" t="s">
        <v>5865</v>
      </c>
      <c r="I179" s="219" t="s">
        <v>5795</v>
      </c>
      <c r="J179" s="219">
        <v>20</v>
      </c>
      <c r="K179" s="263"/>
    </row>
    <row r="180" spans="2:11" customFormat="1" ht="15" customHeight="1">
      <c r="B180" s="242"/>
      <c r="C180" s="219" t="s">
        <v>58</v>
      </c>
      <c r="D180" s="219"/>
      <c r="E180" s="219"/>
      <c r="F180" s="240" t="s">
        <v>5793</v>
      </c>
      <c r="G180" s="219"/>
      <c r="H180" s="219" t="s">
        <v>5866</v>
      </c>
      <c r="I180" s="219" t="s">
        <v>5795</v>
      </c>
      <c r="J180" s="219">
        <v>255</v>
      </c>
      <c r="K180" s="263"/>
    </row>
    <row r="181" spans="2:11" customFormat="1" ht="15" customHeight="1">
      <c r="B181" s="242"/>
      <c r="C181" s="219" t="s">
        <v>205</v>
      </c>
      <c r="D181" s="219"/>
      <c r="E181" s="219"/>
      <c r="F181" s="240" t="s">
        <v>5793</v>
      </c>
      <c r="G181" s="219"/>
      <c r="H181" s="219" t="s">
        <v>5757</v>
      </c>
      <c r="I181" s="219" t="s">
        <v>5795</v>
      </c>
      <c r="J181" s="219">
        <v>10</v>
      </c>
      <c r="K181" s="263"/>
    </row>
    <row r="182" spans="2:11" customFormat="1" ht="15" customHeight="1">
      <c r="B182" s="242"/>
      <c r="C182" s="219" t="s">
        <v>206</v>
      </c>
      <c r="D182" s="219"/>
      <c r="E182" s="219"/>
      <c r="F182" s="240" t="s">
        <v>5793</v>
      </c>
      <c r="G182" s="219"/>
      <c r="H182" s="219" t="s">
        <v>5867</v>
      </c>
      <c r="I182" s="219" t="s">
        <v>5828</v>
      </c>
      <c r="J182" s="219"/>
      <c r="K182" s="263"/>
    </row>
    <row r="183" spans="2:11" customFormat="1" ht="15" customHeight="1">
      <c r="B183" s="242"/>
      <c r="C183" s="219" t="s">
        <v>5868</v>
      </c>
      <c r="D183" s="219"/>
      <c r="E183" s="219"/>
      <c r="F183" s="240" t="s">
        <v>5793</v>
      </c>
      <c r="G183" s="219"/>
      <c r="H183" s="219" t="s">
        <v>5869</v>
      </c>
      <c r="I183" s="219" t="s">
        <v>5828</v>
      </c>
      <c r="J183" s="219"/>
      <c r="K183" s="263"/>
    </row>
    <row r="184" spans="2:11" customFormat="1" ht="15" customHeight="1">
      <c r="B184" s="242"/>
      <c r="C184" s="219" t="s">
        <v>5857</v>
      </c>
      <c r="D184" s="219"/>
      <c r="E184" s="219"/>
      <c r="F184" s="240" t="s">
        <v>5793</v>
      </c>
      <c r="G184" s="219"/>
      <c r="H184" s="219" t="s">
        <v>5870</v>
      </c>
      <c r="I184" s="219" t="s">
        <v>5828</v>
      </c>
      <c r="J184" s="219"/>
      <c r="K184" s="263"/>
    </row>
    <row r="185" spans="2:11" customFormat="1" ht="15" customHeight="1">
      <c r="B185" s="242"/>
      <c r="C185" s="219" t="s">
        <v>208</v>
      </c>
      <c r="D185" s="219"/>
      <c r="E185" s="219"/>
      <c r="F185" s="240" t="s">
        <v>5799</v>
      </c>
      <c r="G185" s="219"/>
      <c r="H185" s="219" t="s">
        <v>5871</v>
      </c>
      <c r="I185" s="219" t="s">
        <v>5795</v>
      </c>
      <c r="J185" s="219">
        <v>50</v>
      </c>
      <c r="K185" s="263"/>
    </row>
    <row r="186" spans="2:11" customFormat="1" ht="15" customHeight="1">
      <c r="B186" s="242"/>
      <c r="C186" s="219" t="s">
        <v>5872</v>
      </c>
      <c r="D186" s="219"/>
      <c r="E186" s="219"/>
      <c r="F186" s="240" t="s">
        <v>5799</v>
      </c>
      <c r="G186" s="219"/>
      <c r="H186" s="219" t="s">
        <v>5873</v>
      </c>
      <c r="I186" s="219" t="s">
        <v>5874</v>
      </c>
      <c r="J186" s="219"/>
      <c r="K186" s="263"/>
    </row>
    <row r="187" spans="2:11" customFormat="1" ht="15" customHeight="1">
      <c r="B187" s="242"/>
      <c r="C187" s="219" t="s">
        <v>5875</v>
      </c>
      <c r="D187" s="219"/>
      <c r="E187" s="219"/>
      <c r="F187" s="240" t="s">
        <v>5799</v>
      </c>
      <c r="G187" s="219"/>
      <c r="H187" s="219" t="s">
        <v>5876</v>
      </c>
      <c r="I187" s="219" t="s">
        <v>5874</v>
      </c>
      <c r="J187" s="219"/>
      <c r="K187" s="263"/>
    </row>
    <row r="188" spans="2:11" customFormat="1" ht="15" customHeight="1">
      <c r="B188" s="242"/>
      <c r="C188" s="219" t="s">
        <v>5877</v>
      </c>
      <c r="D188" s="219"/>
      <c r="E188" s="219"/>
      <c r="F188" s="240" t="s">
        <v>5799</v>
      </c>
      <c r="G188" s="219"/>
      <c r="H188" s="219" t="s">
        <v>5878</v>
      </c>
      <c r="I188" s="219" t="s">
        <v>5874</v>
      </c>
      <c r="J188" s="219"/>
      <c r="K188" s="263"/>
    </row>
    <row r="189" spans="2:11" customFormat="1" ht="15" customHeight="1">
      <c r="B189" s="242"/>
      <c r="C189" s="276" t="s">
        <v>5879</v>
      </c>
      <c r="D189" s="219"/>
      <c r="E189" s="219"/>
      <c r="F189" s="240" t="s">
        <v>5799</v>
      </c>
      <c r="G189" s="219"/>
      <c r="H189" s="219" t="s">
        <v>5880</v>
      </c>
      <c r="I189" s="219" t="s">
        <v>5881</v>
      </c>
      <c r="J189" s="277" t="s">
        <v>5882</v>
      </c>
      <c r="K189" s="263"/>
    </row>
    <row r="190" spans="2:11" customFormat="1" ht="15" customHeight="1">
      <c r="B190" s="242"/>
      <c r="C190" s="276" t="s">
        <v>46</v>
      </c>
      <c r="D190" s="219"/>
      <c r="E190" s="219"/>
      <c r="F190" s="240" t="s">
        <v>5793</v>
      </c>
      <c r="G190" s="219"/>
      <c r="H190" s="216" t="s">
        <v>5883</v>
      </c>
      <c r="I190" s="219" t="s">
        <v>5884</v>
      </c>
      <c r="J190" s="219"/>
      <c r="K190" s="263"/>
    </row>
    <row r="191" spans="2:11" customFormat="1" ht="15" customHeight="1">
      <c r="B191" s="242"/>
      <c r="C191" s="276" t="s">
        <v>5885</v>
      </c>
      <c r="D191" s="219"/>
      <c r="E191" s="219"/>
      <c r="F191" s="240" t="s">
        <v>5793</v>
      </c>
      <c r="G191" s="219"/>
      <c r="H191" s="219" t="s">
        <v>5886</v>
      </c>
      <c r="I191" s="219" t="s">
        <v>5828</v>
      </c>
      <c r="J191" s="219"/>
      <c r="K191" s="263"/>
    </row>
    <row r="192" spans="2:11" customFormat="1" ht="15" customHeight="1">
      <c r="B192" s="242"/>
      <c r="C192" s="276" t="s">
        <v>5887</v>
      </c>
      <c r="D192" s="219"/>
      <c r="E192" s="219"/>
      <c r="F192" s="240" t="s">
        <v>5793</v>
      </c>
      <c r="G192" s="219"/>
      <c r="H192" s="219" t="s">
        <v>5888</v>
      </c>
      <c r="I192" s="219" t="s">
        <v>5828</v>
      </c>
      <c r="J192" s="219"/>
      <c r="K192" s="263"/>
    </row>
    <row r="193" spans="2:11" customFormat="1" ht="15" customHeight="1">
      <c r="B193" s="242"/>
      <c r="C193" s="276" t="s">
        <v>5889</v>
      </c>
      <c r="D193" s="219"/>
      <c r="E193" s="219"/>
      <c r="F193" s="240" t="s">
        <v>5799</v>
      </c>
      <c r="G193" s="219"/>
      <c r="H193" s="219" t="s">
        <v>5890</v>
      </c>
      <c r="I193" s="219" t="s">
        <v>5828</v>
      </c>
      <c r="J193" s="219"/>
      <c r="K193" s="263"/>
    </row>
    <row r="194" spans="2:11" customFormat="1" ht="15" customHeight="1">
      <c r="B194" s="269"/>
      <c r="C194" s="278"/>
      <c r="D194" s="249"/>
      <c r="E194" s="249"/>
      <c r="F194" s="249"/>
      <c r="G194" s="249"/>
      <c r="H194" s="249"/>
      <c r="I194" s="249"/>
      <c r="J194" s="249"/>
      <c r="K194" s="270"/>
    </row>
    <row r="195" spans="2:11" customFormat="1" ht="18.75" customHeight="1">
      <c r="B195" s="251"/>
      <c r="C195" s="261"/>
      <c r="D195" s="261"/>
      <c r="E195" s="261"/>
      <c r="F195" s="271"/>
      <c r="G195" s="261"/>
      <c r="H195" s="261"/>
      <c r="I195" s="261"/>
      <c r="J195" s="261"/>
      <c r="K195" s="251"/>
    </row>
    <row r="196" spans="2:11" customFormat="1" ht="18.75" customHeight="1">
      <c r="B196" s="251"/>
      <c r="C196" s="261"/>
      <c r="D196" s="261"/>
      <c r="E196" s="261"/>
      <c r="F196" s="271"/>
      <c r="G196" s="261"/>
      <c r="H196" s="261"/>
      <c r="I196" s="261"/>
      <c r="J196" s="261"/>
      <c r="K196" s="251"/>
    </row>
    <row r="197" spans="2:1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customFormat="1" ht="21">
      <c r="B199" s="211"/>
      <c r="C199" s="333" t="s">
        <v>5891</v>
      </c>
      <c r="D199" s="333"/>
      <c r="E199" s="333"/>
      <c r="F199" s="333"/>
      <c r="G199" s="333"/>
      <c r="H199" s="333"/>
      <c r="I199" s="333"/>
      <c r="J199" s="333"/>
      <c r="K199" s="212"/>
    </row>
    <row r="200" spans="2:11" customFormat="1" ht="25.5" customHeight="1">
      <c r="B200" s="211"/>
      <c r="C200" s="279" t="s">
        <v>5892</v>
      </c>
      <c r="D200" s="279"/>
      <c r="E200" s="279"/>
      <c r="F200" s="279" t="s">
        <v>5893</v>
      </c>
      <c r="G200" s="280"/>
      <c r="H200" s="334" t="s">
        <v>5894</v>
      </c>
      <c r="I200" s="334"/>
      <c r="J200" s="334"/>
      <c r="K200" s="212"/>
    </row>
    <row r="201" spans="2:11" customFormat="1" ht="5.25" customHeight="1">
      <c r="B201" s="242"/>
      <c r="C201" s="237"/>
      <c r="D201" s="237"/>
      <c r="E201" s="237"/>
      <c r="F201" s="237"/>
      <c r="G201" s="261"/>
      <c r="H201" s="237"/>
      <c r="I201" s="237"/>
      <c r="J201" s="237"/>
      <c r="K201" s="263"/>
    </row>
    <row r="202" spans="2:11" customFormat="1" ht="15" customHeight="1">
      <c r="B202" s="242"/>
      <c r="C202" s="219" t="s">
        <v>5884</v>
      </c>
      <c r="D202" s="219"/>
      <c r="E202" s="219"/>
      <c r="F202" s="240" t="s">
        <v>47</v>
      </c>
      <c r="G202" s="219"/>
      <c r="H202" s="335" t="s">
        <v>5895</v>
      </c>
      <c r="I202" s="335"/>
      <c r="J202" s="335"/>
      <c r="K202" s="263"/>
    </row>
    <row r="203" spans="2:11" customFormat="1" ht="15" customHeight="1">
      <c r="B203" s="242"/>
      <c r="C203" s="219"/>
      <c r="D203" s="219"/>
      <c r="E203" s="219"/>
      <c r="F203" s="240" t="s">
        <v>48</v>
      </c>
      <c r="G203" s="219"/>
      <c r="H203" s="335" t="s">
        <v>5896</v>
      </c>
      <c r="I203" s="335"/>
      <c r="J203" s="335"/>
      <c r="K203" s="263"/>
    </row>
    <row r="204" spans="2:11" customFormat="1" ht="15" customHeight="1">
      <c r="B204" s="242"/>
      <c r="C204" s="219"/>
      <c r="D204" s="219"/>
      <c r="E204" s="219"/>
      <c r="F204" s="240" t="s">
        <v>51</v>
      </c>
      <c r="G204" s="219"/>
      <c r="H204" s="335" t="s">
        <v>5897</v>
      </c>
      <c r="I204" s="335"/>
      <c r="J204" s="335"/>
      <c r="K204" s="263"/>
    </row>
    <row r="205" spans="2:11" customFormat="1" ht="15" customHeight="1">
      <c r="B205" s="242"/>
      <c r="C205" s="219"/>
      <c r="D205" s="219"/>
      <c r="E205" s="219"/>
      <c r="F205" s="240" t="s">
        <v>49</v>
      </c>
      <c r="G205" s="219"/>
      <c r="H205" s="335" t="s">
        <v>5898</v>
      </c>
      <c r="I205" s="335"/>
      <c r="J205" s="335"/>
      <c r="K205" s="263"/>
    </row>
    <row r="206" spans="2:11" customFormat="1" ht="15" customHeight="1">
      <c r="B206" s="242"/>
      <c r="C206" s="219"/>
      <c r="D206" s="219"/>
      <c r="E206" s="219"/>
      <c r="F206" s="240" t="s">
        <v>50</v>
      </c>
      <c r="G206" s="219"/>
      <c r="H206" s="335" t="s">
        <v>5899</v>
      </c>
      <c r="I206" s="335"/>
      <c r="J206" s="335"/>
      <c r="K206" s="263"/>
    </row>
    <row r="207" spans="2:1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3"/>
    </row>
    <row r="208" spans="2:11" customFormat="1" ht="15" customHeight="1">
      <c r="B208" s="242"/>
      <c r="C208" s="219" t="s">
        <v>5840</v>
      </c>
      <c r="D208" s="219"/>
      <c r="E208" s="219"/>
      <c r="F208" s="240" t="s">
        <v>82</v>
      </c>
      <c r="G208" s="219"/>
      <c r="H208" s="335" t="s">
        <v>5900</v>
      </c>
      <c r="I208" s="335"/>
      <c r="J208" s="335"/>
      <c r="K208" s="263"/>
    </row>
    <row r="209" spans="2:11" customFormat="1" ht="15" customHeight="1">
      <c r="B209" s="242"/>
      <c r="C209" s="219"/>
      <c r="D209" s="219"/>
      <c r="E209" s="219"/>
      <c r="F209" s="240" t="s">
        <v>5740</v>
      </c>
      <c r="G209" s="219"/>
      <c r="H209" s="335" t="s">
        <v>5741</v>
      </c>
      <c r="I209" s="335"/>
      <c r="J209" s="335"/>
      <c r="K209" s="263"/>
    </row>
    <row r="210" spans="2:11" customFormat="1" ht="15" customHeight="1">
      <c r="B210" s="242"/>
      <c r="C210" s="219"/>
      <c r="D210" s="219"/>
      <c r="E210" s="219"/>
      <c r="F210" s="240" t="s">
        <v>5738</v>
      </c>
      <c r="G210" s="219"/>
      <c r="H210" s="335" t="s">
        <v>5901</v>
      </c>
      <c r="I210" s="335"/>
      <c r="J210" s="335"/>
      <c r="K210" s="263"/>
    </row>
    <row r="211" spans="2:11" customFormat="1" ht="15" customHeight="1">
      <c r="B211" s="281"/>
      <c r="C211" s="219"/>
      <c r="D211" s="219"/>
      <c r="E211" s="219"/>
      <c r="F211" s="240" t="s">
        <v>163</v>
      </c>
      <c r="G211" s="276"/>
      <c r="H211" s="336" t="s">
        <v>164</v>
      </c>
      <c r="I211" s="336"/>
      <c r="J211" s="336"/>
      <c r="K211" s="282"/>
    </row>
    <row r="212" spans="2:11" customFormat="1" ht="15" customHeight="1">
      <c r="B212" s="281"/>
      <c r="C212" s="219"/>
      <c r="D212" s="219"/>
      <c r="E212" s="219"/>
      <c r="F212" s="240" t="s">
        <v>1550</v>
      </c>
      <c r="G212" s="276"/>
      <c r="H212" s="336" t="s">
        <v>5902</v>
      </c>
      <c r="I212" s="336"/>
      <c r="J212" s="336"/>
      <c r="K212" s="282"/>
    </row>
    <row r="213" spans="2:11" customFormat="1" ht="15" customHeight="1">
      <c r="B213" s="281"/>
      <c r="C213" s="219"/>
      <c r="D213" s="219"/>
      <c r="E213" s="219"/>
      <c r="F213" s="240"/>
      <c r="G213" s="276"/>
      <c r="H213" s="267"/>
      <c r="I213" s="267"/>
      <c r="J213" s="267"/>
      <c r="K213" s="282"/>
    </row>
    <row r="214" spans="2:11" customFormat="1" ht="15" customHeight="1">
      <c r="B214" s="281"/>
      <c r="C214" s="219" t="s">
        <v>5864</v>
      </c>
      <c r="D214" s="219"/>
      <c r="E214" s="219"/>
      <c r="F214" s="240">
        <v>1</v>
      </c>
      <c r="G214" s="276"/>
      <c r="H214" s="336" t="s">
        <v>5903</v>
      </c>
      <c r="I214" s="336"/>
      <c r="J214" s="336"/>
      <c r="K214" s="282"/>
    </row>
    <row r="215" spans="2:11" customFormat="1" ht="15" customHeight="1">
      <c r="B215" s="281"/>
      <c r="C215" s="219"/>
      <c r="D215" s="219"/>
      <c r="E215" s="219"/>
      <c r="F215" s="240">
        <v>2</v>
      </c>
      <c r="G215" s="276"/>
      <c r="H215" s="336" t="s">
        <v>5904</v>
      </c>
      <c r="I215" s="336"/>
      <c r="J215" s="336"/>
      <c r="K215" s="282"/>
    </row>
    <row r="216" spans="2:11" customFormat="1" ht="15" customHeight="1">
      <c r="B216" s="281"/>
      <c r="C216" s="219"/>
      <c r="D216" s="219"/>
      <c r="E216" s="219"/>
      <c r="F216" s="240">
        <v>3</v>
      </c>
      <c r="G216" s="276"/>
      <c r="H216" s="336" t="s">
        <v>5905</v>
      </c>
      <c r="I216" s="336"/>
      <c r="J216" s="336"/>
      <c r="K216" s="282"/>
    </row>
    <row r="217" spans="2:11" customFormat="1" ht="15" customHeight="1">
      <c r="B217" s="281"/>
      <c r="C217" s="219"/>
      <c r="D217" s="219"/>
      <c r="E217" s="219"/>
      <c r="F217" s="240">
        <v>4</v>
      </c>
      <c r="G217" s="276"/>
      <c r="H217" s="336" t="s">
        <v>5906</v>
      </c>
      <c r="I217" s="336"/>
      <c r="J217" s="336"/>
      <c r="K217" s="282"/>
    </row>
    <row r="218" spans="2:11" customFormat="1" ht="12.75" customHeight="1">
      <c r="B218" s="283"/>
      <c r="C218" s="284"/>
      <c r="D218" s="284"/>
      <c r="E218" s="284"/>
      <c r="F218" s="284"/>
      <c r="G218" s="284"/>
      <c r="H218" s="284"/>
      <c r="I218" s="284"/>
      <c r="J218" s="284"/>
      <c r="K218" s="28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A45A7-FA7A-4177-A20C-8AFF501D4693}"/>
</file>

<file path=customXml/itemProps2.xml><?xml version="1.0" encoding="utf-8"?>
<ds:datastoreItem xmlns:ds="http://schemas.openxmlformats.org/officeDocument/2006/customXml" ds:itemID="{CC5E21D1-BEBF-4E48-B48D-6F0D45696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A. - Zemní práce a bourání</vt:lpstr>
      <vt:lpstr>B. - Zakládání, jímkování...</vt:lpstr>
      <vt:lpstr>PS 01 - MVE - Technologic...</vt:lpstr>
      <vt:lpstr>PS 02 - MVE - Technologic...</vt:lpstr>
      <vt:lpstr>SO 01 - Vtokový objekt</vt:lpstr>
      <vt:lpstr>SO 02 - MVE – spodní stavba</vt:lpstr>
      <vt:lpstr>SO 03 - MVE – horní stavba</vt:lpstr>
      <vt:lpstr>SO 04 - Výtokový objekt</vt:lpstr>
      <vt:lpstr>SO 05 - Venkovní úpravy</vt:lpstr>
      <vt:lpstr>DSO 06.1 - Přeložka výtla...</vt:lpstr>
      <vt:lpstr>DSO 06.2 - Přeložka vodovodu</vt:lpstr>
      <vt:lpstr>DSO 06.3 - Přeložka veřej...</vt:lpstr>
      <vt:lpstr>DSO 06.4 - Přeložka kabel...</vt:lpstr>
      <vt:lpstr>DSO 06.5 - Přeložka přípo...</vt:lpstr>
      <vt:lpstr>DSO 06.6 - Přeložka vodov...</vt:lpstr>
      <vt:lpstr>DSO 06.7 - Přeložka kabel...</vt:lpstr>
      <vt:lpstr>DSO 06.8 - Přeložka signa...</vt:lpstr>
      <vt:lpstr>SO 07 - Přípojná stanice</vt:lpstr>
      <vt:lpstr>SO 08.1 - Kabelová přípoj...</vt:lpstr>
      <vt:lpstr>SO 08.2 - Kabelové rozvod...</vt:lpstr>
      <vt:lpstr>VON - Vedlejší a ostatní ...</vt:lpstr>
      <vt:lpstr>Seznam figur</vt:lpstr>
      <vt:lpstr>Pokyny pro vyplnění</vt:lpstr>
      <vt:lpstr>'A. - Zemní práce a bourání'!Názvy_tisku</vt:lpstr>
      <vt:lpstr>'B. - Zakládání, jímkování...'!Názvy_tisku</vt:lpstr>
      <vt:lpstr>'DSO 06.1 - Přeložka výtla...'!Názvy_tisku</vt:lpstr>
      <vt:lpstr>'DSO 06.2 - Přeložka vodovodu'!Názvy_tisku</vt:lpstr>
      <vt:lpstr>'DSO 06.3 - Přeložka veřej...'!Názvy_tisku</vt:lpstr>
      <vt:lpstr>'DSO 06.4 - Přeložka kabel...'!Názvy_tisku</vt:lpstr>
      <vt:lpstr>'DSO 06.5 - Přeložka přípo...'!Názvy_tisku</vt:lpstr>
      <vt:lpstr>'DSO 06.6 - Přeložka vodov...'!Názvy_tisku</vt:lpstr>
      <vt:lpstr>'DSO 06.7 - Přeložka kabel...'!Názvy_tisku</vt:lpstr>
      <vt:lpstr>'DSO 06.8 - Přeložka signa...'!Názvy_tisku</vt:lpstr>
      <vt:lpstr>'PS 01 - MVE - Technologic...'!Názvy_tisku</vt:lpstr>
      <vt:lpstr>'PS 02 - MVE - Technologic...'!Názvy_tisku</vt:lpstr>
      <vt:lpstr>'Rekapitulace stavby'!Názvy_tisku</vt:lpstr>
      <vt:lpstr>'Seznam figur'!Názvy_tisku</vt:lpstr>
      <vt:lpstr>'SO 01 - Vtokový objekt'!Názvy_tisku</vt:lpstr>
      <vt:lpstr>'SO 02 - MVE – spodní stavba'!Názvy_tisku</vt:lpstr>
      <vt:lpstr>'SO 03 - MVE – horní stavba'!Názvy_tisku</vt:lpstr>
      <vt:lpstr>'SO 04 - Výtokový objekt'!Názvy_tisku</vt:lpstr>
      <vt:lpstr>'SO 05 - Venkovní úpravy'!Názvy_tisku</vt:lpstr>
      <vt:lpstr>'SO 07 - Přípojná stanice'!Názvy_tisku</vt:lpstr>
      <vt:lpstr>'SO 08.1 - Kabelová přípoj...'!Názvy_tisku</vt:lpstr>
      <vt:lpstr>'SO 08.2 - Kabelové rozvod...'!Názvy_tisku</vt:lpstr>
      <vt:lpstr>'VON - Vedlejší a ostatní ...'!Názvy_tisku</vt:lpstr>
      <vt:lpstr>'A. - Zemní práce a bourání'!Oblast_tisku</vt:lpstr>
      <vt:lpstr>'B. - Zakládání, jímkování...'!Oblast_tisku</vt:lpstr>
      <vt:lpstr>'DSO 06.1 - Přeložka výtla...'!Oblast_tisku</vt:lpstr>
      <vt:lpstr>'DSO 06.2 - Přeložka vodovodu'!Oblast_tisku</vt:lpstr>
      <vt:lpstr>'DSO 06.3 - Přeložka veřej...'!Oblast_tisku</vt:lpstr>
      <vt:lpstr>'DSO 06.4 - Přeložka kabel...'!Oblast_tisku</vt:lpstr>
      <vt:lpstr>'DSO 06.5 - Přeložka přípo...'!Oblast_tisku</vt:lpstr>
      <vt:lpstr>'DSO 06.6 - Přeložka vodov...'!Oblast_tisku</vt:lpstr>
      <vt:lpstr>'DSO 06.7 - Přeložka kabel...'!Oblast_tisku</vt:lpstr>
      <vt:lpstr>'DSO 06.8 - Přeložka signa...'!Oblast_tisku</vt:lpstr>
      <vt:lpstr>'Pokyny pro vyplnění'!Oblast_tisku</vt:lpstr>
      <vt:lpstr>'PS 01 - MVE - Technologic...'!Oblast_tisku</vt:lpstr>
      <vt:lpstr>'PS 02 - MVE - Technologic...'!Oblast_tisku</vt:lpstr>
      <vt:lpstr>'Rekapitulace stavby'!Oblast_tisku</vt:lpstr>
      <vt:lpstr>'Seznam figur'!Oblast_tisku</vt:lpstr>
      <vt:lpstr>'SO 01 - Vtokový objekt'!Oblast_tisku</vt:lpstr>
      <vt:lpstr>'SO 02 - MVE – spodní stavba'!Oblast_tisku</vt:lpstr>
      <vt:lpstr>'SO 03 - MVE – horní stavba'!Oblast_tisku</vt:lpstr>
      <vt:lpstr>'SO 04 - Výtokový objekt'!Oblast_tisku</vt:lpstr>
      <vt:lpstr>'SO 05 - Venkovní úpravy'!Oblast_tisku</vt:lpstr>
      <vt:lpstr>'SO 07 - Přípojná stanice'!Oblast_tisku</vt:lpstr>
      <vt:lpstr>'SO 08.1 - Kabelová přípoj...'!Oblast_tisku</vt:lpstr>
      <vt:lpstr>'SO 08.2 - Kabelové rozvod...'!Oblast_tisku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Patkova, Aneta</dc:creator>
  <cp:lastModifiedBy>Patkova, Aneta</cp:lastModifiedBy>
  <cp:lastPrinted>2023-07-17T10:38:08Z</cp:lastPrinted>
  <dcterms:created xsi:type="dcterms:W3CDTF">2023-07-17T10:31:44Z</dcterms:created>
  <dcterms:modified xsi:type="dcterms:W3CDTF">2023-07-17T10:39:54Z</dcterms:modified>
</cp:coreProperties>
</file>