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/>
  <mc:AlternateContent xmlns:mc="http://schemas.openxmlformats.org/markup-compatibility/2006">
    <mc:Choice Requires="x15">
      <x15ac:absPath xmlns:x15ac="http://schemas.microsoft.com/office/spreadsheetml/2010/11/ac" url="C:\Users\frajt\Desktop\"/>
    </mc:Choice>
  </mc:AlternateContent>
  <xr:revisionPtr revIDLastSave="0" documentId="13_ncr:1_{A6FFF237-7CC2-4AAE-B078-6D356251BEB7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Rekapitulace stavby" sheetId="1" r:id="rId1"/>
    <sheet name="SO 05.3 - Následná péče" sheetId="23" r:id="rId2"/>
  </sheets>
  <definedNames>
    <definedName name="_xlnm._FilterDatabase" localSheetId="1" hidden="1">'SO 05.3 - Následná péče'!$C$87:$K$157</definedName>
    <definedName name="_xlnm.Print_Titles" localSheetId="0">'Rekapitulace stavby'!$52:$52</definedName>
    <definedName name="_xlnm.Print_Titles" localSheetId="1">'SO 05.3 - Následná péče'!$87:$87</definedName>
    <definedName name="_xlnm.Print_Area" localSheetId="0">'Rekapitulace stavby'!$D$4:$AO$36,'Rekapitulace stavby'!$C$42:$AQ$57</definedName>
    <definedName name="_xlnm.Print_Area" localSheetId="1">'SO 05.3 - Následná péče'!$C$4:$J$41,'SO 05.3 - Následná péče'!$C$73:$K$157</definedName>
  </definedNames>
  <calcPr calcId="191029"/>
</workbook>
</file>

<file path=xl/calcChain.xml><?xml version="1.0" encoding="utf-8"?>
<calcChain xmlns="http://schemas.openxmlformats.org/spreadsheetml/2006/main">
  <c r="AU54" i="1" l="1"/>
  <c r="AS54" i="1"/>
  <c r="J39" i="23" l="1"/>
  <c r="J38" i="23"/>
  <c r="AY56" i="1" s="1"/>
  <c r="J37" i="23"/>
  <c r="AX56" i="1"/>
  <c r="BI156" i="23"/>
  <c r="BH156" i="23"/>
  <c r="BG156" i="23"/>
  <c r="BF156" i="23"/>
  <c r="T156" i="23"/>
  <c r="T155" i="23"/>
  <c r="R156" i="23"/>
  <c r="R155" i="23" s="1"/>
  <c r="P156" i="23"/>
  <c r="P155" i="23" s="1"/>
  <c r="BI154" i="23"/>
  <c r="BH154" i="23"/>
  <c r="BG154" i="23"/>
  <c r="BF154" i="23"/>
  <c r="T154" i="23"/>
  <c r="R154" i="23"/>
  <c r="P154" i="23"/>
  <c r="BI151" i="23"/>
  <c r="BH151" i="23"/>
  <c r="BG151" i="23"/>
  <c r="BF151" i="23"/>
  <c r="T151" i="23"/>
  <c r="R151" i="23"/>
  <c r="P151" i="23"/>
  <c r="BI146" i="23"/>
  <c r="BH146" i="23"/>
  <c r="BG146" i="23"/>
  <c r="BF146" i="23"/>
  <c r="T146" i="23"/>
  <c r="R146" i="23"/>
  <c r="P146" i="23"/>
  <c r="BI143" i="23"/>
  <c r="BH143" i="23"/>
  <c r="BG143" i="23"/>
  <c r="BF143" i="23"/>
  <c r="T143" i="23"/>
  <c r="R143" i="23"/>
  <c r="P143" i="23"/>
  <c r="BI138" i="23"/>
  <c r="BH138" i="23"/>
  <c r="BG138" i="23"/>
  <c r="BF138" i="23"/>
  <c r="T138" i="23"/>
  <c r="R138" i="23"/>
  <c r="P138" i="23"/>
  <c r="BI133" i="23"/>
  <c r="BH133" i="23"/>
  <c r="BG133" i="23"/>
  <c r="BF133" i="23"/>
  <c r="T133" i="23"/>
  <c r="R133" i="23"/>
  <c r="P133" i="23"/>
  <c r="BI128" i="23"/>
  <c r="BH128" i="23"/>
  <c r="BG128" i="23"/>
  <c r="BF128" i="23"/>
  <c r="T128" i="23"/>
  <c r="R128" i="23"/>
  <c r="P128" i="23"/>
  <c r="BI123" i="23"/>
  <c r="BH123" i="23"/>
  <c r="BG123" i="23"/>
  <c r="BF123" i="23"/>
  <c r="T123" i="23"/>
  <c r="R123" i="23"/>
  <c r="P123" i="23"/>
  <c r="BI118" i="23"/>
  <c r="BH118" i="23"/>
  <c r="BG118" i="23"/>
  <c r="BF118" i="23"/>
  <c r="T118" i="23"/>
  <c r="R118" i="23"/>
  <c r="P118" i="23"/>
  <c r="BI115" i="23"/>
  <c r="BH115" i="23"/>
  <c r="BG115" i="23"/>
  <c r="BF115" i="23"/>
  <c r="T115" i="23"/>
  <c r="R115" i="23"/>
  <c r="P115" i="23"/>
  <c r="BI110" i="23"/>
  <c r="BH110" i="23"/>
  <c r="BG110" i="23"/>
  <c r="BF110" i="23"/>
  <c r="T110" i="23"/>
  <c r="R110" i="23"/>
  <c r="P110" i="23"/>
  <c r="BI108" i="23"/>
  <c r="BH108" i="23"/>
  <c r="BG108" i="23"/>
  <c r="BF108" i="23"/>
  <c r="T108" i="23"/>
  <c r="R108" i="23"/>
  <c r="P108" i="23"/>
  <c r="BI103" i="23"/>
  <c r="BH103" i="23"/>
  <c r="BG103" i="23"/>
  <c r="BF103" i="23"/>
  <c r="T103" i="23"/>
  <c r="R103" i="23"/>
  <c r="P103" i="23"/>
  <c r="BI98" i="23"/>
  <c r="BH98" i="23"/>
  <c r="BG98" i="23"/>
  <c r="BF98" i="23"/>
  <c r="T98" i="23"/>
  <c r="R98" i="23"/>
  <c r="P98" i="23"/>
  <c r="BI93" i="23"/>
  <c r="BH93" i="23"/>
  <c r="BG93" i="23"/>
  <c r="BF93" i="23"/>
  <c r="T93" i="23"/>
  <c r="R93" i="23"/>
  <c r="P93" i="23"/>
  <c r="BI91" i="23"/>
  <c r="BH91" i="23"/>
  <c r="BG91" i="23"/>
  <c r="BF91" i="23"/>
  <c r="T91" i="23"/>
  <c r="R91" i="23"/>
  <c r="P91" i="23"/>
  <c r="J85" i="23"/>
  <c r="J84" i="23"/>
  <c r="F84" i="23"/>
  <c r="F82" i="23"/>
  <c r="E80" i="23"/>
  <c r="J59" i="23"/>
  <c r="J58" i="23"/>
  <c r="F58" i="23"/>
  <c r="F56" i="23"/>
  <c r="E54" i="23"/>
  <c r="J20" i="23"/>
  <c r="E20" i="23"/>
  <c r="F59" i="23" s="1"/>
  <c r="J19" i="23"/>
  <c r="J14" i="23"/>
  <c r="J56" i="23" s="1"/>
  <c r="E7" i="23"/>
  <c r="E50" i="23" s="1"/>
  <c r="L50" i="1"/>
  <c r="AM50" i="1"/>
  <c r="AM49" i="1"/>
  <c r="L49" i="1"/>
  <c r="AM47" i="1"/>
  <c r="L47" i="1"/>
  <c r="L45" i="1"/>
  <c r="L44" i="1"/>
  <c r="BK154" i="23"/>
  <c r="BK123" i="23"/>
  <c r="BK103" i="23"/>
  <c r="J156" i="23"/>
  <c r="J143" i="23"/>
  <c r="BK128" i="23"/>
  <c r="J93" i="23"/>
  <c r="J154" i="23"/>
  <c r="BK115" i="23"/>
  <c r="J91" i="23"/>
  <c r="AS55" i="1"/>
  <c r="BK143" i="23"/>
  <c r="J115" i="23"/>
  <c r="J108" i="23"/>
  <c r="BK93" i="23"/>
  <c r="J146" i="23"/>
  <c r="BK133" i="23"/>
  <c r="J110" i="23"/>
  <c r="BK91" i="23"/>
  <c r="BK146" i="23"/>
  <c r="J133" i="23"/>
  <c r="J123" i="23"/>
  <c r="BK98" i="23"/>
  <c r="J151" i="23"/>
  <c r="J118" i="23"/>
  <c r="BK110" i="23"/>
  <c r="J98" i="23"/>
  <c r="BK151" i="23"/>
  <c r="BK138" i="23"/>
  <c r="BK118" i="23"/>
  <c r="J103" i="23"/>
  <c r="BK156" i="23"/>
  <c r="J138" i="23"/>
  <c r="J128" i="23"/>
  <c r="BK108" i="23"/>
  <c r="T90" i="23" l="1"/>
  <c r="T89" i="23"/>
  <c r="T88" i="23"/>
  <c r="R90" i="23"/>
  <c r="R89" i="23"/>
  <c r="R88" i="23" s="1"/>
  <c r="BK90" i="23"/>
  <c r="J90" i="23" s="1"/>
  <c r="J65" i="23" s="1"/>
  <c r="P90" i="23"/>
  <c r="P89" i="23" s="1"/>
  <c r="P88" i="23" s="1"/>
  <c r="AU56" i="1" s="1"/>
  <c r="BK155" i="23"/>
  <c r="J155" i="23" s="1"/>
  <c r="J66" i="23" s="1"/>
  <c r="BK89" i="23"/>
  <c r="J89" i="23"/>
  <c r="J64" i="23" s="1"/>
  <c r="E76" i="23"/>
  <c r="J82" i="23"/>
  <c r="F85" i="23"/>
  <c r="BE93" i="23"/>
  <c r="BE98" i="23"/>
  <c r="BE110" i="23"/>
  <c r="BE123" i="23"/>
  <c r="BE133" i="23"/>
  <c r="BE103" i="23"/>
  <c r="BE108" i="23"/>
  <c r="BE115" i="23"/>
  <c r="BE143" i="23"/>
  <c r="BE91" i="23"/>
  <c r="BE118" i="23"/>
  <c r="BE128" i="23"/>
  <c r="BE138" i="23"/>
  <c r="BE146" i="23"/>
  <c r="BE151" i="23"/>
  <c r="BE154" i="23"/>
  <c r="BE156" i="23"/>
  <c r="F36" i="23"/>
  <c r="BA56" i="1" s="1"/>
  <c r="F37" i="23"/>
  <c r="BB56" i="1" s="1"/>
  <c r="F38" i="23"/>
  <c r="BC56" i="1" s="1"/>
  <c r="F39" i="23"/>
  <c r="BD56" i="1" s="1"/>
  <c r="J36" i="23"/>
  <c r="AW56" i="1" s="1"/>
  <c r="BK88" i="23" l="1"/>
  <c r="J88" i="23"/>
  <c r="J32" i="23" s="1"/>
  <c r="AG56" i="1" s="1"/>
  <c r="AU55" i="1"/>
  <c r="F35" i="23"/>
  <c r="AZ56" i="1" s="1"/>
  <c r="J35" i="23"/>
  <c r="AV56" i="1" s="1"/>
  <c r="AT56" i="1" s="1"/>
  <c r="BD55" i="1"/>
  <c r="BD54" i="1" s="1"/>
  <c r="BC55" i="1"/>
  <c r="BC54" i="1" s="1"/>
  <c r="BB55" i="1"/>
  <c r="BB54" i="1" s="1"/>
  <c r="AX55" i="1"/>
  <c r="AX54" i="1" s="1"/>
  <c r="BA55" i="1"/>
  <c r="AW55" i="1" l="1"/>
  <c r="AW54" i="1" s="1"/>
  <c r="BA54" i="1"/>
  <c r="AY55" i="1"/>
  <c r="AY54" i="1" s="1"/>
  <c r="AN56" i="1"/>
  <c r="J63" i="23"/>
  <c r="J41" i="23"/>
  <c r="AZ55" i="1"/>
  <c r="AG55" i="1"/>
  <c r="AG54" i="1" s="1"/>
  <c r="AV55" i="1" l="1"/>
  <c r="AZ54" i="1"/>
  <c r="W33" i="1"/>
  <c r="AT55" i="1" l="1"/>
  <c r="AV54" i="1"/>
  <c r="W31" i="1"/>
  <c r="AK30" i="1"/>
  <c r="AT54" i="1" l="1"/>
  <c r="AN55" i="1"/>
  <c r="AN54" i="1" s="1"/>
  <c r="W30" i="1"/>
  <c r="AK29" i="1"/>
  <c r="W32" i="1"/>
  <c r="AK26" i="1" l="1"/>
  <c r="AK35" i="1" s="1"/>
  <c r="W29" i="1"/>
</calcChain>
</file>

<file path=xl/sharedStrings.xml><?xml version="1.0" encoding="utf-8"?>
<sst xmlns="http://schemas.openxmlformats.org/spreadsheetml/2006/main" count="909" uniqueCount="222">
  <si>
    <t>Export Komplet</t>
  </si>
  <si>
    <t>VZ</t>
  </si>
  <si>
    <t>2.0</t>
  </si>
  <si>
    <t/>
  </si>
  <si>
    <t>False</t>
  </si>
  <si>
    <t>{29fbb9e1-a2af-4c8c-87a7-8b504ac2a935}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</si>
  <si>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</si>
  <si>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</si>
  <si>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</si>
  <si>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</si>
  <si>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</si>
  <si>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</si>
  <si>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</si>
  <si>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</si>
  <si>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</si>
  <si>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19-036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</si>
  <si>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</si>
  <si>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</si>
  <si>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Morava, km 230,728-231,934 - PBPO pravém břehu a napojení levobřežního ramene - etapa IV.A_08_2023_DI</t>
  </si>
  <si>
    <t>KSO:</t>
  </si>
  <si>
    <t>832 3</t>
  </si>
  <si>
    <t>CC-CZ:</t>
  </si>
  <si>
    <t>24</t>
  </si>
  <si>
    <t>Místo:</t>
  </si>
  <si>
    <t>Olomouc</t>
  </si>
  <si>
    <t>Datum:</t>
  </si>
  <si>
    <t>20. 4. 2023</t>
  </si>
  <si>
    <t>CZ-CPV:</t>
  </si>
  <si>
    <t>45000000-7</t>
  </si>
  <si>
    <t>CZ-CPA:</t>
  </si>
  <si>
    <t>42.91</t>
  </si>
  <si>
    <t>Zadavatel:</t>
  </si>
  <si>
    <t>IČ:</t>
  </si>
  <si>
    <t>70890013</t>
  </si>
  <si>
    <t>Povodí Moravy, s.p.</t>
  </si>
  <si>
    <t>DIČ:</t>
  </si>
  <si>
    <t>Uchazeč:</t>
  </si>
  <si>
    <t>Vyplň údaj</t>
  </si>
  <si>
    <t>Projektant:</t>
  </si>
  <si>
    <t>46347488</t>
  </si>
  <si>
    <t>Dopravoprojekt Brno a.s.</t>
  </si>
  <si>
    <t>True</t>
  </si>
  <si>
    <t>Zpracovatel:</t>
  </si>
  <si>
    <t>Ing. Petr Husák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</si>
  <si>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</si>
  <si>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</si>
  <si>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</si>
  <si>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</si>
  <si>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</si>
  <si>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</si>
  <si>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</si>
  <si>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</si>
  <si>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</si>
  <si>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</si>
  <si>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</si>
  <si>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</si>
  <si>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</si>
  <si>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</si>
  <si>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</si>
  <si>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</si>
  <si>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</si>
  <si>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</si>
  <si>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</si>
  <si>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</si>
  <si>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</si>
  <si>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</si>
  <si>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</si>
  <si>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</si>
  <si>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</si>
  <si>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</si>
  <si>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</si>
  <si>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</si>
  <si>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</si>
  <si>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</si>
  <si>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</si>
  <si>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</si>
  <si>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</si>
  <si>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</si>
  <si>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</si>
  <si>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</si>
  <si>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</si>
  <si>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</si>
  <si>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</si>
  <si>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</si>
  <si>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</si>
  <si>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STA</t>
  </si>
  <si>
    <t>1</t>
  </si>
  <si>
    <t>2</t>
  </si>
  <si>
    <t>Soupis</t>
  </si>
  <si>
    <t>3</t>
  </si>
  <si>
    <t>4</t>
  </si>
  <si>
    <t>SO 05</t>
  </si>
  <si>
    <t xml:space="preserve">Návrh kácení a náhradní výsadby </t>
  </si>
  <si>
    <t>{39054018-6ef5-426e-8c2d-b4df4bea0567}</t>
  </si>
  <si>
    <t>SO 05.3</t>
  </si>
  <si>
    <t>Následná péče</t>
  </si>
  <si>
    <t>{98d6eaaf-d4ae-454e-aa1e-2818bbd7a708}</t>
  </si>
  <si>
    <t>KRYCÍ LIST SOUPISU PRACÍ</t>
  </si>
  <si>
    <t>Objekt:</t>
  </si>
  <si>
    <t>REKAPITULACE ČLENĚNÍ SOUPISU PRACÍ</t>
  </si>
  <si>
    <t>Kód dílu - Popis</t>
  </si>
  <si>
    <t>Cena celkem [CZK]</t>
  </si>
  <si>
    <t>-1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</si>
  <si>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</si>
  <si>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</si>
  <si>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</si>
  <si>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</si>
  <si>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</si>
  <si>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</si>
  <si>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</si>
  <si>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</si>
  <si>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</si>
  <si>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</si>
  <si>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</si>
  <si>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</si>
  <si>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</si>
  <si>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ROZPOCET</t>
  </si>
  <si>
    <t>K</t>
  </si>
  <si>
    <t>m3</t>
  </si>
  <si>
    <t>CS ÚRS 2022 02</t>
  </si>
  <si>
    <t>Online PSC</t>
  </si>
  <si>
    <t>VV</t>
  </si>
  <si>
    <t>5</t>
  </si>
  <si>
    <t>6</t>
  </si>
  <si>
    <t>7</t>
  </si>
  <si>
    <t>8</t>
  </si>
  <si>
    <t>Součet</t>
  </si>
  <si>
    <t>9</t>
  </si>
  <si>
    <t>10</t>
  </si>
  <si>
    <t>11</t>
  </si>
  <si>
    <t>12</t>
  </si>
  <si>
    <t>13</t>
  </si>
  <si>
    <t>14</t>
  </si>
  <si>
    <t>16</t>
  </si>
  <si>
    <t>17</t>
  </si>
  <si>
    <t>M</t>
  </si>
  <si>
    <t>185851121</t>
  </si>
  <si>
    <t>Dovoz vody pro zálivku rostlin na vzdálenost do 1000 m</t>
  </si>
  <si>
    <t>https://podminky.urs.cz/item/CS_URS_2022_02/185851121</t>
  </si>
  <si>
    <t>m2</t>
  </si>
  <si>
    <t>t</t>
  </si>
  <si>
    <t>998</t>
  </si>
  <si>
    <t>Přesun hmot</t>
  </si>
  <si>
    <t>HSV - Práce a dodávky HSV</t>
  </si>
  <si>
    <t xml:space="preserve">    998 - Přesun hmot</t>
  </si>
  <si>
    <t>HSV</t>
  </si>
  <si>
    <t>Práce a dodávky HSV</t>
  </si>
  <si>
    <t>kus</t>
  </si>
  <si>
    <t>Soupis:</t>
  </si>
  <si>
    <t xml:space="preserve">SO 05 - Návrh kácení a náhradní výsadby </t>
  </si>
  <si>
    <t>"viz Technická zpráva"</t>
  </si>
  <si>
    <t>184911431</t>
  </si>
  <si>
    <t>Mulčování vysazených rostlin mulčovací kůrou, tl. přes 100 do 150 mm v rovině nebo na svahu do 1:5</t>
  </si>
  <si>
    <t>https://podminky.urs.cz/item/CS_URS_2022_02/184911431</t>
  </si>
  <si>
    <t>10391100</t>
  </si>
  <si>
    <t>kůra mulčovací VL</t>
  </si>
  <si>
    <t>184852321</t>
  </si>
  <si>
    <t>Řez stromů prováděný lezeckou technikou výchovný (S-RV) špičáky a keřové stromy, výšky do 4 m</t>
  </si>
  <si>
    <t>https://podminky.urs.cz/item/CS_URS_2022_02/184852321</t>
  </si>
  <si>
    <t>185851129</t>
  </si>
  <si>
    <t>Dovoz vody pro zálivku rostlin Příplatek k ceně za každých dalších i započatých 1000 m</t>
  </si>
  <si>
    <t>https://podminky.urs.cz/item/CS_URS_2022_02/185851129</t>
  </si>
  <si>
    <t>Příplatek za další 4 km</t>
  </si>
  <si>
    <t>082113200</t>
  </si>
  <si>
    <t>voda pitná pro smluvní odběratele</t>
  </si>
  <si>
    <t>Výška mulčovací vrstvy v průměru 150 mm</t>
  </si>
  <si>
    <t>10 l vody/ks</t>
  </si>
  <si>
    <t>998231311</t>
  </si>
  <si>
    <t>Přesun hmot pro sadovnické a krajinářské úpravy - strojně dopravní vzdálenost do 5000 m</t>
  </si>
  <si>
    <t>https://podminky.urs.cz/item/CS_URS_2022_02/998231311</t>
  </si>
  <si>
    <t>SO 05.3 - Následná péče</t>
  </si>
  <si>
    <t xml:space="preserve">    18-3 - Následná péče</t>
  </si>
  <si>
    <t>18-3</t>
  </si>
  <si>
    <t>184215153</t>
  </si>
  <si>
    <t>Odstranění ukotvení dřeviny kůly jedním kůlem, délky přes 2 do 3 m</t>
  </si>
  <si>
    <t>-625286027</t>
  </si>
  <si>
    <t>https://podminky.urs.cz/item/CS_URS_2022_02/184215153</t>
  </si>
  <si>
    <t>184801121</t>
  </si>
  <si>
    <t>Ošetření vysazených dřevin solitérních v rovině nebo na svahu do 1:5</t>
  </si>
  <si>
    <t>1162368773</t>
  </si>
  <si>
    <t>https://podminky.urs.cz/item/CS_URS_2022_02/184801121</t>
  </si>
  <si>
    <t>1743,0*5</t>
  </si>
  <si>
    <t>184801131</t>
  </si>
  <si>
    <t>Ošetření vysazených dřevin ve skupinách v rovině nebo na svahu do 1:5</t>
  </si>
  <si>
    <t>1352752264</t>
  </si>
  <si>
    <t>https://podminky.urs.cz/item/CS_URS_2022_02/184801131</t>
  </si>
  <si>
    <t>1808,0*5</t>
  </si>
  <si>
    <t>1658161135</t>
  </si>
  <si>
    <t xml:space="preserve">"výchovný řez stromů po dobu 5 let 2x"       </t>
  </si>
  <si>
    <t>1743,0*2</t>
  </si>
  <si>
    <t>184911111</t>
  </si>
  <si>
    <t>Znovuuvázání dřeviny jedním úvazkem ke stávajícímu kůlu</t>
  </si>
  <si>
    <t>-1975681159</t>
  </si>
  <si>
    <t>https://podminky.urs.cz/item/CS_URS_2022_02/184911111</t>
  </si>
  <si>
    <t>-551099714</t>
  </si>
  <si>
    <t>389660908</t>
  </si>
  <si>
    <t>1808,0*0,15 *5</t>
  </si>
  <si>
    <t>185804312</t>
  </si>
  <si>
    <t>Zalití rostlin vodou plochy záhonů jednotlivě přes 20 m2</t>
  </si>
  <si>
    <t>859192676</t>
  </si>
  <si>
    <t>https://podminky.urs.cz/item/CS_URS_2022_02/185804312</t>
  </si>
  <si>
    <t>Povýsadbová péče po dobu 5 let stromy 40x 80l</t>
  </si>
  <si>
    <t>1743,0*0,08*40</t>
  </si>
  <si>
    <t>-258818837</t>
  </si>
  <si>
    <t>Povýsadbová péče po dobu 5 let keře 18x10l</t>
  </si>
  <si>
    <t>1815,0*0,01*18</t>
  </si>
  <si>
    <t>776217984</t>
  </si>
  <si>
    <t>Povýsadbová péče 5let, 8x ročně , 80l</t>
  </si>
  <si>
    <t>1496798454</t>
  </si>
  <si>
    <t xml:space="preserve"> 0,01*1815,0*18</t>
  </si>
  <si>
    <t>-689138300</t>
  </si>
  <si>
    <t>5577,60*4</t>
  </si>
  <si>
    <t>1288969261</t>
  </si>
  <si>
    <t>5577,60</t>
  </si>
  <si>
    <t>-1330701474</t>
  </si>
  <si>
    <t>326,70*4</t>
  </si>
  <si>
    <t>1442273206</t>
  </si>
  <si>
    <t>326,70</t>
  </si>
  <si>
    <t>R184215113</t>
  </si>
  <si>
    <t>Oprava kotvení kmene dřeviny jedním kůlem D do 0,1 m délky do 3 m</t>
  </si>
  <si>
    <t>205776031</t>
  </si>
  <si>
    <t>2451773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</si>
</sst>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10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3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top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1" fillId="5" borderId="8" xfId="0" applyFont="1" applyFill="1" applyBorder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4" xfId="0" applyNumberFormat="1" applyFont="1" applyBorder="1" applyAlignment="1">
      <alignment vertical="center"/>
    </xf>
    <xf numFmtId="4" fontId="28" fillId="0" borderId="0" xfId="0" applyNumberFormat="1" applyFont="1" applyBorder="1" applyAlignment="1">
      <alignment vertical="center"/>
    </xf>
    <xf numFmtId="166" fontId="28" fillId="0" borderId="0" xfId="0" applyNumberFormat="1" applyFont="1" applyBorder="1" applyAlignment="1">
      <alignment vertical="center"/>
    </xf>
    <xf numFmtId="4" fontId="28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166" fontId="1" fillId="0" borderId="0" xfId="0" applyNumberFormat="1" applyFont="1" applyBorder="1" applyAlignment="1">
      <alignment vertical="center"/>
    </xf>
    <xf numFmtId="4" fontId="1" fillId="0" borderId="15" xfId="0" applyNumberFormat="1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0" fillId="0" borderId="3" xfId="0" applyBorder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21" fillId="5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1" fillId="5" borderId="16" xfId="0" applyFont="1" applyFill="1" applyBorder="1" applyAlignment="1">
      <alignment horizontal="center" vertical="center" wrapText="1"/>
    </xf>
    <xf numFmtId="0" fontId="21" fillId="5" borderId="17" xfId="0" applyFont="1" applyFill="1" applyBorder="1" applyAlignment="1">
      <alignment horizontal="center" vertical="center" wrapText="1"/>
    </xf>
    <xf numFmtId="0" fontId="21" fillId="5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/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7" fillId="0" borderId="3" xfId="0" applyFont="1" applyBorder="1" applyAlignment="1"/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7" fillId="0" borderId="14" xfId="0" applyFont="1" applyBorder="1" applyAlignment="1"/>
    <xf numFmtId="0" fontId="7" fillId="0" borderId="0" xfId="0" applyFont="1" applyBorder="1" applyAlignment="1"/>
    <xf numFmtId="166" fontId="7" fillId="0" borderId="0" xfId="0" applyNumberFormat="1" applyFont="1" applyBorder="1" applyAlignment="1"/>
    <xf numFmtId="166" fontId="7" fillId="0" borderId="15" xfId="0" applyNumberFormat="1" applyFont="1" applyBorder="1" applyAlignment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21" fillId="0" borderId="22" xfId="0" applyFont="1" applyBorder="1" applyAlignment="1" applyProtection="1">
      <alignment horizontal="center" vertical="center"/>
      <protection locked="0"/>
    </xf>
    <xf numFmtId="49" fontId="21" fillId="0" borderId="22" xfId="0" applyNumberFormat="1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center" vertical="center" wrapText="1"/>
      <protection locked="0"/>
    </xf>
    <xf numFmtId="167" fontId="21" fillId="0" borderId="22" xfId="0" applyNumberFormat="1" applyFont="1" applyBorder="1" applyAlignment="1" applyProtection="1">
      <alignment vertical="center"/>
      <protection locked="0"/>
    </xf>
    <xf numFmtId="4" fontId="21" fillId="3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  <protection locked="0"/>
    </xf>
    <xf numFmtId="0" fontId="22" fillId="3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>
      <alignment horizontal="center" vertical="center"/>
    </xf>
    <xf numFmtId="166" fontId="22" fillId="0" borderId="0" xfId="0" applyNumberFormat="1" applyFont="1" applyBorder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>
      <alignment horizontal="left" vertical="center"/>
    </xf>
    <xf numFmtId="0" fontId="35" fillId="0" borderId="0" xfId="1" applyFont="1" applyAlignment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6" fillId="0" borderId="0" xfId="0" applyFont="1" applyAlignment="1">
      <alignment horizontal="left" vertical="center"/>
    </xf>
    <xf numFmtId="0" fontId="8" fillId="0" borderId="3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167" fontId="8" fillId="0" borderId="0" xfId="0" applyNumberFormat="1" applyFont="1" applyAlignment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14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7" fillId="0" borderId="22" xfId="0" applyFont="1" applyBorder="1" applyAlignment="1" applyProtection="1">
      <alignment horizontal="center" vertical="center"/>
      <protection locked="0"/>
    </xf>
    <xf numFmtId="49" fontId="37" fillId="0" borderId="22" xfId="0" applyNumberFormat="1" applyFont="1" applyBorder="1" applyAlignment="1" applyProtection="1">
      <alignment horizontal="left" vertical="center" wrapText="1"/>
      <protection locked="0"/>
    </xf>
    <xf numFmtId="0" fontId="37" fillId="0" borderId="22" xfId="0" applyFont="1" applyBorder="1" applyAlignment="1" applyProtection="1">
      <alignment horizontal="left" vertical="center" wrapText="1"/>
      <protection locked="0"/>
    </xf>
    <xf numFmtId="0" fontId="37" fillId="0" borderId="22" xfId="0" applyFont="1" applyBorder="1" applyAlignment="1" applyProtection="1">
      <alignment horizontal="center" vertical="center" wrapText="1"/>
      <protection locked="0"/>
    </xf>
    <xf numFmtId="167" fontId="37" fillId="0" borderId="22" xfId="0" applyNumberFormat="1" applyFont="1" applyBorder="1" applyAlignment="1" applyProtection="1">
      <alignment vertical="center"/>
      <protection locked="0"/>
    </xf>
    <xf numFmtId="4" fontId="37" fillId="3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  <protection locked="0"/>
    </xf>
    <xf numFmtId="0" fontId="38" fillId="0" borderId="3" xfId="0" applyFont="1" applyBorder="1" applyAlignment="1">
      <alignment vertical="center"/>
    </xf>
    <xf numFmtId="0" fontId="37" fillId="3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>
      <alignment horizontal="center" vertical="center"/>
    </xf>
    <xf numFmtId="0" fontId="0" fillId="0" borderId="19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20" xfId="0" applyFont="1" applyBorder="1" applyAlignment="1">
      <alignment horizontal="left" vertical="center"/>
    </xf>
    <xf numFmtId="0" fontId="11" fillId="0" borderId="20" xfId="0" applyFont="1" applyBorder="1" applyAlignment="1">
      <alignment vertical="center"/>
    </xf>
    <xf numFmtId="4" fontId="11" fillId="0" borderId="20" xfId="0" applyNumberFormat="1" applyFont="1" applyBorder="1" applyAlignment="1">
      <alignment vertical="center"/>
    </xf>
    <xf numFmtId="0" fontId="11" fillId="0" borderId="0" xfId="0" applyFont="1" applyAlignment="1">
      <alignment horizontal="left"/>
    </xf>
    <xf numFmtId="4" fontId="11" fillId="0" borderId="0" xfId="0" applyNumberFormat="1" applyFont="1" applyAlignment="1"/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4" fontId="27" fillId="0" borderId="0" xfId="0" applyNumberFormat="1" applyFont="1" applyAlignment="1">
      <alignment horizontal="right" vertical="center"/>
    </xf>
    <xf numFmtId="0" fontId="27" fillId="0" borderId="0" xfId="0" applyFont="1" applyAlignment="1">
      <alignment vertical="center"/>
    </xf>
    <xf numFmtId="4" fontId="27" fillId="0" borderId="0" xfId="0" applyNumberFormat="1" applyFont="1" applyAlignment="1">
      <alignment vertical="center"/>
    </xf>
    <xf numFmtId="4" fontId="11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21" fillId="5" borderId="6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left" vertical="center"/>
    </xf>
    <xf numFmtId="0" fontId="21" fillId="5" borderId="7" xfId="0" applyFont="1" applyFill="1" applyBorder="1" applyAlignment="1">
      <alignment horizontal="center" vertical="center"/>
    </xf>
    <xf numFmtId="0" fontId="26" fillId="0" borderId="0" xfId="0" applyFont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1" fillId="5" borderId="7" xfId="0" applyFont="1" applyFill="1" applyBorder="1" applyAlignment="1">
      <alignment horizontal="right" vertical="center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2/185804312" TargetMode="External"/><Relationship Id="rId13" Type="http://schemas.openxmlformats.org/officeDocument/2006/relationships/hyperlink" Target="https://podminky.urs.cz/item/CS_URS_2022_02/998231311" TargetMode="External"/><Relationship Id="rId3" Type="http://schemas.openxmlformats.org/officeDocument/2006/relationships/hyperlink" Target="https://podminky.urs.cz/item/CS_URS_2022_02/184801131" TargetMode="External"/><Relationship Id="rId7" Type="http://schemas.openxmlformats.org/officeDocument/2006/relationships/hyperlink" Target="https://podminky.urs.cz/item/CS_URS_2022_02/185804312" TargetMode="External"/><Relationship Id="rId12" Type="http://schemas.openxmlformats.org/officeDocument/2006/relationships/hyperlink" Target="https://podminky.urs.cz/item/CS_URS_2022_02/185851129" TargetMode="External"/><Relationship Id="rId2" Type="http://schemas.openxmlformats.org/officeDocument/2006/relationships/hyperlink" Target="https://podminky.urs.cz/item/CS_URS_2022_02/184801121" TargetMode="External"/><Relationship Id="rId1" Type="http://schemas.openxmlformats.org/officeDocument/2006/relationships/hyperlink" Target="https://podminky.urs.cz/item/CS_URS_2022_02/184215153" TargetMode="External"/><Relationship Id="rId6" Type="http://schemas.openxmlformats.org/officeDocument/2006/relationships/hyperlink" Target="https://podminky.urs.cz/item/CS_URS_2022_02/184911431" TargetMode="External"/><Relationship Id="rId11" Type="http://schemas.openxmlformats.org/officeDocument/2006/relationships/hyperlink" Target="https://podminky.urs.cz/item/CS_URS_2022_02/185851129" TargetMode="External"/><Relationship Id="rId5" Type="http://schemas.openxmlformats.org/officeDocument/2006/relationships/hyperlink" Target="https://podminky.urs.cz/item/CS_URS_2022_02/184911111" TargetMode="External"/><Relationship Id="rId10" Type="http://schemas.openxmlformats.org/officeDocument/2006/relationships/hyperlink" Target="https://podminky.urs.cz/item/CS_URS_2022_02/185851121" TargetMode="External"/><Relationship Id="rId4" Type="http://schemas.openxmlformats.org/officeDocument/2006/relationships/hyperlink" Target="https://podminky.urs.cz/item/CS_URS_2022_02/184852321" TargetMode="External"/><Relationship Id="rId9" Type="http://schemas.openxmlformats.org/officeDocument/2006/relationships/hyperlink" Target="https://podminky.urs.cz/item/CS_URS_2022_02/185851121" TargetMode="External"/><Relationship Id="rId1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8"/>
  <sheetViews>
    <sheetView showGridLines="0" tabSelected="1" zoomScaleNormal="100" workbookViewId="0">
      <selection activeCell="AI60" sqref="AI60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hidden="1" customWidth="1"/>
    <col min="71" max="91" width="9.33203125" style="1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6.950000000000003" customHeight="1">
      <c r="AR2" s="212" t="s">
        <v>6</v>
      </c>
      <c r="AS2" s="197"/>
      <c r="AT2" s="197"/>
      <c r="AU2" s="197"/>
      <c r="AV2" s="197"/>
      <c r="AW2" s="197"/>
      <c r="AX2" s="197"/>
      <c r="AY2" s="197"/>
      <c r="AZ2" s="197"/>
      <c r="BA2" s="197"/>
      <c r="BB2" s="197"/>
      <c r="BC2" s="197"/>
      <c r="BD2" s="197"/>
      <c r="BE2" s="197"/>
      <c r="BS2" s="17" t="s">
        <v>7</v>
      </c>
      <c r="BT2" s="17" t="s">
        <v>8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7</v>
      </c>
      <c r="BT3" s="17" t="s">
        <v>9</v>
      </c>
    </row>
    <row r="4" spans="1:74" s="1" customFormat="1" ht="24.95" customHeight="1">
      <c r="B4" s="20"/>
      <c r="D4" s="21" t="s">
        <v>10</v>
      </c>
      <c r="AR4" s="20"/>
      <c r="AS4" s="22" t="s">
        <v>11</v>
      </c>
      <c r="BE4" s="23" t="s">
        <v>12</v>
      </c>
      <c r="BS4" s="17" t="s">
        <v>13</v>
      </c>
    </row>
    <row r="5" spans="1:74" s="1" customFormat="1" ht="12" customHeight="1">
      <c r="B5" s="20"/>
      <c r="D5" s="24" t="s">
        <v>14</v>
      </c>
      <c r="K5" s="196" t="s">
        <v>15</v>
      </c>
      <c r="L5" s="197"/>
      <c r="M5" s="197"/>
      <c r="N5" s="197"/>
      <c r="O5" s="197"/>
      <c r="P5" s="197"/>
      <c r="Q5" s="197"/>
      <c r="R5" s="197"/>
      <c r="S5" s="197"/>
      <c r="T5" s="197"/>
      <c r="U5" s="197"/>
      <c r="V5" s="197"/>
      <c r="W5" s="197"/>
      <c r="X5" s="197"/>
      <c r="Y5" s="197"/>
      <c r="Z5" s="197"/>
      <c r="AA5" s="197"/>
      <c r="AB5" s="197"/>
      <c r="AC5" s="197"/>
      <c r="AD5" s="197"/>
      <c r="AE5" s="197"/>
      <c r="AF5" s="197"/>
      <c r="AG5" s="197"/>
      <c r="AH5" s="197"/>
      <c r="AI5" s="197"/>
      <c r="AJ5" s="197"/>
      <c r="AK5" s="197"/>
      <c r="AL5" s="197"/>
      <c r="AM5" s="197"/>
      <c r="AN5" s="197"/>
      <c r="AO5" s="197"/>
      <c r="AR5" s="20"/>
      <c r="BE5" s="193" t="s">
        <v>16</v>
      </c>
      <c r="BS5" s="17" t="s">
        <v>7</v>
      </c>
    </row>
    <row r="6" spans="1:74" s="1" customFormat="1" ht="36.950000000000003" customHeight="1">
      <c r="B6" s="20"/>
      <c r="D6" s="26" t="s">
        <v>17</v>
      </c>
      <c r="K6" s="198" t="s">
        <v>18</v>
      </c>
      <c r="L6" s="197"/>
      <c r="M6" s="197"/>
      <c r="N6" s="197"/>
      <c r="O6" s="197"/>
      <c r="P6" s="197"/>
      <c r="Q6" s="197"/>
      <c r="R6" s="197"/>
      <c r="S6" s="197"/>
      <c r="T6" s="197"/>
      <c r="U6" s="197"/>
      <c r="V6" s="197"/>
      <c r="W6" s="197"/>
      <c r="X6" s="197"/>
      <c r="Y6" s="197"/>
      <c r="Z6" s="197"/>
      <c r="AA6" s="197"/>
      <c r="AB6" s="197"/>
      <c r="AC6" s="197"/>
      <c r="AD6" s="197"/>
      <c r="AE6" s="197"/>
      <c r="AF6" s="197"/>
      <c r="AG6" s="197"/>
      <c r="AH6" s="197"/>
      <c r="AI6" s="197"/>
      <c r="AJ6" s="197"/>
      <c r="AK6" s="197"/>
      <c r="AL6" s="197"/>
      <c r="AM6" s="197"/>
      <c r="AN6" s="197"/>
      <c r="AO6" s="197"/>
      <c r="AR6" s="20"/>
      <c r="BE6" s="194"/>
      <c r="BS6" s="17" t="s">
        <v>7</v>
      </c>
    </row>
    <row r="7" spans="1:74" s="1" customFormat="1" ht="12" customHeight="1">
      <c r="B7" s="20"/>
      <c r="D7" s="27" t="s">
        <v>19</v>
      </c>
      <c r="K7" s="25" t="s">
        <v>20</v>
      </c>
      <c r="AK7" s="27" t="s">
        <v>21</v>
      </c>
      <c r="AN7" s="25" t="s">
        <v>22</v>
      </c>
      <c r="AR7" s="20"/>
      <c r="BE7" s="194"/>
      <c r="BS7" s="17" t="s">
        <v>7</v>
      </c>
    </row>
    <row r="8" spans="1:74" s="1" customFormat="1" ht="12" customHeight="1">
      <c r="B8" s="20"/>
      <c r="D8" s="27" t="s">
        <v>23</v>
      </c>
      <c r="K8" s="25" t="s">
        <v>24</v>
      </c>
      <c r="AK8" s="27" t="s">
        <v>25</v>
      </c>
      <c r="AN8" s="28" t="s">
        <v>26</v>
      </c>
      <c r="AR8" s="20"/>
      <c r="BE8" s="194"/>
      <c r="BS8" s="17" t="s">
        <v>7</v>
      </c>
    </row>
    <row r="9" spans="1:74" s="1" customFormat="1" ht="29.25" customHeight="1">
      <c r="B9" s="20"/>
      <c r="D9" s="24" t="s">
        <v>27</v>
      </c>
      <c r="K9" s="29" t="s">
        <v>28</v>
      </c>
      <c r="AK9" s="24" t="s">
        <v>29</v>
      </c>
      <c r="AN9" s="29" t="s">
        <v>30</v>
      </c>
      <c r="AR9" s="20"/>
      <c r="BE9" s="194"/>
      <c r="BS9" s="17" t="s">
        <v>7</v>
      </c>
    </row>
    <row r="10" spans="1:74" s="1" customFormat="1" ht="12" customHeight="1">
      <c r="B10" s="20"/>
      <c r="D10" s="27" t="s">
        <v>31</v>
      </c>
      <c r="AK10" s="27" t="s">
        <v>32</v>
      </c>
      <c r="AN10" s="25" t="s">
        <v>33</v>
      </c>
      <c r="AR10" s="20"/>
      <c r="BE10" s="194"/>
      <c r="BS10" s="17" t="s">
        <v>7</v>
      </c>
    </row>
    <row r="11" spans="1:74" s="1" customFormat="1" ht="18.399999999999999" customHeight="1">
      <c r="B11" s="20"/>
      <c r="E11" s="25" t="s">
        <v>34</v>
      </c>
      <c r="AK11" s="27" t="s">
        <v>35</v>
      </c>
      <c r="AN11" s="25" t="s">
        <v>3</v>
      </c>
      <c r="AR11" s="20"/>
      <c r="BE11" s="194"/>
      <c r="BS11" s="17" t="s">
        <v>7</v>
      </c>
    </row>
    <row r="12" spans="1:74" s="1" customFormat="1" ht="6.95" customHeight="1">
      <c r="B12" s="20"/>
      <c r="AR12" s="20"/>
      <c r="BE12" s="194"/>
      <c r="BS12" s="17" t="s">
        <v>7</v>
      </c>
    </row>
    <row r="13" spans="1:74" s="1" customFormat="1" ht="12" customHeight="1">
      <c r="B13" s="20"/>
      <c r="D13" s="27" t="s">
        <v>36</v>
      </c>
      <c r="AK13" s="27" t="s">
        <v>32</v>
      </c>
      <c r="AN13" s="30" t="s">
        <v>37</v>
      </c>
      <c r="AR13" s="20"/>
      <c r="BE13" s="194"/>
      <c r="BS13" s="17" t="s">
        <v>7</v>
      </c>
    </row>
    <row r="14" spans="1:74" ht="12.75">
      <c r="B14" s="20"/>
      <c r="E14" s="199" t="s">
        <v>37</v>
      </c>
      <c r="F14" s="200"/>
      <c r="G14" s="200"/>
      <c r="H14" s="200"/>
      <c r="I14" s="200"/>
      <c r="J14" s="200"/>
      <c r="K14" s="200"/>
      <c r="L14" s="200"/>
      <c r="M14" s="200"/>
      <c r="N14" s="200"/>
      <c r="O14" s="200"/>
      <c r="P14" s="200"/>
      <c r="Q14" s="200"/>
      <c r="R14" s="200"/>
      <c r="S14" s="200"/>
      <c r="T14" s="200"/>
      <c r="U14" s="200"/>
      <c r="V14" s="200"/>
      <c r="W14" s="200"/>
      <c r="X14" s="200"/>
      <c r="Y14" s="200"/>
      <c r="Z14" s="200"/>
      <c r="AA14" s="200"/>
      <c r="AB14" s="200"/>
      <c r="AC14" s="200"/>
      <c r="AD14" s="200"/>
      <c r="AE14" s="200"/>
      <c r="AF14" s="200"/>
      <c r="AG14" s="200"/>
      <c r="AH14" s="200"/>
      <c r="AI14" s="200"/>
      <c r="AJ14" s="200"/>
      <c r="AK14" s="27" t="s">
        <v>35</v>
      </c>
      <c r="AN14" s="30" t="s">
        <v>37</v>
      </c>
      <c r="AR14" s="20"/>
      <c r="BE14" s="194"/>
      <c r="BS14" s="17" t="s">
        <v>7</v>
      </c>
    </row>
    <row r="15" spans="1:74" s="1" customFormat="1" ht="6.95" customHeight="1">
      <c r="B15" s="20"/>
      <c r="AR15" s="20"/>
      <c r="BE15" s="194"/>
      <c r="BS15" s="17" t="s">
        <v>4</v>
      </c>
    </row>
    <row r="16" spans="1:74" s="1" customFormat="1" ht="12" customHeight="1">
      <c r="B16" s="20"/>
      <c r="D16" s="27" t="s">
        <v>38</v>
      </c>
      <c r="AK16" s="27" t="s">
        <v>32</v>
      </c>
      <c r="AN16" s="25" t="s">
        <v>39</v>
      </c>
      <c r="AR16" s="20"/>
      <c r="BE16" s="194"/>
      <c r="BS16" s="17" t="s">
        <v>4</v>
      </c>
    </row>
    <row r="17" spans="1:71" s="1" customFormat="1" ht="18.399999999999999" customHeight="1">
      <c r="B17" s="20"/>
      <c r="E17" s="25" t="s">
        <v>40</v>
      </c>
      <c r="AK17" s="27" t="s">
        <v>35</v>
      </c>
      <c r="AN17" s="25" t="s">
        <v>3</v>
      </c>
      <c r="AR17" s="20"/>
      <c r="BE17" s="194"/>
      <c r="BS17" s="17" t="s">
        <v>41</v>
      </c>
    </row>
    <row r="18" spans="1:71" s="1" customFormat="1" ht="6.95" customHeight="1">
      <c r="B18" s="20"/>
      <c r="AR18" s="20"/>
      <c r="BE18" s="194"/>
      <c r="BS18" s="17" t="s">
        <v>7</v>
      </c>
    </row>
    <row r="19" spans="1:71" s="1" customFormat="1" ht="12" customHeight="1">
      <c r="B19" s="20"/>
      <c r="D19" s="27" t="s">
        <v>42</v>
      </c>
      <c r="AK19" s="27" t="s">
        <v>32</v>
      </c>
      <c r="AN19" s="25" t="s">
        <v>3</v>
      </c>
      <c r="AR19" s="20"/>
      <c r="BE19" s="194"/>
      <c r="BS19" s="17" t="s">
        <v>7</v>
      </c>
    </row>
    <row r="20" spans="1:71" s="1" customFormat="1" ht="18.399999999999999" customHeight="1">
      <c r="B20" s="20"/>
      <c r="E20" s="25" t="s">
        <v>43</v>
      </c>
      <c r="AK20" s="27" t="s">
        <v>35</v>
      </c>
      <c r="AN20" s="25" t="s">
        <v>3</v>
      </c>
      <c r="AR20" s="20"/>
      <c r="BE20" s="194"/>
      <c r="BS20" s="17" t="s">
        <v>4</v>
      </c>
    </row>
    <row r="21" spans="1:71" s="1" customFormat="1" ht="6.95" customHeight="1">
      <c r="B21" s="20"/>
      <c r="AR21" s="20"/>
      <c r="BE21" s="194"/>
    </row>
    <row r="22" spans="1:71" s="1" customFormat="1" ht="12" customHeight="1">
      <c r="B22" s="20"/>
      <c r="D22" s="27" t="s">
        <v>44</v>
      </c>
      <c r="AR22" s="20"/>
      <c r="BE22" s="194"/>
    </row>
    <row r="23" spans="1:71" s="1" customFormat="1" ht="47.25" customHeight="1">
      <c r="B23" s="20"/>
      <c r="E23" s="201" t="s">
        <v>45</v>
      </c>
      <c r="F23" s="201"/>
      <c r="G23" s="201"/>
      <c r="H23" s="201"/>
      <c r="I23" s="201"/>
      <c r="J23" s="201"/>
      <c r="K23" s="201"/>
      <c r="L23" s="201"/>
      <c r="M23" s="201"/>
      <c r="N23" s="201"/>
      <c r="O23" s="201"/>
      <c r="P23" s="201"/>
      <c r="Q23" s="201"/>
      <c r="R23" s="201"/>
      <c r="S23" s="201"/>
      <c r="T23" s="201"/>
      <c r="U23" s="201"/>
      <c r="V23" s="201"/>
      <c r="W23" s="201"/>
      <c r="X23" s="201"/>
      <c r="Y23" s="201"/>
      <c r="Z23" s="201"/>
      <c r="AA23" s="201"/>
      <c r="AB23" s="201"/>
      <c r="AC23" s="201"/>
      <c r="AD23" s="201"/>
      <c r="AE23" s="201"/>
      <c r="AF23" s="201"/>
      <c r="AG23" s="201"/>
      <c r="AH23" s="201"/>
      <c r="AI23" s="201"/>
      <c r="AJ23" s="201"/>
      <c r="AK23" s="201"/>
      <c r="AL23" s="201"/>
      <c r="AM23" s="201"/>
      <c r="AN23" s="201"/>
      <c r="AR23" s="20"/>
      <c r="BE23" s="194"/>
    </row>
    <row r="24" spans="1:71" s="1" customFormat="1" ht="6.95" customHeight="1">
      <c r="B24" s="20"/>
      <c r="AR24" s="20"/>
      <c r="BE24" s="194"/>
    </row>
    <row r="25" spans="1:71" s="1" customFormat="1" ht="6.95" customHeight="1">
      <c r="B25" s="20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R25" s="20"/>
      <c r="BE25" s="194"/>
    </row>
    <row r="26" spans="1:71" s="2" customFormat="1" ht="25.9" customHeight="1">
      <c r="A26" s="33"/>
      <c r="B26" s="34"/>
      <c r="C26" s="33"/>
      <c r="D26" s="35" t="s">
        <v>46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202">
        <f>ROUND(AG54,2)</f>
        <v>0</v>
      </c>
      <c r="AL26" s="203"/>
      <c r="AM26" s="203"/>
      <c r="AN26" s="203"/>
      <c r="AO26" s="203"/>
      <c r="AP26" s="33"/>
      <c r="AQ26" s="33"/>
      <c r="AR26" s="34"/>
      <c r="BE26" s="194"/>
    </row>
    <row r="27" spans="1:71" s="2" customFormat="1" ht="6.95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4"/>
      <c r="BE27" s="194"/>
    </row>
    <row r="28" spans="1:71" s="2" customFormat="1" ht="12.75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204" t="s">
        <v>47</v>
      </c>
      <c r="M28" s="204"/>
      <c r="N28" s="204"/>
      <c r="O28" s="204"/>
      <c r="P28" s="204"/>
      <c r="Q28" s="33"/>
      <c r="R28" s="33"/>
      <c r="S28" s="33"/>
      <c r="T28" s="33"/>
      <c r="U28" s="33"/>
      <c r="V28" s="33"/>
      <c r="W28" s="204" t="s">
        <v>48</v>
      </c>
      <c r="X28" s="204"/>
      <c r="Y28" s="204"/>
      <c r="Z28" s="204"/>
      <c r="AA28" s="204"/>
      <c r="AB28" s="204"/>
      <c r="AC28" s="204"/>
      <c r="AD28" s="204"/>
      <c r="AE28" s="204"/>
      <c r="AF28" s="33"/>
      <c r="AG28" s="33"/>
      <c r="AH28" s="33"/>
      <c r="AI28" s="33"/>
      <c r="AJ28" s="33"/>
      <c r="AK28" s="204" t="s">
        <v>49</v>
      </c>
      <c r="AL28" s="204"/>
      <c r="AM28" s="204"/>
      <c r="AN28" s="204"/>
      <c r="AO28" s="204"/>
      <c r="AP28" s="33"/>
      <c r="AQ28" s="33"/>
      <c r="AR28" s="34"/>
      <c r="BE28" s="194"/>
    </row>
    <row r="29" spans="1:71" s="3" customFormat="1" ht="14.45" customHeight="1">
      <c r="B29" s="38"/>
      <c r="D29" s="27" t="s">
        <v>50</v>
      </c>
      <c r="F29" s="27" t="s">
        <v>51</v>
      </c>
      <c r="L29" s="207">
        <v>0.21</v>
      </c>
      <c r="M29" s="206"/>
      <c r="N29" s="206"/>
      <c r="O29" s="206"/>
      <c r="P29" s="206"/>
      <c r="W29" s="205">
        <f>ROUND(AZ54, 2)</f>
        <v>0</v>
      </c>
      <c r="X29" s="206"/>
      <c r="Y29" s="206"/>
      <c r="Z29" s="206"/>
      <c r="AA29" s="206"/>
      <c r="AB29" s="206"/>
      <c r="AC29" s="206"/>
      <c r="AD29" s="206"/>
      <c r="AE29" s="206"/>
      <c r="AK29" s="205">
        <f>ROUND(AV54, 2)</f>
        <v>0</v>
      </c>
      <c r="AL29" s="206"/>
      <c r="AM29" s="206"/>
      <c r="AN29" s="206"/>
      <c r="AO29" s="206"/>
      <c r="AR29" s="38"/>
      <c r="BE29" s="195"/>
    </row>
    <row r="30" spans="1:71" s="3" customFormat="1" ht="14.45" customHeight="1">
      <c r="B30" s="38"/>
      <c r="F30" s="27" t="s">
        <v>52</v>
      </c>
      <c r="L30" s="207">
        <v>0.15</v>
      </c>
      <c r="M30" s="206"/>
      <c r="N30" s="206"/>
      <c r="O30" s="206"/>
      <c r="P30" s="206"/>
      <c r="W30" s="205">
        <f>ROUND(BA54, 2)</f>
        <v>0</v>
      </c>
      <c r="X30" s="206"/>
      <c r="Y30" s="206"/>
      <c r="Z30" s="206"/>
      <c r="AA30" s="206"/>
      <c r="AB30" s="206"/>
      <c r="AC30" s="206"/>
      <c r="AD30" s="206"/>
      <c r="AE30" s="206"/>
      <c r="AK30" s="205">
        <f>ROUND(AW54, 2)</f>
        <v>0</v>
      </c>
      <c r="AL30" s="206"/>
      <c r="AM30" s="206"/>
      <c r="AN30" s="206"/>
      <c r="AO30" s="206"/>
      <c r="AR30" s="38"/>
      <c r="BE30" s="195"/>
    </row>
    <row r="31" spans="1:71" s="3" customFormat="1" ht="14.45" hidden="1" customHeight="1">
      <c r="B31" s="38"/>
      <c r="F31" s="27" t="s">
        <v>53</v>
      </c>
      <c r="L31" s="207">
        <v>0.21</v>
      </c>
      <c r="M31" s="206"/>
      <c r="N31" s="206"/>
      <c r="O31" s="206"/>
      <c r="P31" s="206"/>
      <c r="W31" s="205">
        <f>ROUND(BB54, 2)</f>
        <v>0</v>
      </c>
      <c r="X31" s="206"/>
      <c r="Y31" s="206"/>
      <c r="Z31" s="206"/>
      <c r="AA31" s="206"/>
      <c r="AB31" s="206"/>
      <c r="AC31" s="206"/>
      <c r="AD31" s="206"/>
      <c r="AE31" s="206"/>
      <c r="AK31" s="205">
        <v>0</v>
      </c>
      <c r="AL31" s="206"/>
      <c r="AM31" s="206"/>
      <c r="AN31" s="206"/>
      <c r="AO31" s="206"/>
      <c r="AR31" s="38"/>
      <c r="BE31" s="195"/>
    </row>
    <row r="32" spans="1:71" s="3" customFormat="1" ht="14.45" hidden="1" customHeight="1">
      <c r="B32" s="38"/>
      <c r="F32" s="27" t="s">
        <v>54</v>
      </c>
      <c r="L32" s="207">
        <v>0.15</v>
      </c>
      <c r="M32" s="206"/>
      <c r="N32" s="206"/>
      <c r="O32" s="206"/>
      <c r="P32" s="206"/>
      <c r="W32" s="205">
        <f>ROUND(BC54, 2)</f>
        <v>0</v>
      </c>
      <c r="X32" s="206"/>
      <c r="Y32" s="206"/>
      <c r="Z32" s="206"/>
      <c r="AA32" s="206"/>
      <c r="AB32" s="206"/>
      <c r="AC32" s="206"/>
      <c r="AD32" s="206"/>
      <c r="AE32" s="206"/>
      <c r="AK32" s="205">
        <v>0</v>
      </c>
      <c r="AL32" s="206"/>
      <c r="AM32" s="206"/>
      <c r="AN32" s="206"/>
      <c r="AO32" s="206"/>
      <c r="AR32" s="38"/>
      <c r="BE32" s="195"/>
    </row>
    <row r="33" spans="1:57" s="3" customFormat="1" ht="14.45" hidden="1" customHeight="1">
      <c r="B33" s="38"/>
      <c r="F33" s="27" t="s">
        <v>55</v>
      </c>
      <c r="L33" s="207">
        <v>0</v>
      </c>
      <c r="M33" s="206"/>
      <c r="N33" s="206"/>
      <c r="O33" s="206"/>
      <c r="P33" s="206"/>
      <c r="W33" s="205">
        <f>ROUND(BD54, 2)</f>
        <v>0</v>
      </c>
      <c r="X33" s="206"/>
      <c r="Y33" s="206"/>
      <c r="Z33" s="206"/>
      <c r="AA33" s="206"/>
      <c r="AB33" s="206"/>
      <c r="AC33" s="206"/>
      <c r="AD33" s="206"/>
      <c r="AE33" s="206"/>
      <c r="AK33" s="205">
        <v>0</v>
      </c>
      <c r="AL33" s="206"/>
      <c r="AM33" s="206"/>
      <c r="AN33" s="206"/>
      <c r="AO33" s="206"/>
      <c r="AR33" s="38"/>
    </row>
    <row r="34" spans="1:57" s="2" customFormat="1" ht="6.95" customHeight="1">
      <c r="A34" s="33"/>
      <c r="B34" s="34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4"/>
      <c r="BE34" s="33"/>
    </row>
    <row r="35" spans="1:57" s="2" customFormat="1" ht="25.9" customHeight="1">
      <c r="A35" s="33"/>
      <c r="B35" s="34"/>
      <c r="C35" s="39"/>
      <c r="D35" s="40" t="s">
        <v>56</v>
      </c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2" t="s">
        <v>57</v>
      </c>
      <c r="U35" s="41"/>
      <c r="V35" s="41"/>
      <c r="W35" s="41"/>
      <c r="X35" s="211" t="s">
        <v>58</v>
      </c>
      <c r="Y35" s="209"/>
      <c r="Z35" s="209"/>
      <c r="AA35" s="209"/>
      <c r="AB35" s="209"/>
      <c r="AC35" s="41"/>
      <c r="AD35" s="41"/>
      <c r="AE35" s="41"/>
      <c r="AF35" s="41"/>
      <c r="AG35" s="41"/>
      <c r="AH35" s="41"/>
      <c r="AI35" s="41"/>
      <c r="AJ35" s="41"/>
      <c r="AK35" s="208">
        <f>SUM(AK26:AK33)</f>
        <v>0</v>
      </c>
      <c r="AL35" s="209"/>
      <c r="AM35" s="209"/>
      <c r="AN35" s="209"/>
      <c r="AO35" s="210"/>
      <c r="AP35" s="39"/>
      <c r="AQ35" s="39"/>
      <c r="AR35" s="34"/>
      <c r="BE35" s="33"/>
    </row>
    <row r="36" spans="1:57" s="2" customFormat="1" ht="6.95" customHeight="1">
      <c r="A36" s="33"/>
      <c r="B36" s="34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4"/>
      <c r="BE36" s="33"/>
    </row>
    <row r="37" spans="1:57" s="2" customFormat="1" ht="6.95" customHeight="1">
      <c r="A37" s="33"/>
      <c r="B37" s="43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34"/>
      <c r="BE37" s="33"/>
    </row>
    <row r="41" spans="1:57" s="2" customFormat="1" ht="6.95" customHeight="1">
      <c r="A41" s="33"/>
      <c r="B41" s="45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34"/>
      <c r="BE41" s="33"/>
    </row>
    <row r="42" spans="1:57" s="2" customFormat="1" ht="24.95" customHeight="1">
      <c r="A42" s="33"/>
      <c r="B42" s="34"/>
      <c r="C42" s="21" t="s">
        <v>59</v>
      </c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4"/>
      <c r="BE42" s="33"/>
    </row>
    <row r="43" spans="1:57" s="2" customFormat="1" ht="6.95" customHeight="1">
      <c r="A43" s="33"/>
      <c r="B43" s="34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4"/>
      <c r="BE43" s="33"/>
    </row>
    <row r="44" spans="1:57" s="4" customFormat="1" ht="12" customHeight="1">
      <c r="B44" s="47"/>
      <c r="C44" s="27" t="s">
        <v>14</v>
      </c>
      <c r="L44" s="4" t="str">
        <f>K5</f>
        <v>19-036</v>
      </c>
      <c r="AR44" s="47"/>
    </row>
    <row r="45" spans="1:57" s="5" customFormat="1" ht="36.950000000000003" customHeight="1">
      <c r="B45" s="48"/>
      <c r="C45" s="49" t="s">
        <v>17</v>
      </c>
      <c r="L45" s="218" t="str">
        <f>K6</f>
        <v>Morava, km 230,728-231,934 - PBPO pravém břehu a napojení levobřežního ramene - etapa IV.A_08_2023_DI</v>
      </c>
      <c r="M45" s="219"/>
      <c r="N45" s="219"/>
      <c r="O45" s="219"/>
      <c r="P45" s="219"/>
      <c r="Q45" s="219"/>
      <c r="R45" s="219"/>
      <c r="S45" s="219"/>
      <c r="T45" s="219"/>
      <c r="U45" s="219"/>
      <c r="V45" s="219"/>
      <c r="W45" s="219"/>
      <c r="X45" s="219"/>
      <c r="Y45" s="219"/>
      <c r="Z45" s="219"/>
      <c r="AA45" s="219"/>
      <c r="AB45" s="219"/>
      <c r="AC45" s="219"/>
      <c r="AD45" s="219"/>
      <c r="AE45" s="219"/>
      <c r="AF45" s="219"/>
      <c r="AG45" s="219"/>
      <c r="AH45" s="219"/>
      <c r="AI45" s="219"/>
      <c r="AJ45" s="219"/>
      <c r="AK45" s="219"/>
      <c r="AL45" s="219"/>
      <c r="AM45" s="219"/>
      <c r="AN45" s="219"/>
      <c r="AO45" s="219"/>
      <c r="AR45" s="48"/>
    </row>
    <row r="46" spans="1:57" s="2" customFormat="1" ht="6.95" customHeight="1">
      <c r="A46" s="33"/>
      <c r="B46" s="34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4"/>
      <c r="BE46" s="33"/>
    </row>
    <row r="47" spans="1:57" s="2" customFormat="1" ht="12" customHeight="1">
      <c r="A47" s="33"/>
      <c r="B47" s="34"/>
      <c r="C47" s="27" t="s">
        <v>23</v>
      </c>
      <c r="D47" s="33"/>
      <c r="E47" s="33"/>
      <c r="F47" s="33"/>
      <c r="G47" s="33"/>
      <c r="H47" s="33"/>
      <c r="I47" s="33"/>
      <c r="J47" s="33"/>
      <c r="K47" s="33"/>
      <c r="L47" s="50" t="str">
        <f>IF(K8="","",K8)</f>
        <v>Olomouc</v>
      </c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27" t="s">
        <v>25</v>
      </c>
      <c r="AJ47" s="33"/>
      <c r="AK47" s="33"/>
      <c r="AL47" s="33"/>
      <c r="AM47" s="225" t="str">
        <f>IF(AN8= "","",AN8)</f>
        <v>20. 4. 2023</v>
      </c>
      <c r="AN47" s="225"/>
      <c r="AO47" s="33"/>
      <c r="AP47" s="33"/>
      <c r="AQ47" s="33"/>
      <c r="AR47" s="34"/>
      <c r="BE47" s="33"/>
    </row>
    <row r="48" spans="1:57" s="2" customFormat="1" ht="6.95" customHeight="1">
      <c r="A48" s="33"/>
      <c r="B48" s="34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4"/>
      <c r="BE48" s="33"/>
    </row>
    <row r="49" spans="1:91" s="2" customFormat="1" ht="15.2" customHeight="1">
      <c r="A49" s="33"/>
      <c r="B49" s="34"/>
      <c r="C49" s="27" t="s">
        <v>31</v>
      </c>
      <c r="D49" s="33"/>
      <c r="E49" s="33"/>
      <c r="F49" s="33"/>
      <c r="G49" s="33"/>
      <c r="H49" s="33"/>
      <c r="I49" s="33"/>
      <c r="J49" s="33"/>
      <c r="K49" s="33"/>
      <c r="L49" s="4" t="str">
        <f>IF(E11= "","",E11)</f>
        <v>Povodí Moravy, s.p.</v>
      </c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27" t="s">
        <v>38</v>
      </c>
      <c r="AJ49" s="33"/>
      <c r="AK49" s="33"/>
      <c r="AL49" s="33"/>
      <c r="AM49" s="226" t="str">
        <f>IF(E17="","",E17)</f>
        <v>Dopravoprojekt Brno a.s.</v>
      </c>
      <c r="AN49" s="227"/>
      <c r="AO49" s="227"/>
      <c r="AP49" s="227"/>
      <c r="AQ49" s="33"/>
      <c r="AR49" s="34"/>
      <c r="AS49" s="228" t="s">
        <v>60</v>
      </c>
      <c r="AT49" s="229"/>
      <c r="AU49" s="52"/>
      <c r="AV49" s="52"/>
      <c r="AW49" s="52"/>
      <c r="AX49" s="52"/>
      <c r="AY49" s="52"/>
      <c r="AZ49" s="52"/>
      <c r="BA49" s="52"/>
      <c r="BB49" s="52"/>
      <c r="BC49" s="52"/>
      <c r="BD49" s="53"/>
      <c r="BE49" s="33"/>
    </row>
    <row r="50" spans="1:91" s="2" customFormat="1" ht="15.2" customHeight="1">
      <c r="A50" s="33"/>
      <c r="B50" s="34"/>
      <c r="C50" s="27" t="s">
        <v>36</v>
      </c>
      <c r="D50" s="33"/>
      <c r="E50" s="33"/>
      <c r="F50" s="33"/>
      <c r="G50" s="33"/>
      <c r="H50" s="33"/>
      <c r="I50" s="33"/>
      <c r="J50" s="33"/>
      <c r="K50" s="33"/>
      <c r="L50" s="4" t="str">
        <f>IF(E14= "Vyplň údaj","",E14)</f>
        <v/>
      </c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27" t="s">
        <v>42</v>
      </c>
      <c r="AJ50" s="33"/>
      <c r="AK50" s="33"/>
      <c r="AL50" s="33"/>
      <c r="AM50" s="226" t="str">
        <f>IF(E20="","",E20)</f>
        <v>Ing. Petr Husák</v>
      </c>
      <c r="AN50" s="227"/>
      <c r="AO50" s="227"/>
      <c r="AP50" s="227"/>
      <c r="AQ50" s="33"/>
      <c r="AR50" s="34"/>
      <c r="AS50" s="230"/>
      <c r="AT50" s="231"/>
      <c r="AU50" s="54"/>
      <c r="AV50" s="54"/>
      <c r="AW50" s="54"/>
      <c r="AX50" s="54"/>
      <c r="AY50" s="54"/>
      <c r="AZ50" s="54"/>
      <c r="BA50" s="54"/>
      <c r="BB50" s="54"/>
      <c r="BC50" s="54"/>
      <c r="BD50" s="55"/>
      <c r="BE50" s="33"/>
    </row>
    <row r="51" spans="1:91" s="2" customFormat="1" ht="10.9" customHeight="1">
      <c r="A51" s="33"/>
      <c r="B51" s="34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4"/>
      <c r="AS51" s="230"/>
      <c r="AT51" s="231"/>
      <c r="AU51" s="54"/>
      <c r="AV51" s="54"/>
      <c r="AW51" s="54"/>
      <c r="AX51" s="54"/>
      <c r="AY51" s="54"/>
      <c r="AZ51" s="54"/>
      <c r="BA51" s="54"/>
      <c r="BB51" s="54"/>
      <c r="BC51" s="54"/>
      <c r="BD51" s="55"/>
      <c r="BE51" s="33"/>
    </row>
    <row r="52" spans="1:91" s="2" customFormat="1" ht="29.25" customHeight="1">
      <c r="A52" s="33"/>
      <c r="B52" s="34"/>
      <c r="C52" s="220" t="s">
        <v>61</v>
      </c>
      <c r="D52" s="221"/>
      <c r="E52" s="221"/>
      <c r="F52" s="221"/>
      <c r="G52" s="221"/>
      <c r="H52" s="56"/>
      <c r="I52" s="222" t="s">
        <v>62</v>
      </c>
      <c r="J52" s="221"/>
      <c r="K52" s="221"/>
      <c r="L52" s="221"/>
      <c r="M52" s="221"/>
      <c r="N52" s="221"/>
      <c r="O52" s="221"/>
      <c r="P52" s="221"/>
      <c r="Q52" s="221"/>
      <c r="R52" s="221"/>
      <c r="S52" s="221"/>
      <c r="T52" s="221"/>
      <c r="U52" s="221"/>
      <c r="V52" s="221"/>
      <c r="W52" s="221"/>
      <c r="X52" s="221"/>
      <c r="Y52" s="221"/>
      <c r="Z52" s="221"/>
      <c r="AA52" s="221"/>
      <c r="AB52" s="221"/>
      <c r="AC52" s="221"/>
      <c r="AD52" s="221"/>
      <c r="AE52" s="221"/>
      <c r="AF52" s="221"/>
      <c r="AG52" s="232" t="s">
        <v>63</v>
      </c>
      <c r="AH52" s="221"/>
      <c r="AI52" s="221"/>
      <c r="AJ52" s="221"/>
      <c r="AK52" s="221"/>
      <c r="AL52" s="221"/>
      <c r="AM52" s="221"/>
      <c r="AN52" s="222" t="s">
        <v>64</v>
      </c>
      <c r="AO52" s="221"/>
      <c r="AP52" s="221"/>
      <c r="AQ52" s="57" t="s">
        <v>65</v>
      </c>
      <c r="AR52" s="34"/>
      <c r="AS52" s="58" t="s">
        <v>66</v>
      </c>
      <c r="AT52" s="59" t="s">
        <v>67</v>
      </c>
      <c r="AU52" s="59" t="s">
        <v>68</v>
      </c>
      <c r="AV52" s="59" t="s">
        <v>69</v>
      </c>
      <c r="AW52" s="59" t="s">
        <v>70</v>
      </c>
      <c r="AX52" s="59" t="s">
        <v>71</v>
      </c>
      <c r="AY52" s="59" t="s">
        <v>72</v>
      </c>
      <c r="AZ52" s="59" t="s">
        <v>73</v>
      </c>
      <c r="BA52" s="59" t="s">
        <v>74</v>
      </c>
      <c r="BB52" s="59" t="s">
        <v>75</v>
      </c>
      <c r="BC52" s="59" t="s">
        <v>76</v>
      </c>
      <c r="BD52" s="60" t="s">
        <v>77</v>
      </c>
      <c r="BE52" s="33"/>
    </row>
    <row r="53" spans="1:91" s="2" customFormat="1" ht="10.9" customHeight="1">
      <c r="A53" s="33"/>
      <c r="B53" s="34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4"/>
      <c r="AS53" s="61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3"/>
      <c r="BE53" s="33"/>
    </row>
    <row r="54" spans="1:91" s="6" customFormat="1" ht="32.450000000000003" customHeight="1">
      <c r="B54" s="64"/>
      <c r="C54" s="65" t="s">
        <v>78</v>
      </c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233">
        <f>AG55</f>
        <v>0</v>
      </c>
      <c r="AH54" s="233"/>
      <c r="AI54" s="233"/>
      <c r="AJ54" s="233"/>
      <c r="AK54" s="233"/>
      <c r="AL54" s="233"/>
      <c r="AM54" s="233"/>
      <c r="AN54" s="234">
        <f>AN55</f>
        <v>0</v>
      </c>
      <c r="AO54" s="234"/>
      <c r="AP54" s="234"/>
      <c r="AQ54" s="68" t="s">
        <v>3</v>
      </c>
      <c r="AR54" s="64"/>
      <c r="AS54" s="69">
        <f>AS55</f>
        <v>0</v>
      </c>
      <c r="AT54" s="69">
        <f t="shared" ref="AT54:BD54" si="0">AT55</f>
        <v>0</v>
      </c>
      <c r="AU54" s="69">
        <f t="shared" si="0"/>
        <v>0</v>
      </c>
      <c r="AV54" s="69">
        <f t="shared" si="0"/>
        <v>0</v>
      </c>
      <c r="AW54" s="69">
        <f t="shared" si="0"/>
        <v>0</v>
      </c>
      <c r="AX54" s="69">
        <f t="shared" si="0"/>
        <v>0</v>
      </c>
      <c r="AY54" s="69">
        <f t="shared" si="0"/>
        <v>0</v>
      </c>
      <c r="AZ54" s="69">
        <f t="shared" si="0"/>
        <v>0</v>
      </c>
      <c r="BA54" s="69">
        <f t="shared" si="0"/>
        <v>0</v>
      </c>
      <c r="BB54" s="69">
        <f t="shared" si="0"/>
        <v>0</v>
      </c>
      <c r="BC54" s="69">
        <f t="shared" si="0"/>
        <v>0</v>
      </c>
      <c r="BD54" s="69">
        <f t="shared" si="0"/>
        <v>0</v>
      </c>
      <c r="BS54" s="70" t="s">
        <v>79</v>
      </c>
      <c r="BT54" s="70" t="s">
        <v>80</v>
      </c>
      <c r="BU54" s="71" t="s">
        <v>81</v>
      </c>
      <c r="BV54" s="70" t="s">
        <v>82</v>
      </c>
      <c r="BW54" s="70" t="s">
        <v>5</v>
      </c>
      <c r="BX54" s="70" t="s">
        <v>83</v>
      </c>
      <c r="CL54" s="70" t="s">
        <v>20</v>
      </c>
    </row>
    <row r="55" spans="1:91" s="7" customFormat="1" ht="16.5" customHeight="1">
      <c r="B55" s="73"/>
      <c r="C55" s="74"/>
      <c r="D55" s="223" t="s">
        <v>91</v>
      </c>
      <c r="E55" s="223"/>
      <c r="F55" s="223"/>
      <c r="G55" s="223"/>
      <c r="H55" s="223"/>
      <c r="I55" s="75"/>
      <c r="J55" s="223" t="s">
        <v>92</v>
      </c>
      <c r="K55" s="223"/>
      <c r="L55" s="223"/>
      <c r="M55" s="223"/>
      <c r="N55" s="223"/>
      <c r="O55" s="223"/>
      <c r="P55" s="223"/>
      <c r="Q55" s="223"/>
      <c r="R55" s="223"/>
      <c r="S55" s="223"/>
      <c r="T55" s="223"/>
      <c r="U55" s="223"/>
      <c r="V55" s="223"/>
      <c r="W55" s="223"/>
      <c r="X55" s="223"/>
      <c r="Y55" s="223"/>
      <c r="Z55" s="223"/>
      <c r="AA55" s="223"/>
      <c r="AB55" s="223"/>
      <c r="AC55" s="223"/>
      <c r="AD55" s="223"/>
      <c r="AE55" s="223"/>
      <c r="AF55" s="223"/>
      <c r="AG55" s="213">
        <f>ROUND(SUM(AG56:AG56),2)</f>
        <v>0</v>
      </c>
      <c r="AH55" s="214"/>
      <c r="AI55" s="214"/>
      <c r="AJ55" s="214"/>
      <c r="AK55" s="214"/>
      <c r="AL55" s="214"/>
      <c r="AM55" s="214"/>
      <c r="AN55" s="215">
        <f t="shared" ref="AN54:AN56" si="1">SUM(AG55,AT55)</f>
        <v>0</v>
      </c>
      <c r="AO55" s="214"/>
      <c r="AP55" s="214"/>
      <c r="AQ55" s="76" t="s">
        <v>85</v>
      </c>
      <c r="AR55" s="73"/>
      <c r="AS55" s="77">
        <f>ROUND(SUM(AS56:AS56),2)</f>
        <v>0</v>
      </c>
      <c r="AT55" s="78">
        <f t="shared" ref="AT54:AT56" si="2">ROUND(SUM(AV55:AW55),2)</f>
        <v>0</v>
      </c>
      <c r="AU55" s="79">
        <f>ROUND(SUM(AU56:AU56),5)</f>
        <v>0</v>
      </c>
      <c r="AV55" s="78">
        <f>ROUND(AZ55*L29,2)</f>
        <v>0</v>
      </c>
      <c r="AW55" s="78">
        <f>ROUND(BA55*L30,2)</f>
        <v>0</v>
      </c>
      <c r="AX55" s="78">
        <f>ROUND(BB55*L29,2)</f>
        <v>0</v>
      </c>
      <c r="AY55" s="78">
        <f>ROUND(BC55*L30,2)</f>
        <v>0</v>
      </c>
      <c r="AZ55" s="78">
        <f>ROUND(SUM(AZ56:AZ56),2)</f>
        <v>0</v>
      </c>
      <c r="BA55" s="78">
        <f>ROUND(SUM(BA56:BA56),2)</f>
        <v>0</v>
      </c>
      <c r="BB55" s="78">
        <f>ROUND(SUM(BB56:BB56),2)</f>
        <v>0</v>
      </c>
      <c r="BC55" s="78">
        <f>ROUND(SUM(BC56:BC56),2)</f>
        <v>0</v>
      </c>
      <c r="BD55" s="80">
        <f>ROUND(SUM(BD56:BD56),2)</f>
        <v>0</v>
      </c>
      <c r="BS55" s="81" t="s">
        <v>79</v>
      </c>
      <c r="BT55" s="81" t="s">
        <v>86</v>
      </c>
      <c r="BU55" s="81" t="s">
        <v>81</v>
      </c>
      <c r="BV55" s="81" t="s">
        <v>82</v>
      </c>
      <c r="BW55" s="81" t="s">
        <v>93</v>
      </c>
      <c r="BX55" s="81" t="s">
        <v>5</v>
      </c>
      <c r="CL55" s="81" t="s">
        <v>20</v>
      </c>
      <c r="CM55" s="81" t="s">
        <v>87</v>
      </c>
    </row>
    <row r="56" spans="1:91" s="4" customFormat="1" ht="16.5" customHeight="1">
      <c r="A56" s="72" t="s">
        <v>84</v>
      </c>
      <c r="B56" s="47"/>
      <c r="C56" s="15"/>
      <c r="D56" s="15"/>
      <c r="E56" s="224" t="s">
        <v>94</v>
      </c>
      <c r="F56" s="224"/>
      <c r="G56" s="224"/>
      <c r="H56" s="224"/>
      <c r="I56" s="224"/>
      <c r="J56" s="15"/>
      <c r="K56" s="224" t="s">
        <v>95</v>
      </c>
      <c r="L56" s="224"/>
      <c r="M56" s="224"/>
      <c r="N56" s="224"/>
      <c r="O56" s="224"/>
      <c r="P56" s="224"/>
      <c r="Q56" s="224"/>
      <c r="R56" s="224"/>
      <c r="S56" s="224"/>
      <c r="T56" s="224"/>
      <c r="U56" s="224"/>
      <c r="V56" s="224"/>
      <c r="W56" s="224"/>
      <c r="X56" s="224"/>
      <c r="Y56" s="224"/>
      <c r="Z56" s="224"/>
      <c r="AA56" s="224"/>
      <c r="AB56" s="224"/>
      <c r="AC56" s="224"/>
      <c r="AD56" s="224"/>
      <c r="AE56" s="224"/>
      <c r="AF56" s="224"/>
      <c r="AG56" s="216">
        <f>'SO 05.3 - Následná péče'!J32</f>
        <v>0</v>
      </c>
      <c r="AH56" s="217"/>
      <c r="AI56" s="217"/>
      <c r="AJ56" s="217"/>
      <c r="AK56" s="217"/>
      <c r="AL56" s="217"/>
      <c r="AM56" s="217"/>
      <c r="AN56" s="216">
        <f t="shared" si="1"/>
        <v>0</v>
      </c>
      <c r="AO56" s="217"/>
      <c r="AP56" s="217"/>
      <c r="AQ56" s="82" t="s">
        <v>88</v>
      </c>
      <c r="AR56" s="47"/>
      <c r="AS56" s="83">
        <v>0</v>
      </c>
      <c r="AT56" s="84">
        <f t="shared" si="2"/>
        <v>0</v>
      </c>
      <c r="AU56" s="85">
        <f>'SO 05.3 - Následná péče'!P88</f>
        <v>0</v>
      </c>
      <c r="AV56" s="84">
        <f>'SO 05.3 - Následná péče'!J35</f>
        <v>0</v>
      </c>
      <c r="AW56" s="84">
        <f>'SO 05.3 - Následná péče'!J36</f>
        <v>0</v>
      </c>
      <c r="AX56" s="84">
        <f>'SO 05.3 - Následná péče'!J37</f>
        <v>0</v>
      </c>
      <c r="AY56" s="84">
        <f>'SO 05.3 - Následná péče'!J38</f>
        <v>0</v>
      </c>
      <c r="AZ56" s="84">
        <f>'SO 05.3 - Následná péče'!F35</f>
        <v>0</v>
      </c>
      <c r="BA56" s="84">
        <f>'SO 05.3 - Následná péče'!F36</f>
        <v>0</v>
      </c>
      <c r="BB56" s="84">
        <f>'SO 05.3 - Následná péče'!F37</f>
        <v>0</v>
      </c>
      <c r="BC56" s="84">
        <f>'SO 05.3 - Následná péče'!F38</f>
        <v>0</v>
      </c>
      <c r="BD56" s="86">
        <f>'SO 05.3 - Následná péče'!F39</f>
        <v>0</v>
      </c>
      <c r="BT56" s="25" t="s">
        <v>87</v>
      </c>
      <c r="BV56" s="25" t="s">
        <v>82</v>
      </c>
      <c r="BW56" s="25" t="s">
        <v>96</v>
      </c>
      <c r="BX56" s="25" t="s">
        <v>93</v>
      </c>
      <c r="CL56" s="25" t="s">
        <v>20</v>
      </c>
    </row>
    <row r="57" spans="1:91" s="2" customFormat="1" ht="30" customHeight="1">
      <c r="A57" s="33"/>
      <c r="B57" s="34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4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</row>
    <row r="58" spans="1:91" s="2" customFormat="1" ht="6.95" customHeight="1">
      <c r="A58" s="33"/>
      <c r="B58" s="43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34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</row>
  </sheetData>
  <mergeCells count="46">
    <mergeCell ref="K56:AF56"/>
    <mergeCell ref="E56:I56"/>
    <mergeCell ref="J55:AF55"/>
    <mergeCell ref="D55:H55"/>
    <mergeCell ref="AM47:AN47"/>
    <mergeCell ref="AM49:AP49"/>
    <mergeCell ref="AS49:AT51"/>
    <mergeCell ref="AM50:AP50"/>
    <mergeCell ref="AN52:AP52"/>
    <mergeCell ref="AG52:AM52"/>
    <mergeCell ref="AG54:AM54"/>
    <mergeCell ref="AN54:AP54"/>
    <mergeCell ref="L45:AO45"/>
    <mergeCell ref="C52:G52"/>
    <mergeCell ref="I52:AF52"/>
    <mergeCell ref="AN56:AP56"/>
    <mergeCell ref="AG56:AM56"/>
    <mergeCell ref="AG55:AM55"/>
    <mergeCell ref="AN55:AP55"/>
    <mergeCell ref="AK33:AO33"/>
    <mergeCell ref="L33:P33"/>
    <mergeCell ref="W33:AE33"/>
    <mergeCell ref="AK35:AO35"/>
    <mergeCell ref="X35:AB35"/>
    <mergeCell ref="AR2:BE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</mergeCells>
  <hyperlinks>
    <hyperlink ref="A56" location="'SO 05.3 - Následná péče'!C2" display="/" xr:uid="{00000000-0004-0000-0000-000015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2:BM158"/>
  <sheetViews>
    <sheetView showGridLines="0" topLeftCell="A84" workbookViewId="0">
      <selection activeCell="I91" sqref="I91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12" t="s">
        <v>6</v>
      </c>
      <c r="M2" s="197"/>
      <c r="N2" s="197"/>
      <c r="O2" s="197"/>
      <c r="P2" s="197"/>
      <c r="Q2" s="197"/>
      <c r="R2" s="197"/>
      <c r="S2" s="197"/>
      <c r="T2" s="197"/>
      <c r="U2" s="197"/>
      <c r="V2" s="197"/>
      <c r="AT2" s="17" t="s">
        <v>96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87</v>
      </c>
    </row>
    <row r="4" spans="1:46" s="1" customFormat="1" ht="24.95" customHeight="1">
      <c r="B4" s="20"/>
      <c r="D4" s="21" t="s">
        <v>97</v>
      </c>
      <c r="L4" s="20"/>
      <c r="M4" s="87" t="s">
        <v>11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7" t="s">
        <v>17</v>
      </c>
      <c r="L6" s="20"/>
    </row>
    <row r="7" spans="1:46" s="1" customFormat="1" ht="26.25" customHeight="1">
      <c r="B7" s="20"/>
      <c r="E7" s="235" t="str">
        <f>'Rekapitulace stavby'!K6</f>
        <v>Morava, km 230,728-231,934 - PBPO pravém břehu a napojení levobřežního ramene - etapa IV.A_08_2023_DI</v>
      </c>
      <c r="F7" s="236"/>
      <c r="G7" s="236"/>
      <c r="H7" s="236"/>
      <c r="L7" s="20"/>
    </row>
    <row r="8" spans="1:46" s="1" customFormat="1" ht="12" customHeight="1">
      <c r="B8" s="20"/>
      <c r="D8" s="27" t="s">
        <v>98</v>
      </c>
      <c r="L8" s="20"/>
    </row>
    <row r="9" spans="1:46" s="2" customFormat="1" ht="16.5" customHeight="1">
      <c r="A9" s="33"/>
      <c r="B9" s="34"/>
      <c r="C9" s="33"/>
      <c r="D9" s="33"/>
      <c r="E9" s="235" t="s">
        <v>149</v>
      </c>
      <c r="F9" s="237"/>
      <c r="G9" s="237"/>
      <c r="H9" s="237"/>
      <c r="I9" s="33"/>
      <c r="J9" s="33"/>
      <c r="K9" s="33"/>
      <c r="L9" s="88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customHeight="1">
      <c r="A10" s="33"/>
      <c r="B10" s="34"/>
      <c r="C10" s="33"/>
      <c r="D10" s="27" t="s">
        <v>148</v>
      </c>
      <c r="E10" s="33"/>
      <c r="F10" s="33"/>
      <c r="G10" s="33"/>
      <c r="H10" s="33"/>
      <c r="I10" s="33"/>
      <c r="J10" s="33"/>
      <c r="K10" s="33"/>
      <c r="L10" s="88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6.5" customHeight="1">
      <c r="A11" s="33"/>
      <c r="B11" s="34"/>
      <c r="C11" s="33"/>
      <c r="D11" s="33"/>
      <c r="E11" s="218" t="s">
        <v>170</v>
      </c>
      <c r="F11" s="237"/>
      <c r="G11" s="237"/>
      <c r="H11" s="237"/>
      <c r="I11" s="33"/>
      <c r="J11" s="33"/>
      <c r="K11" s="33"/>
      <c r="L11" s="88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1.25">
      <c r="A12" s="33"/>
      <c r="B12" s="34"/>
      <c r="C12" s="33"/>
      <c r="D12" s="33"/>
      <c r="E12" s="33"/>
      <c r="F12" s="33"/>
      <c r="G12" s="33"/>
      <c r="H12" s="33"/>
      <c r="I12" s="33"/>
      <c r="J12" s="33"/>
      <c r="K12" s="33"/>
      <c r="L12" s="88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2" customHeight="1">
      <c r="A13" s="33"/>
      <c r="B13" s="34"/>
      <c r="C13" s="33"/>
      <c r="D13" s="27" t="s">
        <v>19</v>
      </c>
      <c r="E13" s="33"/>
      <c r="F13" s="25" t="s">
        <v>20</v>
      </c>
      <c r="G13" s="33"/>
      <c r="H13" s="33"/>
      <c r="I13" s="27" t="s">
        <v>21</v>
      </c>
      <c r="J13" s="25" t="s">
        <v>3</v>
      </c>
      <c r="K13" s="33"/>
      <c r="L13" s="88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7" t="s">
        <v>23</v>
      </c>
      <c r="E14" s="33"/>
      <c r="F14" s="25" t="s">
        <v>24</v>
      </c>
      <c r="G14" s="33"/>
      <c r="H14" s="33"/>
      <c r="I14" s="27" t="s">
        <v>25</v>
      </c>
      <c r="J14" s="51" t="str">
        <f>'Rekapitulace stavby'!AN8</f>
        <v>20. 4. 2023</v>
      </c>
      <c r="K14" s="33"/>
      <c r="L14" s="88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0.9" customHeight="1">
      <c r="A15" s="33"/>
      <c r="B15" s="34"/>
      <c r="C15" s="33"/>
      <c r="D15" s="33"/>
      <c r="E15" s="33"/>
      <c r="F15" s="33"/>
      <c r="G15" s="33"/>
      <c r="H15" s="33"/>
      <c r="I15" s="33"/>
      <c r="J15" s="33"/>
      <c r="K15" s="33"/>
      <c r="L15" s="88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4"/>
      <c r="C16" s="33"/>
      <c r="D16" s="27" t="s">
        <v>31</v>
      </c>
      <c r="E16" s="33"/>
      <c r="F16" s="33"/>
      <c r="G16" s="33"/>
      <c r="H16" s="33"/>
      <c r="I16" s="27" t="s">
        <v>32</v>
      </c>
      <c r="J16" s="25" t="s">
        <v>33</v>
      </c>
      <c r="K16" s="33"/>
      <c r="L16" s="88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4"/>
      <c r="C17" s="33"/>
      <c r="D17" s="33"/>
      <c r="E17" s="25" t="s">
        <v>34</v>
      </c>
      <c r="F17" s="33"/>
      <c r="G17" s="33"/>
      <c r="H17" s="33"/>
      <c r="I17" s="27" t="s">
        <v>35</v>
      </c>
      <c r="J17" s="25" t="s">
        <v>3</v>
      </c>
      <c r="K17" s="33"/>
      <c r="L17" s="88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6.95" customHeight="1">
      <c r="A18" s="33"/>
      <c r="B18" s="34"/>
      <c r="C18" s="33"/>
      <c r="D18" s="33"/>
      <c r="E18" s="33"/>
      <c r="F18" s="33"/>
      <c r="G18" s="33"/>
      <c r="H18" s="33"/>
      <c r="I18" s="33"/>
      <c r="J18" s="33"/>
      <c r="K18" s="33"/>
      <c r="L18" s="88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4"/>
      <c r="C19" s="33"/>
      <c r="D19" s="27" t="s">
        <v>36</v>
      </c>
      <c r="E19" s="33"/>
      <c r="F19" s="33"/>
      <c r="G19" s="33"/>
      <c r="H19" s="33"/>
      <c r="I19" s="27" t="s">
        <v>32</v>
      </c>
      <c r="J19" s="28" t="str">
        <f>'Rekapitulace stavby'!AN13</f>
        <v>Vyplň údaj</v>
      </c>
      <c r="K19" s="33"/>
      <c r="L19" s="88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4"/>
      <c r="C20" s="33"/>
      <c r="D20" s="33"/>
      <c r="E20" s="238" t="str">
        <f>'Rekapitulace stavby'!E14</f>
        <v>Vyplň údaj</v>
      </c>
      <c r="F20" s="196"/>
      <c r="G20" s="196"/>
      <c r="H20" s="196"/>
      <c r="I20" s="27" t="s">
        <v>35</v>
      </c>
      <c r="J20" s="28" t="str">
        <f>'Rekapitulace stavby'!AN14</f>
        <v>Vyplň údaj</v>
      </c>
      <c r="K20" s="33"/>
      <c r="L20" s="88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6.95" customHeight="1">
      <c r="A21" s="33"/>
      <c r="B21" s="34"/>
      <c r="C21" s="33"/>
      <c r="D21" s="33"/>
      <c r="E21" s="33"/>
      <c r="F21" s="33"/>
      <c r="G21" s="33"/>
      <c r="H21" s="33"/>
      <c r="I21" s="33"/>
      <c r="J21" s="33"/>
      <c r="K21" s="33"/>
      <c r="L21" s="88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4"/>
      <c r="C22" s="33"/>
      <c r="D22" s="27" t="s">
        <v>38</v>
      </c>
      <c r="E22" s="33"/>
      <c r="F22" s="33"/>
      <c r="G22" s="33"/>
      <c r="H22" s="33"/>
      <c r="I22" s="27" t="s">
        <v>32</v>
      </c>
      <c r="J22" s="25" t="s">
        <v>39</v>
      </c>
      <c r="K22" s="33"/>
      <c r="L22" s="88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4"/>
      <c r="C23" s="33"/>
      <c r="D23" s="33"/>
      <c r="E23" s="25" t="s">
        <v>40</v>
      </c>
      <c r="F23" s="33"/>
      <c r="G23" s="33"/>
      <c r="H23" s="33"/>
      <c r="I23" s="27" t="s">
        <v>35</v>
      </c>
      <c r="J23" s="25" t="s">
        <v>3</v>
      </c>
      <c r="K23" s="33"/>
      <c r="L23" s="88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6.95" customHeight="1">
      <c r="A24" s="33"/>
      <c r="B24" s="34"/>
      <c r="C24" s="33"/>
      <c r="D24" s="33"/>
      <c r="E24" s="33"/>
      <c r="F24" s="33"/>
      <c r="G24" s="33"/>
      <c r="H24" s="33"/>
      <c r="I24" s="33"/>
      <c r="J24" s="33"/>
      <c r="K24" s="33"/>
      <c r="L24" s="88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4"/>
      <c r="C25" s="33"/>
      <c r="D25" s="27" t="s">
        <v>42</v>
      </c>
      <c r="E25" s="33"/>
      <c r="F25" s="33"/>
      <c r="G25" s="33"/>
      <c r="H25" s="33"/>
      <c r="I25" s="27" t="s">
        <v>32</v>
      </c>
      <c r="J25" s="25" t="s">
        <v>3</v>
      </c>
      <c r="K25" s="33"/>
      <c r="L25" s="88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4"/>
      <c r="C26" s="33"/>
      <c r="D26" s="33"/>
      <c r="E26" s="25" t="s">
        <v>43</v>
      </c>
      <c r="F26" s="33"/>
      <c r="G26" s="33"/>
      <c r="H26" s="33"/>
      <c r="I26" s="27" t="s">
        <v>35</v>
      </c>
      <c r="J26" s="25" t="s">
        <v>3</v>
      </c>
      <c r="K26" s="33"/>
      <c r="L26" s="88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5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88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4"/>
      <c r="C28" s="33"/>
      <c r="D28" s="27" t="s">
        <v>44</v>
      </c>
      <c r="E28" s="33"/>
      <c r="F28" s="33"/>
      <c r="G28" s="33"/>
      <c r="H28" s="33"/>
      <c r="I28" s="33"/>
      <c r="J28" s="33"/>
      <c r="K28" s="33"/>
      <c r="L28" s="88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6.5" customHeight="1">
      <c r="A29" s="89"/>
      <c r="B29" s="90"/>
      <c r="C29" s="89"/>
      <c r="D29" s="89"/>
      <c r="E29" s="201" t="s">
        <v>3</v>
      </c>
      <c r="F29" s="201"/>
      <c r="G29" s="201"/>
      <c r="H29" s="201"/>
      <c r="I29" s="89"/>
      <c r="J29" s="89"/>
      <c r="K29" s="89"/>
      <c r="L29" s="91"/>
      <c r="S29" s="89"/>
      <c r="T29" s="89"/>
      <c r="U29" s="89"/>
      <c r="V29" s="89"/>
      <c r="W29" s="89"/>
      <c r="X29" s="89"/>
      <c r="Y29" s="89"/>
      <c r="Z29" s="89"/>
      <c r="AA29" s="89"/>
      <c r="AB29" s="89"/>
      <c r="AC29" s="89"/>
      <c r="AD29" s="89"/>
      <c r="AE29" s="89"/>
    </row>
    <row r="30" spans="1:31" s="2" customFormat="1" ht="6.95" customHeight="1">
      <c r="A30" s="33"/>
      <c r="B30" s="34"/>
      <c r="C30" s="33"/>
      <c r="D30" s="33"/>
      <c r="E30" s="33"/>
      <c r="F30" s="33"/>
      <c r="G30" s="33"/>
      <c r="H30" s="33"/>
      <c r="I30" s="33"/>
      <c r="J30" s="33"/>
      <c r="K30" s="33"/>
      <c r="L30" s="88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2"/>
      <c r="E31" s="62"/>
      <c r="F31" s="62"/>
      <c r="G31" s="62"/>
      <c r="H31" s="62"/>
      <c r="I31" s="62"/>
      <c r="J31" s="62"/>
      <c r="K31" s="62"/>
      <c r="L31" s="88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35" customHeight="1">
      <c r="A32" s="33"/>
      <c r="B32" s="34"/>
      <c r="C32" s="33"/>
      <c r="D32" s="92" t="s">
        <v>46</v>
      </c>
      <c r="E32" s="33"/>
      <c r="F32" s="33"/>
      <c r="G32" s="33"/>
      <c r="H32" s="33"/>
      <c r="I32" s="33"/>
      <c r="J32" s="67">
        <f>ROUND(J88, 2)</f>
        <v>0</v>
      </c>
      <c r="K32" s="33"/>
      <c r="L32" s="88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5" customHeight="1">
      <c r="A33" s="33"/>
      <c r="B33" s="34"/>
      <c r="C33" s="33"/>
      <c r="D33" s="62"/>
      <c r="E33" s="62"/>
      <c r="F33" s="62"/>
      <c r="G33" s="62"/>
      <c r="H33" s="62"/>
      <c r="I33" s="62"/>
      <c r="J33" s="62"/>
      <c r="K33" s="62"/>
      <c r="L33" s="88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33"/>
      <c r="F34" s="37" t="s">
        <v>48</v>
      </c>
      <c r="G34" s="33"/>
      <c r="H34" s="33"/>
      <c r="I34" s="37" t="s">
        <v>47</v>
      </c>
      <c r="J34" s="37" t="s">
        <v>49</v>
      </c>
      <c r="K34" s="33"/>
      <c r="L34" s="88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customHeight="1">
      <c r="A35" s="33"/>
      <c r="B35" s="34"/>
      <c r="C35" s="33"/>
      <c r="D35" s="93" t="s">
        <v>50</v>
      </c>
      <c r="E35" s="27" t="s">
        <v>51</v>
      </c>
      <c r="F35" s="94">
        <f>ROUND((SUM(BE88:BE157)),  2)</f>
        <v>0</v>
      </c>
      <c r="G35" s="33"/>
      <c r="H35" s="33"/>
      <c r="I35" s="95">
        <v>0.21</v>
      </c>
      <c r="J35" s="94">
        <f>ROUND(((SUM(BE88:BE157))*I35),  2)</f>
        <v>0</v>
      </c>
      <c r="K35" s="33"/>
      <c r="L35" s="88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customHeight="1">
      <c r="A36" s="33"/>
      <c r="B36" s="34"/>
      <c r="C36" s="33"/>
      <c r="D36" s="33"/>
      <c r="E36" s="27" t="s">
        <v>52</v>
      </c>
      <c r="F36" s="94">
        <f>ROUND((SUM(BF88:BF157)),  2)</f>
        <v>0</v>
      </c>
      <c r="G36" s="33"/>
      <c r="H36" s="33"/>
      <c r="I36" s="95">
        <v>0.15</v>
      </c>
      <c r="J36" s="94">
        <f>ROUND(((SUM(BF88:BF157))*I36),  2)</f>
        <v>0</v>
      </c>
      <c r="K36" s="33"/>
      <c r="L36" s="88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7" t="s">
        <v>53</v>
      </c>
      <c r="F37" s="94">
        <f>ROUND((SUM(BG88:BG157)),  2)</f>
        <v>0</v>
      </c>
      <c r="G37" s="33"/>
      <c r="H37" s="33"/>
      <c r="I37" s="95">
        <v>0.21</v>
      </c>
      <c r="J37" s="94">
        <f>0</f>
        <v>0</v>
      </c>
      <c r="K37" s="33"/>
      <c r="L37" s="88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hidden="1" customHeight="1">
      <c r="A38" s="33"/>
      <c r="B38" s="34"/>
      <c r="C38" s="33"/>
      <c r="D38" s="33"/>
      <c r="E38" s="27" t="s">
        <v>54</v>
      </c>
      <c r="F38" s="94">
        <f>ROUND((SUM(BH88:BH157)),  2)</f>
        <v>0</v>
      </c>
      <c r="G38" s="33"/>
      <c r="H38" s="33"/>
      <c r="I38" s="95">
        <v>0.15</v>
      </c>
      <c r="J38" s="94">
        <f>0</f>
        <v>0</v>
      </c>
      <c r="K38" s="33"/>
      <c r="L38" s="88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>
      <c r="A39" s="33"/>
      <c r="B39" s="34"/>
      <c r="C39" s="33"/>
      <c r="D39" s="33"/>
      <c r="E39" s="27" t="s">
        <v>55</v>
      </c>
      <c r="F39" s="94">
        <f>ROUND((SUM(BI88:BI157)),  2)</f>
        <v>0</v>
      </c>
      <c r="G39" s="33"/>
      <c r="H39" s="33"/>
      <c r="I39" s="95">
        <v>0</v>
      </c>
      <c r="J39" s="94">
        <f>0</f>
        <v>0</v>
      </c>
      <c r="K39" s="33"/>
      <c r="L39" s="88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6.95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88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35" customHeight="1">
      <c r="A41" s="33"/>
      <c r="B41" s="34"/>
      <c r="C41" s="96"/>
      <c r="D41" s="97" t="s">
        <v>56</v>
      </c>
      <c r="E41" s="56"/>
      <c r="F41" s="56"/>
      <c r="G41" s="98" t="s">
        <v>57</v>
      </c>
      <c r="H41" s="99" t="s">
        <v>58</v>
      </c>
      <c r="I41" s="56"/>
      <c r="J41" s="100">
        <f>SUM(J32:J39)</f>
        <v>0</v>
      </c>
      <c r="K41" s="101"/>
      <c r="L41" s="88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45" customHeight="1">
      <c r="A42" s="33"/>
      <c r="B42" s="43"/>
      <c r="C42" s="44"/>
      <c r="D42" s="44"/>
      <c r="E42" s="44"/>
      <c r="F42" s="44"/>
      <c r="G42" s="44"/>
      <c r="H42" s="44"/>
      <c r="I42" s="44"/>
      <c r="J42" s="44"/>
      <c r="K42" s="44"/>
      <c r="L42" s="88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6" spans="1:31" s="2" customFormat="1" ht="6.95" hidden="1" customHeight="1">
      <c r="A46" s="33"/>
      <c r="B46" s="45"/>
      <c r="C46" s="46"/>
      <c r="D46" s="46"/>
      <c r="E46" s="46"/>
      <c r="F46" s="46"/>
      <c r="G46" s="46"/>
      <c r="H46" s="46"/>
      <c r="I46" s="46"/>
      <c r="J46" s="46"/>
      <c r="K46" s="46"/>
      <c r="L46" s="88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</row>
    <row r="47" spans="1:31" s="2" customFormat="1" ht="24.95" hidden="1" customHeight="1">
      <c r="A47" s="33"/>
      <c r="B47" s="34"/>
      <c r="C47" s="21" t="s">
        <v>99</v>
      </c>
      <c r="D47" s="33"/>
      <c r="E47" s="33"/>
      <c r="F47" s="33"/>
      <c r="G47" s="33"/>
      <c r="H47" s="33"/>
      <c r="I47" s="33"/>
      <c r="J47" s="33"/>
      <c r="K47" s="33"/>
      <c r="L47" s="88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</row>
    <row r="48" spans="1:31" s="2" customFormat="1" ht="6.95" hidden="1" customHeight="1">
      <c r="A48" s="33"/>
      <c r="B48" s="34"/>
      <c r="C48" s="33"/>
      <c r="D48" s="33"/>
      <c r="E48" s="33"/>
      <c r="F48" s="33"/>
      <c r="G48" s="33"/>
      <c r="H48" s="33"/>
      <c r="I48" s="33"/>
      <c r="J48" s="33"/>
      <c r="K48" s="33"/>
      <c r="L48" s="88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</row>
    <row r="49" spans="1:47" s="2" customFormat="1" ht="12" hidden="1" customHeight="1">
      <c r="A49" s="33"/>
      <c r="B49" s="34"/>
      <c r="C49" s="27" t="s">
        <v>17</v>
      </c>
      <c r="D49" s="33"/>
      <c r="E49" s="33"/>
      <c r="F49" s="33"/>
      <c r="G49" s="33"/>
      <c r="H49" s="33"/>
      <c r="I49" s="33"/>
      <c r="J49" s="33"/>
      <c r="K49" s="33"/>
      <c r="L49" s="88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</row>
    <row r="50" spans="1:47" s="2" customFormat="1" ht="26.25" hidden="1" customHeight="1">
      <c r="A50" s="33"/>
      <c r="B50" s="34"/>
      <c r="C50" s="33"/>
      <c r="D50" s="33"/>
      <c r="E50" s="235" t="str">
        <f>E7</f>
        <v>Morava, km 230,728-231,934 - PBPO pravém břehu a napojení levobřežního ramene - etapa IV.A_08_2023_DI</v>
      </c>
      <c r="F50" s="236"/>
      <c r="G50" s="236"/>
      <c r="H50" s="236"/>
      <c r="I50" s="33"/>
      <c r="J50" s="33"/>
      <c r="K50" s="33"/>
      <c r="L50" s="88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</row>
    <row r="51" spans="1:47" s="1" customFormat="1" ht="12" hidden="1" customHeight="1">
      <c r="B51" s="20"/>
      <c r="C51" s="27" t="s">
        <v>98</v>
      </c>
      <c r="L51" s="20"/>
    </row>
    <row r="52" spans="1:47" s="2" customFormat="1" ht="16.5" hidden="1" customHeight="1">
      <c r="A52" s="33"/>
      <c r="B52" s="34"/>
      <c r="C52" s="33"/>
      <c r="D52" s="33"/>
      <c r="E52" s="235" t="s">
        <v>149</v>
      </c>
      <c r="F52" s="237"/>
      <c r="G52" s="237"/>
      <c r="H52" s="237"/>
      <c r="I52" s="33"/>
      <c r="J52" s="33"/>
      <c r="K52" s="33"/>
      <c r="L52" s="88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</row>
    <row r="53" spans="1:47" s="2" customFormat="1" ht="12" hidden="1" customHeight="1">
      <c r="A53" s="33"/>
      <c r="B53" s="34"/>
      <c r="C53" s="27" t="s">
        <v>148</v>
      </c>
      <c r="D53" s="33"/>
      <c r="E53" s="33"/>
      <c r="F53" s="33"/>
      <c r="G53" s="33"/>
      <c r="H53" s="33"/>
      <c r="I53" s="33"/>
      <c r="J53" s="33"/>
      <c r="K53" s="33"/>
      <c r="L53" s="88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</row>
    <row r="54" spans="1:47" s="2" customFormat="1" ht="16.5" hidden="1" customHeight="1">
      <c r="A54" s="33"/>
      <c r="B54" s="34"/>
      <c r="C54" s="33"/>
      <c r="D54" s="33"/>
      <c r="E54" s="218" t="str">
        <f>E11</f>
        <v>SO 05.3 - Následná péče</v>
      </c>
      <c r="F54" s="237"/>
      <c r="G54" s="237"/>
      <c r="H54" s="237"/>
      <c r="I54" s="33"/>
      <c r="J54" s="33"/>
      <c r="K54" s="33"/>
      <c r="L54" s="88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</row>
    <row r="55" spans="1:47" s="2" customFormat="1" ht="6.95" hidden="1" customHeight="1">
      <c r="A55" s="33"/>
      <c r="B55" s="34"/>
      <c r="C55" s="33"/>
      <c r="D55" s="33"/>
      <c r="E55" s="33"/>
      <c r="F55" s="33"/>
      <c r="G55" s="33"/>
      <c r="H55" s="33"/>
      <c r="I55" s="33"/>
      <c r="J55" s="33"/>
      <c r="K55" s="33"/>
      <c r="L55" s="88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</row>
    <row r="56" spans="1:47" s="2" customFormat="1" ht="12" hidden="1" customHeight="1">
      <c r="A56" s="33"/>
      <c r="B56" s="34"/>
      <c r="C56" s="27" t="s">
        <v>23</v>
      </c>
      <c r="D56" s="33"/>
      <c r="E56" s="33"/>
      <c r="F56" s="25" t="str">
        <f>F14</f>
        <v>Olomouc</v>
      </c>
      <c r="G56" s="33"/>
      <c r="H56" s="33"/>
      <c r="I56" s="27" t="s">
        <v>25</v>
      </c>
      <c r="J56" s="51" t="str">
        <f>IF(J14="","",J14)</f>
        <v>20. 4. 2023</v>
      </c>
      <c r="K56" s="33"/>
      <c r="L56" s="88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</row>
    <row r="57" spans="1:47" s="2" customFormat="1" ht="6.95" hidden="1" customHeight="1">
      <c r="A57" s="33"/>
      <c r="B57" s="34"/>
      <c r="C57" s="33"/>
      <c r="D57" s="33"/>
      <c r="E57" s="33"/>
      <c r="F57" s="33"/>
      <c r="G57" s="33"/>
      <c r="H57" s="33"/>
      <c r="I57" s="33"/>
      <c r="J57" s="33"/>
      <c r="K57" s="33"/>
      <c r="L57" s="88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</row>
    <row r="58" spans="1:47" s="2" customFormat="1" ht="25.7" hidden="1" customHeight="1">
      <c r="A58" s="33"/>
      <c r="B58" s="34"/>
      <c r="C58" s="27" t="s">
        <v>31</v>
      </c>
      <c r="D58" s="33"/>
      <c r="E58" s="33"/>
      <c r="F58" s="25" t="str">
        <f>E17</f>
        <v>Povodí Moravy, s.p.</v>
      </c>
      <c r="G58" s="33"/>
      <c r="H58" s="33"/>
      <c r="I58" s="27" t="s">
        <v>38</v>
      </c>
      <c r="J58" s="31" t="str">
        <f>E23</f>
        <v>Dopravoprojekt Brno a.s.</v>
      </c>
      <c r="K58" s="33"/>
      <c r="L58" s="88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</row>
    <row r="59" spans="1:47" s="2" customFormat="1" ht="15.2" hidden="1" customHeight="1">
      <c r="A59" s="33"/>
      <c r="B59" s="34"/>
      <c r="C59" s="27" t="s">
        <v>36</v>
      </c>
      <c r="D59" s="33"/>
      <c r="E59" s="33"/>
      <c r="F59" s="25" t="str">
        <f>IF(E20="","",E20)</f>
        <v>Vyplň údaj</v>
      </c>
      <c r="G59" s="33"/>
      <c r="H59" s="33"/>
      <c r="I59" s="27" t="s">
        <v>42</v>
      </c>
      <c r="J59" s="31" t="str">
        <f>E26</f>
        <v>Ing. Petr Husák</v>
      </c>
      <c r="K59" s="33"/>
      <c r="L59" s="88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</row>
    <row r="60" spans="1:47" s="2" customFormat="1" ht="10.35" hidden="1" customHeight="1">
      <c r="A60" s="33"/>
      <c r="B60" s="34"/>
      <c r="C60" s="33"/>
      <c r="D60" s="33"/>
      <c r="E60" s="33"/>
      <c r="F60" s="33"/>
      <c r="G60" s="33"/>
      <c r="H60" s="33"/>
      <c r="I60" s="33"/>
      <c r="J60" s="33"/>
      <c r="K60" s="33"/>
      <c r="L60" s="88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</row>
    <row r="61" spans="1:47" s="2" customFormat="1" ht="29.25" hidden="1" customHeight="1">
      <c r="A61" s="33"/>
      <c r="B61" s="34"/>
      <c r="C61" s="102" t="s">
        <v>100</v>
      </c>
      <c r="D61" s="96"/>
      <c r="E61" s="96"/>
      <c r="F61" s="96"/>
      <c r="G61" s="96"/>
      <c r="H61" s="96"/>
      <c r="I61" s="96"/>
      <c r="J61" s="103" t="s">
        <v>101</v>
      </c>
      <c r="K61" s="96"/>
      <c r="L61" s="88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47" s="2" customFormat="1" ht="10.35" hidden="1" customHeight="1">
      <c r="A62" s="33"/>
      <c r="B62" s="34"/>
      <c r="C62" s="33"/>
      <c r="D62" s="33"/>
      <c r="E62" s="33"/>
      <c r="F62" s="33"/>
      <c r="G62" s="33"/>
      <c r="H62" s="33"/>
      <c r="I62" s="33"/>
      <c r="J62" s="33"/>
      <c r="K62" s="33"/>
      <c r="L62" s="88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</row>
    <row r="63" spans="1:47" s="2" customFormat="1" ht="22.9" hidden="1" customHeight="1">
      <c r="A63" s="33"/>
      <c r="B63" s="34"/>
      <c r="C63" s="104" t="s">
        <v>78</v>
      </c>
      <c r="D63" s="33"/>
      <c r="E63" s="33"/>
      <c r="F63" s="33"/>
      <c r="G63" s="33"/>
      <c r="H63" s="33"/>
      <c r="I63" s="33"/>
      <c r="J63" s="67">
        <f>J88</f>
        <v>0</v>
      </c>
      <c r="K63" s="33"/>
      <c r="L63" s="88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U63" s="17" t="s">
        <v>102</v>
      </c>
    </row>
    <row r="64" spans="1:47" s="9" customFormat="1" ht="24.95" hidden="1" customHeight="1">
      <c r="B64" s="105"/>
      <c r="D64" s="106" t="s">
        <v>143</v>
      </c>
      <c r="E64" s="107"/>
      <c r="F64" s="107"/>
      <c r="G64" s="107"/>
      <c r="H64" s="107"/>
      <c r="I64" s="107"/>
      <c r="J64" s="108">
        <f>J89</f>
        <v>0</v>
      </c>
      <c r="L64" s="105"/>
    </row>
    <row r="65" spans="1:31" s="15" customFormat="1" ht="19.899999999999999" hidden="1" customHeight="1">
      <c r="B65" s="187"/>
      <c r="D65" s="188" t="s">
        <v>171</v>
      </c>
      <c r="E65" s="189"/>
      <c r="F65" s="189"/>
      <c r="G65" s="189"/>
      <c r="H65" s="189"/>
      <c r="I65" s="189"/>
      <c r="J65" s="190">
        <f>J90</f>
        <v>0</v>
      </c>
      <c r="L65" s="187"/>
    </row>
    <row r="66" spans="1:31" s="15" customFormat="1" ht="19.899999999999999" hidden="1" customHeight="1">
      <c r="B66" s="187"/>
      <c r="D66" s="188" t="s">
        <v>144</v>
      </c>
      <c r="E66" s="189"/>
      <c r="F66" s="189"/>
      <c r="G66" s="189"/>
      <c r="H66" s="189"/>
      <c r="I66" s="189"/>
      <c r="J66" s="190">
        <f>J155</f>
        <v>0</v>
      </c>
      <c r="L66" s="187"/>
    </row>
    <row r="67" spans="1:31" s="2" customFormat="1" ht="21.75" hidden="1" customHeight="1">
      <c r="A67" s="33"/>
      <c r="B67" s="34"/>
      <c r="C67" s="33"/>
      <c r="D67" s="33"/>
      <c r="E67" s="33"/>
      <c r="F67" s="33"/>
      <c r="G67" s="33"/>
      <c r="H67" s="33"/>
      <c r="I67" s="33"/>
      <c r="J67" s="33"/>
      <c r="K67" s="33"/>
      <c r="L67" s="88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</row>
    <row r="68" spans="1:31" s="2" customFormat="1" ht="6.95" hidden="1" customHeight="1">
      <c r="A68" s="33"/>
      <c r="B68" s="43"/>
      <c r="C68" s="44"/>
      <c r="D68" s="44"/>
      <c r="E68" s="44"/>
      <c r="F68" s="44"/>
      <c r="G68" s="44"/>
      <c r="H68" s="44"/>
      <c r="I68" s="44"/>
      <c r="J68" s="44"/>
      <c r="K68" s="44"/>
      <c r="L68" s="88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</row>
    <row r="69" spans="1:31" ht="11.25" hidden="1"/>
    <row r="70" spans="1:31" ht="11.25" hidden="1"/>
    <row r="71" spans="1:31" ht="11.25" hidden="1"/>
    <row r="72" spans="1:31" s="2" customFormat="1" ht="6.95" customHeight="1">
      <c r="A72" s="33"/>
      <c r="B72" s="45"/>
      <c r="C72" s="46"/>
      <c r="D72" s="46"/>
      <c r="E72" s="46"/>
      <c r="F72" s="46"/>
      <c r="G72" s="46"/>
      <c r="H72" s="46"/>
      <c r="I72" s="46"/>
      <c r="J72" s="46"/>
      <c r="K72" s="46"/>
      <c r="L72" s="88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</row>
    <row r="73" spans="1:31" s="2" customFormat="1" ht="24.95" customHeight="1">
      <c r="A73" s="33"/>
      <c r="B73" s="34"/>
      <c r="C73" s="21" t="s">
        <v>103</v>
      </c>
      <c r="D73" s="33"/>
      <c r="E73" s="33"/>
      <c r="F73" s="33"/>
      <c r="G73" s="33"/>
      <c r="H73" s="33"/>
      <c r="I73" s="33"/>
      <c r="J73" s="33"/>
      <c r="K73" s="33"/>
      <c r="L73" s="88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</row>
    <row r="74" spans="1:31" s="2" customFormat="1" ht="6.95" customHeight="1">
      <c r="A74" s="33"/>
      <c r="B74" s="34"/>
      <c r="C74" s="33"/>
      <c r="D74" s="33"/>
      <c r="E74" s="33"/>
      <c r="F74" s="33"/>
      <c r="G74" s="33"/>
      <c r="H74" s="33"/>
      <c r="I74" s="33"/>
      <c r="J74" s="33"/>
      <c r="K74" s="33"/>
      <c r="L74" s="88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</row>
    <row r="75" spans="1:31" s="2" customFormat="1" ht="12" customHeight="1">
      <c r="A75" s="33"/>
      <c r="B75" s="34"/>
      <c r="C75" s="27" t="s">
        <v>17</v>
      </c>
      <c r="D75" s="33"/>
      <c r="E75" s="33"/>
      <c r="F75" s="33"/>
      <c r="G75" s="33"/>
      <c r="H75" s="33"/>
      <c r="I75" s="33"/>
      <c r="J75" s="33"/>
      <c r="K75" s="33"/>
      <c r="L75" s="88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</row>
    <row r="76" spans="1:31" s="2" customFormat="1" ht="26.25" customHeight="1">
      <c r="A76" s="33"/>
      <c r="B76" s="34"/>
      <c r="C76" s="33"/>
      <c r="D76" s="33"/>
      <c r="E76" s="235" t="str">
        <f>E7</f>
        <v>Morava, km 230,728-231,934 - PBPO pravém břehu a napojení levobřežního ramene - etapa IV.A_08_2023_DI</v>
      </c>
      <c r="F76" s="236"/>
      <c r="G76" s="236"/>
      <c r="H76" s="236"/>
      <c r="I76" s="33"/>
      <c r="J76" s="33"/>
      <c r="K76" s="33"/>
      <c r="L76" s="88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1" customFormat="1" ht="12" customHeight="1">
      <c r="B77" s="20"/>
      <c r="C77" s="27" t="s">
        <v>98</v>
      </c>
      <c r="L77" s="20"/>
    </row>
    <row r="78" spans="1:31" s="2" customFormat="1" ht="16.5" customHeight="1">
      <c r="A78" s="33"/>
      <c r="B78" s="34"/>
      <c r="C78" s="33"/>
      <c r="D78" s="33"/>
      <c r="E78" s="235" t="s">
        <v>149</v>
      </c>
      <c r="F78" s="237"/>
      <c r="G78" s="237"/>
      <c r="H78" s="237"/>
      <c r="I78" s="33"/>
      <c r="J78" s="33"/>
      <c r="K78" s="33"/>
      <c r="L78" s="88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</row>
    <row r="79" spans="1:31" s="2" customFormat="1" ht="12" customHeight="1">
      <c r="A79" s="33"/>
      <c r="B79" s="34"/>
      <c r="C79" s="27" t="s">
        <v>148</v>
      </c>
      <c r="D79" s="33"/>
      <c r="E79" s="33"/>
      <c r="F79" s="33"/>
      <c r="G79" s="33"/>
      <c r="H79" s="33"/>
      <c r="I79" s="33"/>
      <c r="J79" s="33"/>
      <c r="K79" s="33"/>
      <c r="L79" s="88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</row>
    <row r="80" spans="1:31" s="2" customFormat="1" ht="16.5" customHeight="1">
      <c r="A80" s="33"/>
      <c r="B80" s="34"/>
      <c r="C80" s="33"/>
      <c r="D80" s="33"/>
      <c r="E80" s="218" t="str">
        <f>E11</f>
        <v>SO 05.3 - Následná péče</v>
      </c>
      <c r="F80" s="237"/>
      <c r="G80" s="237"/>
      <c r="H80" s="237"/>
      <c r="I80" s="33"/>
      <c r="J80" s="33"/>
      <c r="K80" s="33"/>
      <c r="L80" s="88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</row>
    <row r="81" spans="1:65" s="2" customFormat="1" ht="6.95" customHeight="1">
      <c r="A81" s="33"/>
      <c r="B81" s="34"/>
      <c r="C81" s="33"/>
      <c r="D81" s="33"/>
      <c r="E81" s="33"/>
      <c r="F81" s="33"/>
      <c r="G81" s="33"/>
      <c r="H81" s="33"/>
      <c r="I81" s="33"/>
      <c r="J81" s="33"/>
      <c r="K81" s="33"/>
      <c r="L81" s="88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65" s="2" customFormat="1" ht="12" customHeight="1">
      <c r="A82" s="33"/>
      <c r="B82" s="34"/>
      <c r="C82" s="27" t="s">
        <v>23</v>
      </c>
      <c r="D82" s="33"/>
      <c r="E82" s="33"/>
      <c r="F82" s="25" t="str">
        <f>F14</f>
        <v>Olomouc</v>
      </c>
      <c r="G82" s="33"/>
      <c r="H82" s="33"/>
      <c r="I82" s="27" t="s">
        <v>25</v>
      </c>
      <c r="J82" s="51" t="str">
        <f>IF(J14="","",J14)</f>
        <v>20. 4. 2023</v>
      </c>
      <c r="K82" s="33"/>
      <c r="L82" s="88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65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88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65" s="2" customFormat="1" ht="25.7" customHeight="1">
      <c r="A84" s="33"/>
      <c r="B84" s="34"/>
      <c r="C84" s="27" t="s">
        <v>31</v>
      </c>
      <c r="D84" s="33"/>
      <c r="E84" s="33"/>
      <c r="F84" s="25" t="str">
        <f>E17</f>
        <v>Povodí Moravy, s.p.</v>
      </c>
      <c r="G84" s="33"/>
      <c r="H84" s="33"/>
      <c r="I84" s="27" t="s">
        <v>38</v>
      </c>
      <c r="J84" s="31" t="str">
        <f>E23</f>
        <v>Dopravoprojekt Brno a.s.</v>
      </c>
      <c r="K84" s="33"/>
      <c r="L84" s="88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65" s="2" customFormat="1" ht="15.2" customHeight="1">
      <c r="A85" s="33"/>
      <c r="B85" s="34"/>
      <c r="C85" s="27" t="s">
        <v>36</v>
      </c>
      <c r="D85" s="33"/>
      <c r="E85" s="33"/>
      <c r="F85" s="25" t="str">
        <f>IF(E20="","",E20)</f>
        <v>Vyplň údaj</v>
      </c>
      <c r="G85" s="33"/>
      <c r="H85" s="33"/>
      <c r="I85" s="27" t="s">
        <v>42</v>
      </c>
      <c r="J85" s="31" t="str">
        <f>E26</f>
        <v>Ing. Petr Husák</v>
      </c>
      <c r="K85" s="33"/>
      <c r="L85" s="88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65" s="2" customFormat="1" ht="10.35" customHeight="1">
      <c r="A86" s="33"/>
      <c r="B86" s="34"/>
      <c r="C86" s="33"/>
      <c r="D86" s="33"/>
      <c r="E86" s="33"/>
      <c r="F86" s="33"/>
      <c r="G86" s="33"/>
      <c r="H86" s="33"/>
      <c r="I86" s="33"/>
      <c r="J86" s="33"/>
      <c r="K86" s="33"/>
      <c r="L86" s="88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65" s="10" customFormat="1" ht="29.25" customHeight="1">
      <c r="A87" s="109"/>
      <c r="B87" s="110"/>
      <c r="C87" s="111" t="s">
        <v>104</v>
      </c>
      <c r="D87" s="112" t="s">
        <v>65</v>
      </c>
      <c r="E87" s="112" t="s">
        <v>61</v>
      </c>
      <c r="F87" s="112" t="s">
        <v>62</v>
      </c>
      <c r="G87" s="112" t="s">
        <v>105</v>
      </c>
      <c r="H87" s="112" t="s">
        <v>106</v>
      </c>
      <c r="I87" s="112" t="s">
        <v>107</v>
      </c>
      <c r="J87" s="112" t="s">
        <v>101</v>
      </c>
      <c r="K87" s="113" t="s">
        <v>108</v>
      </c>
      <c r="L87" s="114"/>
      <c r="M87" s="58" t="s">
        <v>3</v>
      </c>
      <c r="N87" s="59" t="s">
        <v>50</v>
      </c>
      <c r="O87" s="59" t="s">
        <v>109</v>
      </c>
      <c r="P87" s="59" t="s">
        <v>110</v>
      </c>
      <c r="Q87" s="59" t="s">
        <v>111</v>
      </c>
      <c r="R87" s="59" t="s">
        <v>112</v>
      </c>
      <c r="S87" s="59" t="s">
        <v>113</v>
      </c>
      <c r="T87" s="60" t="s">
        <v>114</v>
      </c>
      <c r="U87" s="109"/>
      <c r="V87" s="109"/>
      <c r="W87" s="109"/>
      <c r="X87" s="109"/>
      <c r="Y87" s="109"/>
      <c r="Z87" s="109"/>
      <c r="AA87" s="109"/>
      <c r="AB87" s="109"/>
      <c r="AC87" s="109"/>
      <c r="AD87" s="109"/>
      <c r="AE87" s="109"/>
    </row>
    <row r="88" spans="1:65" s="2" customFormat="1" ht="22.9" customHeight="1">
      <c r="A88" s="33"/>
      <c r="B88" s="34"/>
      <c r="C88" s="65" t="s">
        <v>115</v>
      </c>
      <c r="D88" s="33"/>
      <c r="E88" s="33"/>
      <c r="F88" s="33"/>
      <c r="G88" s="33"/>
      <c r="H88" s="33"/>
      <c r="I88" s="33"/>
      <c r="J88" s="115">
        <f>BK88</f>
        <v>0</v>
      </c>
      <c r="K88" s="33"/>
      <c r="L88" s="34"/>
      <c r="M88" s="61"/>
      <c r="N88" s="52"/>
      <c r="O88" s="62"/>
      <c r="P88" s="116">
        <f>P89</f>
        <v>0</v>
      </c>
      <c r="Q88" s="62"/>
      <c r="R88" s="116">
        <f>R89</f>
        <v>271.21045800000002</v>
      </c>
      <c r="S88" s="62"/>
      <c r="T88" s="117">
        <f>T89</f>
        <v>0</v>
      </c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T88" s="17" t="s">
        <v>79</v>
      </c>
      <c r="AU88" s="17" t="s">
        <v>102</v>
      </c>
      <c r="BK88" s="118">
        <f>BK89</f>
        <v>0</v>
      </c>
    </row>
    <row r="89" spans="1:65" s="11" customFormat="1" ht="25.9" customHeight="1">
      <c r="B89" s="119"/>
      <c r="D89" s="120" t="s">
        <v>79</v>
      </c>
      <c r="E89" s="121" t="s">
        <v>145</v>
      </c>
      <c r="F89" s="121" t="s">
        <v>146</v>
      </c>
      <c r="I89" s="122"/>
      <c r="J89" s="123">
        <f>BK89</f>
        <v>0</v>
      </c>
      <c r="L89" s="119"/>
      <c r="M89" s="124"/>
      <c r="N89" s="125"/>
      <c r="O89" s="125"/>
      <c r="P89" s="126">
        <f>P90+P155</f>
        <v>0</v>
      </c>
      <c r="Q89" s="125"/>
      <c r="R89" s="126">
        <f>R90+R155</f>
        <v>271.21045800000002</v>
      </c>
      <c r="S89" s="125"/>
      <c r="T89" s="127">
        <f>T90+T155</f>
        <v>0</v>
      </c>
      <c r="AR89" s="120" t="s">
        <v>86</v>
      </c>
      <c r="AT89" s="128" t="s">
        <v>79</v>
      </c>
      <c r="AU89" s="128" t="s">
        <v>80</v>
      </c>
      <c r="AY89" s="120" t="s">
        <v>116</v>
      </c>
      <c r="BK89" s="129">
        <f>BK90+BK155</f>
        <v>0</v>
      </c>
    </row>
    <row r="90" spans="1:65" s="11" customFormat="1" ht="22.9" customHeight="1">
      <c r="B90" s="119"/>
      <c r="D90" s="120" t="s">
        <v>79</v>
      </c>
      <c r="E90" s="191" t="s">
        <v>172</v>
      </c>
      <c r="F90" s="191" t="s">
        <v>95</v>
      </c>
      <c r="I90" s="122"/>
      <c r="J90" s="192">
        <f>BK90</f>
        <v>0</v>
      </c>
      <c r="L90" s="119"/>
      <c r="M90" s="124"/>
      <c r="N90" s="125"/>
      <c r="O90" s="125"/>
      <c r="P90" s="126">
        <f>SUM(P91:P154)</f>
        <v>0</v>
      </c>
      <c r="Q90" s="125"/>
      <c r="R90" s="126">
        <f>SUM(R91:R154)</f>
        <v>271.21045800000002</v>
      </c>
      <c r="S90" s="125"/>
      <c r="T90" s="127">
        <f>SUM(T91:T154)</f>
        <v>0</v>
      </c>
      <c r="AR90" s="120" t="s">
        <v>86</v>
      </c>
      <c r="AT90" s="128" t="s">
        <v>79</v>
      </c>
      <c r="AU90" s="128" t="s">
        <v>86</v>
      </c>
      <c r="AY90" s="120" t="s">
        <v>116</v>
      </c>
      <c r="BK90" s="129">
        <f>SUM(BK91:BK154)</f>
        <v>0</v>
      </c>
    </row>
    <row r="91" spans="1:65" s="2" customFormat="1" ht="24.2" customHeight="1">
      <c r="A91" s="33"/>
      <c r="B91" s="130"/>
      <c r="C91" s="131" t="s">
        <v>86</v>
      </c>
      <c r="D91" s="131" t="s">
        <v>117</v>
      </c>
      <c r="E91" s="132" t="s">
        <v>173</v>
      </c>
      <c r="F91" s="133" t="s">
        <v>174</v>
      </c>
      <c r="G91" s="134" t="s">
        <v>147</v>
      </c>
      <c r="H91" s="135">
        <v>1743</v>
      </c>
      <c r="I91" s="136"/>
      <c r="J91" s="137">
        <f>ROUND(I91*H91,2)</f>
        <v>0</v>
      </c>
      <c r="K91" s="133" t="s">
        <v>119</v>
      </c>
      <c r="L91" s="34"/>
      <c r="M91" s="138" t="s">
        <v>3</v>
      </c>
      <c r="N91" s="139" t="s">
        <v>51</v>
      </c>
      <c r="O91" s="54"/>
      <c r="P91" s="140">
        <f>O91*H91</f>
        <v>0</v>
      </c>
      <c r="Q91" s="140">
        <v>0</v>
      </c>
      <c r="R91" s="140">
        <f>Q91*H91</f>
        <v>0</v>
      </c>
      <c r="S91" s="140">
        <v>0</v>
      </c>
      <c r="T91" s="141">
        <f>S91*H91</f>
        <v>0</v>
      </c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R91" s="142" t="s">
        <v>90</v>
      </c>
      <c r="AT91" s="142" t="s">
        <v>117</v>
      </c>
      <c r="AU91" s="142" t="s">
        <v>87</v>
      </c>
      <c r="AY91" s="17" t="s">
        <v>116</v>
      </c>
      <c r="BE91" s="143">
        <f>IF(N91="základní",J91,0)</f>
        <v>0</v>
      </c>
      <c r="BF91" s="143">
        <f>IF(N91="snížená",J91,0)</f>
        <v>0</v>
      </c>
      <c r="BG91" s="143">
        <f>IF(N91="zákl. přenesená",J91,0)</f>
        <v>0</v>
      </c>
      <c r="BH91" s="143">
        <f>IF(N91="sníž. přenesená",J91,0)</f>
        <v>0</v>
      </c>
      <c r="BI91" s="143">
        <f>IF(N91="nulová",J91,0)</f>
        <v>0</v>
      </c>
      <c r="BJ91" s="17" t="s">
        <v>86</v>
      </c>
      <c r="BK91" s="143">
        <f>ROUND(I91*H91,2)</f>
        <v>0</v>
      </c>
      <c r="BL91" s="17" t="s">
        <v>90</v>
      </c>
      <c r="BM91" s="142" t="s">
        <v>175</v>
      </c>
    </row>
    <row r="92" spans="1:65" s="2" customFormat="1" ht="11.25">
      <c r="A92" s="33"/>
      <c r="B92" s="34"/>
      <c r="C92" s="33"/>
      <c r="D92" s="144" t="s">
        <v>120</v>
      </c>
      <c r="E92" s="33"/>
      <c r="F92" s="145" t="s">
        <v>176</v>
      </c>
      <c r="G92" s="33"/>
      <c r="H92" s="33"/>
      <c r="I92" s="146"/>
      <c r="J92" s="33"/>
      <c r="K92" s="33"/>
      <c r="L92" s="34"/>
      <c r="M92" s="147"/>
      <c r="N92" s="148"/>
      <c r="O92" s="54"/>
      <c r="P92" s="54"/>
      <c r="Q92" s="54"/>
      <c r="R92" s="54"/>
      <c r="S92" s="54"/>
      <c r="T92" s="55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T92" s="17" t="s">
        <v>120</v>
      </c>
      <c r="AU92" s="17" t="s">
        <v>87</v>
      </c>
    </row>
    <row r="93" spans="1:65" s="2" customFormat="1" ht="24.2" customHeight="1">
      <c r="A93" s="33"/>
      <c r="B93" s="130"/>
      <c r="C93" s="131" t="s">
        <v>87</v>
      </c>
      <c r="D93" s="131" t="s">
        <v>117</v>
      </c>
      <c r="E93" s="132" t="s">
        <v>177</v>
      </c>
      <c r="F93" s="133" t="s">
        <v>178</v>
      </c>
      <c r="G93" s="134" t="s">
        <v>147</v>
      </c>
      <c r="H93" s="135">
        <v>8715</v>
      </c>
      <c r="I93" s="136"/>
      <c r="J93" s="137">
        <f>ROUND(I93*H93,2)</f>
        <v>0</v>
      </c>
      <c r="K93" s="133" t="s">
        <v>119</v>
      </c>
      <c r="L93" s="34"/>
      <c r="M93" s="138" t="s">
        <v>3</v>
      </c>
      <c r="N93" s="139" t="s">
        <v>51</v>
      </c>
      <c r="O93" s="54"/>
      <c r="P93" s="140">
        <f>O93*H93</f>
        <v>0</v>
      </c>
      <c r="Q93" s="140">
        <v>0</v>
      </c>
      <c r="R93" s="140">
        <f>Q93*H93</f>
        <v>0</v>
      </c>
      <c r="S93" s="140">
        <v>0</v>
      </c>
      <c r="T93" s="141">
        <f>S93*H93</f>
        <v>0</v>
      </c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R93" s="142" t="s">
        <v>90</v>
      </c>
      <c r="AT93" s="142" t="s">
        <v>117</v>
      </c>
      <c r="AU93" s="142" t="s">
        <v>87</v>
      </c>
      <c r="AY93" s="17" t="s">
        <v>116</v>
      </c>
      <c r="BE93" s="143">
        <f>IF(N93="základní",J93,0)</f>
        <v>0</v>
      </c>
      <c r="BF93" s="143">
        <f>IF(N93="snížená",J93,0)</f>
        <v>0</v>
      </c>
      <c r="BG93" s="143">
        <f>IF(N93="zákl. přenesená",J93,0)</f>
        <v>0</v>
      </c>
      <c r="BH93" s="143">
        <f>IF(N93="sníž. přenesená",J93,0)</f>
        <v>0</v>
      </c>
      <c r="BI93" s="143">
        <f>IF(N93="nulová",J93,0)</f>
        <v>0</v>
      </c>
      <c r="BJ93" s="17" t="s">
        <v>86</v>
      </c>
      <c r="BK93" s="143">
        <f>ROUND(I93*H93,2)</f>
        <v>0</v>
      </c>
      <c r="BL93" s="17" t="s">
        <v>90</v>
      </c>
      <c r="BM93" s="142" t="s">
        <v>179</v>
      </c>
    </row>
    <row r="94" spans="1:65" s="2" customFormat="1" ht="11.25">
      <c r="A94" s="33"/>
      <c r="B94" s="34"/>
      <c r="C94" s="33"/>
      <c r="D94" s="144" t="s">
        <v>120</v>
      </c>
      <c r="E94" s="33"/>
      <c r="F94" s="145" t="s">
        <v>180</v>
      </c>
      <c r="G94" s="33"/>
      <c r="H94" s="33"/>
      <c r="I94" s="146"/>
      <c r="J94" s="33"/>
      <c r="K94" s="33"/>
      <c r="L94" s="34"/>
      <c r="M94" s="147"/>
      <c r="N94" s="148"/>
      <c r="O94" s="54"/>
      <c r="P94" s="54"/>
      <c r="Q94" s="54"/>
      <c r="R94" s="54"/>
      <c r="S94" s="54"/>
      <c r="T94" s="55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T94" s="17" t="s">
        <v>120</v>
      </c>
      <c r="AU94" s="17" t="s">
        <v>87</v>
      </c>
    </row>
    <row r="95" spans="1:65" s="13" customFormat="1" ht="11.25">
      <c r="B95" s="158"/>
      <c r="D95" s="149" t="s">
        <v>121</v>
      </c>
      <c r="E95" s="159" t="s">
        <v>3</v>
      </c>
      <c r="F95" s="160" t="s">
        <v>150</v>
      </c>
      <c r="H95" s="159" t="s">
        <v>3</v>
      </c>
      <c r="I95" s="161"/>
      <c r="L95" s="158"/>
      <c r="M95" s="162"/>
      <c r="N95" s="163"/>
      <c r="O95" s="163"/>
      <c r="P95" s="163"/>
      <c r="Q95" s="163"/>
      <c r="R95" s="163"/>
      <c r="S95" s="163"/>
      <c r="T95" s="164"/>
      <c r="AT95" s="159" t="s">
        <v>121</v>
      </c>
      <c r="AU95" s="159" t="s">
        <v>87</v>
      </c>
      <c r="AV95" s="13" t="s">
        <v>86</v>
      </c>
      <c r="AW95" s="13" t="s">
        <v>41</v>
      </c>
      <c r="AX95" s="13" t="s">
        <v>80</v>
      </c>
      <c r="AY95" s="159" t="s">
        <v>116</v>
      </c>
    </row>
    <row r="96" spans="1:65" s="12" customFormat="1" ht="11.25">
      <c r="B96" s="150"/>
      <c r="D96" s="149" t="s">
        <v>121</v>
      </c>
      <c r="E96" s="151" t="s">
        <v>3</v>
      </c>
      <c r="F96" s="152" t="s">
        <v>181</v>
      </c>
      <c r="H96" s="153">
        <v>8715</v>
      </c>
      <c r="I96" s="154"/>
      <c r="L96" s="150"/>
      <c r="M96" s="155"/>
      <c r="N96" s="156"/>
      <c r="O96" s="156"/>
      <c r="P96" s="156"/>
      <c r="Q96" s="156"/>
      <c r="R96" s="156"/>
      <c r="S96" s="156"/>
      <c r="T96" s="157"/>
      <c r="AT96" s="151" t="s">
        <v>121</v>
      </c>
      <c r="AU96" s="151" t="s">
        <v>87</v>
      </c>
      <c r="AV96" s="12" t="s">
        <v>87</v>
      </c>
      <c r="AW96" s="12" t="s">
        <v>41</v>
      </c>
      <c r="AX96" s="12" t="s">
        <v>80</v>
      </c>
      <c r="AY96" s="151" t="s">
        <v>116</v>
      </c>
    </row>
    <row r="97" spans="1:65" s="14" customFormat="1" ht="11.25">
      <c r="B97" s="165"/>
      <c r="D97" s="149" t="s">
        <v>121</v>
      </c>
      <c r="E97" s="166" t="s">
        <v>3</v>
      </c>
      <c r="F97" s="167" t="s">
        <v>126</v>
      </c>
      <c r="H97" s="168">
        <v>8715</v>
      </c>
      <c r="I97" s="169"/>
      <c r="L97" s="165"/>
      <c r="M97" s="170"/>
      <c r="N97" s="171"/>
      <c r="O97" s="171"/>
      <c r="P97" s="171"/>
      <c r="Q97" s="171"/>
      <c r="R97" s="171"/>
      <c r="S97" s="171"/>
      <c r="T97" s="172"/>
      <c r="AT97" s="166" t="s">
        <v>121</v>
      </c>
      <c r="AU97" s="166" t="s">
        <v>87</v>
      </c>
      <c r="AV97" s="14" t="s">
        <v>90</v>
      </c>
      <c r="AW97" s="14" t="s">
        <v>41</v>
      </c>
      <c r="AX97" s="14" t="s">
        <v>86</v>
      </c>
      <c r="AY97" s="166" t="s">
        <v>116</v>
      </c>
    </row>
    <row r="98" spans="1:65" s="2" customFormat="1" ht="24.2" customHeight="1">
      <c r="A98" s="33"/>
      <c r="B98" s="130"/>
      <c r="C98" s="131" t="s">
        <v>89</v>
      </c>
      <c r="D98" s="131" t="s">
        <v>117</v>
      </c>
      <c r="E98" s="132" t="s">
        <v>182</v>
      </c>
      <c r="F98" s="133" t="s">
        <v>183</v>
      </c>
      <c r="G98" s="134" t="s">
        <v>139</v>
      </c>
      <c r="H98" s="135">
        <v>9040</v>
      </c>
      <c r="I98" s="136"/>
      <c r="J98" s="137">
        <f>ROUND(I98*H98,2)</f>
        <v>0</v>
      </c>
      <c r="K98" s="133" t="s">
        <v>119</v>
      </c>
      <c r="L98" s="34"/>
      <c r="M98" s="138" t="s">
        <v>3</v>
      </c>
      <c r="N98" s="139" t="s">
        <v>51</v>
      </c>
      <c r="O98" s="54"/>
      <c r="P98" s="140">
        <f>O98*H98</f>
        <v>0</v>
      </c>
      <c r="Q98" s="140">
        <v>0</v>
      </c>
      <c r="R98" s="140">
        <f>Q98*H98</f>
        <v>0</v>
      </c>
      <c r="S98" s="140">
        <v>0</v>
      </c>
      <c r="T98" s="141">
        <f>S98*H98</f>
        <v>0</v>
      </c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R98" s="142" t="s">
        <v>90</v>
      </c>
      <c r="AT98" s="142" t="s">
        <v>117</v>
      </c>
      <c r="AU98" s="142" t="s">
        <v>87</v>
      </c>
      <c r="AY98" s="17" t="s">
        <v>116</v>
      </c>
      <c r="BE98" s="143">
        <f>IF(N98="základní",J98,0)</f>
        <v>0</v>
      </c>
      <c r="BF98" s="143">
        <f>IF(N98="snížená",J98,0)</f>
        <v>0</v>
      </c>
      <c r="BG98" s="143">
        <f>IF(N98="zákl. přenesená",J98,0)</f>
        <v>0</v>
      </c>
      <c r="BH98" s="143">
        <f>IF(N98="sníž. přenesená",J98,0)</f>
        <v>0</v>
      </c>
      <c r="BI98" s="143">
        <f>IF(N98="nulová",J98,0)</f>
        <v>0</v>
      </c>
      <c r="BJ98" s="17" t="s">
        <v>86</v>
      </c>
      <c r="BK98" s="143">
        <f>ROUND(I98*H98,2)</f>
        <v>0</v>
      </c>
      <c r="BL98" s="17" t="s">
        <v>90</v>
      </c>
      <c r="BM98" s="142" t="s">
        <v>184</v>
      </c>
    </row>
    <row r="99" spans="1:65" s="2" customFormat="1" ht="11.25">
      <c r="A99" s="33"/>
      <c r="B99" s="34"/>
      <c r="C99" s="33"/>
      <c r="D99" s="144" t="s">
        <v>120</v>
      </c>
      <c r="E99" s="33"/>
      <c r="F99" s="145" t="s">
        <v>185</v>
      </c>
      <c r="G99" s="33"/>
      <c r="H99" s="33"/>
      <c r="I99" s="146"/>
      <c r="J99" s="33"/>
      <c r="K99" s="33"/>
      <c r="L99" s="34"/>
      <c r="M99" s="147"/>
      <c r="N99" s="148"/>
      <c r="O99" s="54"/>
      <c r="P99" s="54"/>
      <c r="Q99" s="54"/>
      <c r="R99" s="54"/>
      <c r="S99" s="54"/>
      <c r="T99" s="55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T99" s="17" t="s">
        <v>120</v>
      </c>
      <c r="AU99" s="17" t="s">
        <v>87</v>
      </c>
    </row>
    <row r="100" spans="1:65" s="13" customFormat="1" ht="11.25">
      <c r="B100" s="158"/>
      <c r="D100" s="149" t="s">
        <v>121</v>
      </c>
      <c r="E100" s="159" t="s">
        <v>3</v>
      </c>
      <c r="F100" s="160" t="s">
        <v>150</v>
      </c>
      <c r="H100" s="159" t="s">
        <v>3</v>
      </c>
      <c r="I100" s="161"/>
      <c r="L100" s="158"/>
      <c r="M100" s="162"/>
      <c r="N100" s="163"/>
      <c r="O100" s="163"/>
      <c r="P100" s="163"/>
      <c r="Q100" s="163"/>
      <c r="R100" s="163"/>
      <c r="S100" s="163"/>
      <c r="T100" s="164"/>
      <c r="AT100" s="159" t="s">
        <v>121</v>
      </c>
      <c r="AU100" s="159" t="s">
        <v>87</v>
      </c>
      <c r="AV100" s="13" t="s">
        <v>86</v>
      </c>
      <c r="AW100" s="13" t="s">
        <v>41</v>
      </c>
      <c r="AX100" s="13" t="s">
        <v>80</v>
      </c>
      <c r="AY100" s="159" t="s">
        <v>116</v>
      </c>
    </row>
    <row r="101" spans="1:65" s="12" customFormat="1" ht="11.25">
      <c r="B101" s="150"/>
      <c r="D101" s="149" t="s">
        <v>121</v>
      </c>
      <c r="E101" s="151" t="s">
        <v>3</v>
      </c>
      <c r="F101" s="152" t="s">
        <v>186</v>
      </c>
      <c r="H101" s="153">
        <v>9040</v>
      </c>
      <c r="I101" s="154"/>
      <c r="L101" s="150"/>
      <c r="M101" s="155"/>
      <c r="N101" s="156"/>
      <c r="O101" s="156"/>
      <c r="P101" s="156"/>
      <c r="Q101" s="156"/>
      <c r="R101" s="156"/>
      <c r="S101" s="156"/>
      <c r="T101" s="157"/>
      <c r="AT101" s="151" t="s">
        <v>121</v>
      </c>
      <c r="AU101" s="151" t="s">
        <v>87</v>
      </c>
      <c r="AV101" s="12" t="s">
        <v>87</v>
      </c>
      <c r="AW101" s="12" t="s">
        <v>41</v>
      </c>
      <c r="AX101" s="12" t="s">
        <v>80</v>
      </c>
      <c r="AY101" s="151" t="s">
        <v>116</v>
      </c>
    </row>
    <row r="102" spans="1:65" s="14" customFormat="1" ht="11.25">
      <c r="B102" s="165"/>
      <c r="D102" s="149" t="s">
        <v>121</v>
      </c>
      <c r="E102" s="166" t="s">
        <v>3</v>
      </c>
      <c r="F102" s="167" t="s">
        <v>126</v>
      </c>
      <c r="H102" s="168">
        <v>9040</v>
      </c>
      <c r="I102" s="169"/>
      <c r="L102" s="165"/>
      <c r="M102" s="170"/>
      <c r="N102" s="171"/>
      <c r="O102" s="171"/>
      <c r="P102" s="171"/>
      <c r="Q102" s="171"/>
      <c r="R102" s="171"/>
      <c r="S102" s="171"/>
      <c r="T102" s="172"/>
      <c r="AT102" s="166" t="s">
        <v>121</v>
      </c>
      <c r="AU102" s="166" t="s">
        <v>87</v>
      </c>
      <c r="AV102" s="14" t="s">
        <v>90</v>
      </c>
      <c r="AW102" s="14" t="s">
        <v>41</v>
      </c>
      <c r="AX102" s="14" t="s">
        <v>86</v>
      </c>
      <c r="AY102" s="166" t="s">
        <v>116</v>
      </c>
    </row>
    <row r="103" spans="1:65" s="2" customFormat="1" ht="33" customHeight="1">
      <c r="A103" s="33"/>
      <c r="B103" s="130"/>
      <c r="C103" s="131" t="s">
        <v>90</v>
      </c>
      <c r="D103" s="131" t="s">
        <v>117</v>
      </c>
      <c r="E103" s="132" t="s">
        <v>156</v>
      </c>
      <c r="F103" s="133" t="s">
        <v>157</v>
      </c>
      <c r="G103" s="134" t="s">
        <v>147</v>
      </c>
      <c r="H103" s="135">
        <v>3486</v>
      </c>
      <c r="I103" s="136"/>
      <c r="J103" s="137">
        <f>ROUND(I103*H103,2)</f>
        <v>0</v>
      </c>
      <c r="K103" s="133" t="s">
        <v>119</v>
      </c>
      <c r="L103" s="34"/>
      <c r="M103" s="138" t="s">
        <v>3</v>
      </c>
      <c r="N103" s="139" t="s">
        <v>51</v>
      </c>
      <c r="O103" s="54"/>
      <c r="P103" s="140">
        <f>O103*H103</f>
        <v>0</v>
      </c>
      <c r="Q103" s="140">
        <v>0</v>
      </c>
      <c r="R103" s="140">
        <f>Q103*H103</f>
        <v>0</v>
      </c>
      <c r="S103" s="140">
        <v>0</v>
      </c>
      <c r="T103" s="141">
        <f>S103*H103</f>
        <v>0</v>
      </c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R103" s="142" t="s">
        <v>90</v>
      </c>
      <c r="AT103" s="142" t="s">
        <v>117</v>
      </c>
      <c r="AU103" s="142" t="s">
        <v>87</v>
      </c>
      <c r="AY103" s="17" t="s">
        <v>116</v>
      </c>
      <c r="BE103" s="143">
        <f>IF(N103="základní",J103,0)</f>
        <v>0</v>
      </c>
      <c r="BF103" s="143">
        <f>IF(N103="snížená",J103,0)</f>
        <v>0</v>
      </c>
      <c r="BG103" s="143">
        <f>IF(N103="zákl. přenesená",J103,0)</f>
        <v>0</v>
      </c>
      <c r="BH103" s="143">
        <f>IF(N103="sníž. přenesená",J103,0)</f>
        <v>0</v>
      </c>
      <c r="BI103" s="143">
        <f>IF(N103="nulová",J103,0)</f>
        <v>0</v>
      </c>
      <c r="BJ103" s="17" t="s">
        <v>86</v>
      </c>
      <c r="BK103" s="143">
        <f>ROUND(I103*H103,2)</f>
        <v>0</v>
      </c>
      <c r="BL103" s="17" t="s">
        <v>90</v>
      </c>
      <c r="BM103" s="142" t="s">
        <v>187</v>
      </c>
    </row>
    <row r="104" spans="1:65" s="2" customFormat="1" ht="11.25">
      <c r="A104" s="33"/>
      <c r="B104" s="34"/>
      <c r="C104" s="33"/>
      <c r="D104" s="144" t="s">
        <v>120</v>
      </c>
      <c r="E104" s="33"/>
      <c r="F104" s="145" t="s">
        <v>158</v>
      </c>
      <c r="G104" s="33"/>
      <c r="H104" s="33"/>
      <c r="I104" s="146"/>
      <c r="J104" s="33"/>
      <c r="K104" s="33"/>
      <c r="L104" s="34"/>
      <c r="M104" s="147"/>
      <c r="N104" s="148"/>
      <c r="O104" s="54"/>
      <c r="P104" s="54"/>
      <c r="Q104" s="54"/>
      <c r="R104" s="54"/>
      <c r="S104" s="54"/>
      <c r="T104" s="55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T104" s="17" t="s">
        <v>120</v>
      </c>
      <c r="AU104" s="17" t="s">
        <v>87</v>
      </c>
    </row>
    <row r="105" spans="1:65" s="13" customFormat="1" ht="11.25">
      <c r="B105" s="158"/>
      <c r="D105" s="149" t="s">
        <v>121</v>
      </c>
      <c r="E105" s="159" t="s">
        <v>3</v>
      </c>
      <c r="F105" s="160" t="s">
        <v>188</v>
      </c>
      <c r="H105" s="159" t="s">
        <v>3</v>
      </c>
      <c r="I105" s="161"/>
      <c r="L105" s="158"/>
      <c r="M105" s="162"/>
      <c r="N105" s="163"/>
      <c r="O105" s="163"/>
      <c r="P105" s="163"/>
      <c r="Q105" s="163"/>
      <c r="R105" s="163"/>
      <c r="S105" s="163"/>
      <c r="T105" s="164"/>
      <c r="AT105" s="159" t="s">
        <v>121</v>
      </c>
      <c r="AU105" s="159" t="s">
        <v>87</v>
      </c>
      <c r="AV105" s="13" t="s">
        <v>86</v>
      </c>
      <c r="AW105" s="13" t="s">
        <v>41</v>
      </c>
      <c r="AX105" s="13" t="s">
        <v>80</v>
      </c>
      <c r="AY105" s="159" t="s">
        <v>116</v>
      </c>
    </row>
    <row r="106" spans="1:65" s="12" customFormat="1" ht="11.25">
      <c r="B106" s="150"/>
      <c r="D106" s="149" t="s">
        <v>121</v>
      </c>
      <c r="E106" s="151" t="s">
        <v>3</v>
      </c>
      <c r="F106" s="152" t="s">
        <v>189</v>
      </c>
      <c r="H106" s="153">
        <v>3486</v>
      </c>
      <c r="I106" s="154"/>
      <c r="L106" s="150"/>
      <c r="M106" s="155"/>
      <c r="N106" s="156"/>
      <c r="O106" s="156"/>
      <c r="P106" s="156"/>
      <c r="Q106" s="156"/>
      <c r="R106" s="156"/>
      <c r="S106" s="156"/>
      <c r="T106" s="157"/>
      <c r="AT106" s="151" t="s">
        <v>121</v>
      </c>
      <c r="AU106" s="151" t="s">
        <v>87</v>
      </c>
      <c r="AV106" s="12" t="s">
        <v>87</v>
      </c>
      <c r="AW106" s="12" t="s">
        <v>41</v>
      </c>
      <c r="AX106" s="12" t="s">
        <v>80</v>
      </c>
      <c r="AY106" s="151" t="s">
        <v>116</v>
      </c>
    </row>
    <row r="107" spans="1:65" s="14" customFormat="1" ht="11.25">
      <c r="B107" s="165"/>
      <c r="D107" s="149" t="s">
        <v>121</v>
      </c>
      <c r="E107" s="166" t="s">
        <v>3</v>
      </c>
      <c r="F107" s="167" t="s">
        <v>126</v>
      </c>
      <c r="H107" s="168">
        <v>3486</v>
      </c>
      <c r="I107" s="169"/>
      <c r="L107" s="165"/>
      <c r="M107" s="170"/>
      <c r="N107" s="171"/>
      <c r="O107" s="171"/>
      <c r="P107" s="171"/>
      <c r="Q107" s="171"/>
      <c r="R107" s="171"/>
      <c r="S107" s="171"/>
      <c r="T107" s="172"/>
      <c r="AT107" s="166" t="s">
        <v>121</v>
      </c>
      <c r="AU107" s="166" t="s">
        <v>87</v>
      </c>
      <c r="AV107" s="14" t="s">
        <v>90</v>
      </c>
      <c r="AW107" s="14" t="s">
        <v>41</v>
      </c>
      <c r="AX107" s="14" t="s">
        <v>86</v>
      </c>
      <c r="AY107" s="166" t="s">
        <v>116</v>
      </c>
    </row>
    <row r="108" spans="1:65" s="2" customFormat="1" ht="24.2" customHeight="1">
      <c r="A108" s="33"/>
      <c r="B108" s="130"/>
      <c r="C108" s="131" t="s">
        <v>122</v>
      </c>
      <c r="D108" s="131" t="s">
        <v>117</v>
      </c>
      <c r="E108" s="132" t="s">
        <v>190</v>
      </c>
      <c r="F108" s="133" t="s">
        <v>191</v>
      </c>
      <c r="G108" s="134" t="s">
        <v>147</v>
      </c>
      <c r="H108" s="135">
        <v>581</v>
      </c>
      <c r="I108" s="136"/>
      <c r="J108" s="137">
        <f>ROUND(I108*H108,2)</f>
        <v>0</v>
      </c>
      <c r="K108" s="133" t="s">
        <v>119</v>
      </c>
      <c r="L108" s="34"/>
      <c r="M108" s="138" t="s">
        <v>3</v>
      </c>
      <c r="N108" s="139" t="s">
        <v>51</v>
      </c>
      <c r="O108" s="54"/>
      <c r="P108" s="140">
        <f>O108*H108</f>
        <v>0</v>
      </c>
      <c r="Q108" s="140">
        <v>1.8E-5</v>
      </c>
      <c r="R108" s="140">
        <f>Q108*H108</f>
        <v>1.0458E-2</v>
      </c>
      <c r="S108" s="140">
        <v>0</v>
      </c>
      <c r="T108" s="141">
        <f>S108*H108</f>
        <v>0</v>
      </c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R108" s="142" t="s">
        <v>90</v>
      </c>
      <c r="AT108" s="142" t="s">
        <v>117</v>
      </c>
      <c r="AU108" s="142" t="s">
        <v>87</v>
      </c>
      <c r="AY108" s="17" t="s">
        <v>116</v>
      </c>
      <c r="BE108" s="143">
        <f>IF(N108="základní",J108,0)</f>
        <v>0</v>
      </c>
      <c r="BF108" s="143">
        <f>IF(N108="snížená",J108,0)</f>
        <v>0</v>
      </c>
      <c r="BG108" s="143">
        <f>IF(N108="zákl. přenesená",J108,0)</f>
        <v>0</v>
      </c>
      <c r="BH108" s="143">
        <f>IF(N108="sníž. přenesená",J108,0)</f>
        <v>0</v>
      </c>
      <c r="BI108" s="143">
        <f>IF(N108="nulová",J108,0)</f>
        <v>0</v>
      </c>
      <c r="BJ108" s="17" t="s">
        <v>86</v>
      </c>
      <c r="BK108" s="143">
        <f>ROUND(I108*H108,2)</f>
        <v>0</v>
      </c>
      <c r="BL108" s="17" t="s">
        <v>90</v>
      </c>
      <c r="BM108" s="142" t="s">
        <v>192</v>
      </c>
    </row>
    <row r="109" spans="1:65" s="2" customFormat="1" ht="11.25">
      <c r="A109" s="33"/>
      <c r="B109" s="34"/>
      <c r="C109" s="33"/>
      <c r="D109" s="144" t="s">
        <v>120</v>
      </c>
      <c r="E109" s="33"/>
      <c r="F109" s="145" t="s">
        <v>193</v>
      </c>
      <c r="G109" s="33"/>
      <c r="H109" s="33"/>
      <c r="I109" s="146"/>
      <c r="J109" s="33"/>
      <c r="K109" s="33"/>
      <c r="L109" s="34"/>
      <c r="M109" s="147"/>
      <c r="N109" s="148"/>
      <c r="O109" s="54"/>
      <c r="P109" s="54"/>
      <c r="Q109" s="54"/>
      <c r="R109" s="54"/>
      <c r="S109" s="54"/>
      <c r="T109" s="55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T109" s="17" t="s">
        <v>120</v>
      </c>
      <c r="AU109" s="17" t="s">
        <v>87</v>
      </c>
    </row>
    <row r="110" spans="1:65" s="2" customFormat="1" ht="33" customHeight="1">
      <c r="A110" s="33"/>
      <c r="B110" s="130"/>
      <c r="C110" s="131" t="s">
        <v>123</v>
      </c>
      <c r="D110" s="131" t="s">
        <v>117</v>
      </c>
      <c r="E110" s="132" t="s">
        <v>151</v>
      </c>
      <c r="F110" s="133" t="s">
        <v>152</v>
      </c>
      <c r="G110" s="134" t="s">
        <v>139</v>
      </c>
      <c r="H110" s="135">
        <v>9040</v>
      </c>
      <c r="I110" s="136"/>
      <c r="J110" s="137">
        <f>ROUND(I110*H110,2)</f>
        <v>0</v>
      </c>
      <c r="K110" s="133" t="s">
        <v>119</v>
      </c>
      <c r="L110" s="34"/>
      <c r="M110" s="138" t="s">
        <v>3</v>
      </c>
      <c r="N110" s="139" t="s">
        <v>51</v>
      </c>
      <c r="O110" s="54"/>
      <c r="P110" s="140">
        <f>O110*H110</f>
        <v>0</v>
      </c>
      <c r="Q110" s="140">
        <v>0</v>
      </c>
      <c r="R110" s="140">
        <f>Q110*H110</f>
        <v>0</v>
      </c>
      <c r="S110" s="140">
        <v>0</v>
      </c>
      <c r="T110" s="141">
        <f>S110*H110</f>
        <v>0</v>
      </c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R110" s="142" t="s">
        <v>90</v>
      </c>
      <c r="AT110" s="142" t="s">
        <v>117</v>
      </c>
      <c r="AU110" s="142" t="s">
        <v>87</v>
      </c>
      <c r="AY110" s="17" t="s">
        <v>116</v>
      </c>
      <c r="BE110" s="143">
        <f>IF(N110="základní",J110,0)</f>
        <v>0</v>
      </c>
      <c r="BF110" s="143">
        <f>IF(N110="snížená",J110,0)</f>
        <v>0</v>
      </c>
      <c r="BG110" s="143">
        <f>IF(N110="zákl. přenesená",J110,0)</f>
        <v>0</v>
      </c>
      <c r="BH110" s="143">
        <f>IF(N110="sníž. přenesená",J110,0)</f>
        <v>0</v>
      </c>
      <c r="BI110" s="143">
        <f>IF(N110="nulová",J110,0)</f>
        <v>0</v>
      </c>
      <c r="BJ110" s="17" t="s">
        <v>86</v>
      </c>
      <c r="BK110" s="143">
        <f>ROUND(I110*H110,2)</f>
        <v>0</v>
      </c>
      <c r="BL110" s="17" t="s">
        <v>90</v>
      </c>
      <c r="BM110" s="142" t="s">
        <v>194</v>
      </c>
    </row>
    <row r="111" spans="1:65" s="2" customFormat="1" ht="11.25">
      <c r="A111" s="33"/>
      <c r="B111" s="34"/>
      <c r="C111" s="33"/>
      <c r="D111" s="144" t="s">
        <v>120</v>
      </c>
      <c r="E111" s="33"/>
      <c r="F111" s="145" t="s">
        <v>153</v>
      </c>
      <c r="G111" s="33"/>
      <c r="H111" s="33"/>
      <c r="I111" s="146"/>
      <c r="J111" s="33"/>
      <c r="K111" s="33"/>
      <c r="L111" s="34"/>
      <c r="M111" s="147"/>
      <c r="N111" s="148"/>
      <c r="O111" s="54"/>
      <c r="P111" s="54"/>
      <c r="Q111" s="54"/>
      <c r="R111" s="54"/>
      <c r="S111" s="54"/>
      <c r="T111" s="55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T111" s="17" t="s">
        <v>120</v>
      </c>
      <c r="AU111" s="17" t="s">
        <v>87</v>
      </c>
    </row>
    <row r="112" spans="1:65" s="13" customFormat="1" ht="11.25">
      <c r="B112" s="158"/>
      <c r="D112" s="149" t="s">
        <v>121</v>
      </c>
      <c r="E112" s="159" t="s">
        <v>3</v>
      </c>
      <c r="F112" s="160" t="s">
        <v>165</v>
      </c>
      <c r="H112" s="159" t="s">
        <v>3</v>
      </c>
      <c r="I112" s="161"/>
      <c r="L112" s="158"/>
      <c r="M112" s="162"/>
      <c r="N112" s="163"/>
      <c r="O112" s="163"/>
      <c r="P112" s="163"/>
      <c r="Q112" s="163"/>
      <c r="R112" s="163"/>
      <c r="S112" s="163"/>
      <c r="T112" s="164"/>
      <c r="AT112" s="159" t="s">
        <v>121</v>
      </c>
      <c r="AU112" s="159" t="s">
        <v>87</v>
      </c>
      <c r="AV112" s="13" t="s">
        <v>86</v>
      </c>
      <c r="AW112" s="13" t="s">
        <v>41</v>
      </c>
      <c r="AX112" s="13" t="s">
        <v>80</v>
      </c>
      <c r="AY112" s="159" t="s">
        <v>116</v>
      </c>
    </row>
    <row r="113" spans="1:65" s="12" customFormat="1" ht="11.25">
      <c r="B113" s="150"/>
      <c r="D113" s="149" t="s">
        <v>121</v>
      </c>
      <c r="E113" s="151" t="s">
        <v>3</v>
      </c>
      <c r="F113" s="152" t="s">
        <v>186</v>
      </c>
      <c r="H113" s="153">
        <v>9040</v>
      </c>
      <c r="I113" s="154"/>
      <c r="L113" s="150"/>
      <c r="M113" s="155"/>
      <c r="N113" s="156"/>
      <c r="O113" s="156"/>
      <c r="P113" s="156"/>
      <c r="Q113" s="156"/>
      <c r="R113" s="156"/>
      <c r="S113" s="156"/>
      <c r="T113" s="157"/>
      <c r="AT113" s="151" t="s">
        <v>121</v>
      </c>
      <c r="AU113" s="151" t="s">
        <v>87</v>
      </c>
      <c r="AV113" s="12" t="s">
        <v>87</v>
      </c>
      <c r="AW113" s="12" t="s">
        <v>41</v>
      </c>
      <c r="AX113" s="12" t="s">
        <v>80</v>
      </c>
      <c r="AY113" s="151" t="s">
        <v>116</v>
      </c>
    </row>
    <row r="114" spans="1:65" s="14" customFormat="1" ht="11.25">
      <c r="B114" s="165"/>
      <c r="D114" s="149" t="s">
        <v>121</v>
      </c>
      <c r="E114" s="166" t="s">
        <v>3</v>
      </c>
      <c r="F114" s="167" t="s">
        <v>126</v>
      </c>
      <c r="H114" s="168">
        <v>9040</v>
      </c>
      <c r="I114" s="169"/>
      <c r="L114" s="165"/>
      <c r="M114" s="170"/>
      <c r="N114" s="171"/>
      <c r="O114" s="171"/>
      <c r="P114" s="171"/>
      <c r="Q114" s="171"/>
      <c r="R114" s="171"/>
      <c r="S114" s="171"/>
      <c r="T114" s="172"/>
      <c r="AT114" s="166" t="s">
        <v>121</v>
      </c>
      <c r="AU114" s="166" t="s">
        <v>87</v>
      </c>
      <c r="AV114" s="14" t="s">
        <v>90</v>
      </c>
      <c r="AW114" s="14" t="s">
        <v>41</v>
      </c>
      <c r="AX114" s="14" t="s">
        <v>86</v>
      </c>
      <c r="AY114" s="166" t="s">
        <v>116</v>
      </c>
    </row>
    <row r="115" spans="1:65" s="2" customFormat="1" ht="16.5" customHeight="1">
      <c r="A115" s="33"/>
      <c r="B115" s="130"/>
      <c r="C115" s="173" t="s">
        <v>124</v>
      </c>
      <c r="D115" s="173" t="s">
        <v>135</v>
      </c>
      <c r="E115" s="174" t="s">
        <v>154</v>
      </c>
      <c r="F115" s="175" t="s">
        <v>155</v>
      </c>
      <c r="G115" s="176" t="s">
        <v>118</v>
      </c>
      <c r="H115" s="177">
        <v>1356</v>
      </c>
      <c r="I115" s="178"/>
      <c r="J115" s="179">
        <f>ROUND(I115*H115,2)</f>
        <v>0</v>
      </c>
      <c r="K115" s="175" t="s">
        <v>119</v>
      </c>
      <c r="L115" s="180"/>
      <c r="M115" s="181" t="s">
        <v>3</v>
      </c>
      <c r="N115" s="182" t="s">
        <v>51</v>
      </c>
      <c r="O115" s="54"/>
      <c r="P115" s="140">
        <f>O115*H115</f>
        <v>0</v>
      </c>
      <c r="Q115" s="140">
        <v>0.2</v>
      </c>
      <c r="R115" s="140">
        <f>Q115*H115</f>
        <v>271.2</v>
      </c>
      <c r="S115" s="140">
        <v>0</v>
      </c>
      <c r="T115" s="141">
        <f>S115*H115</f>
        <v>0</v>
      </c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R115" s="142" t="s">
        <v>125</v>
      </c>
      <c r="AT115" s="142" t="s">
        <v>135</v>
      </c>
      <c r="AU115" s="142" t="s">
        <v>87</v>
      </c>
      <c r="AY115" s="17" t="s">
        <v>116</v>
      </c>
      <c r="BE115" s="143">
        <f>IF(N115="základní",J115,0)</f>
        <v>0</v>
      </c>
      <c r="BF115" s="143">
        <f>IF(N115="snížená",J115,0)</f>
        <v>0</v>
      </c>
      <c r="BG115" s="143">
        <f>IF(N115="zákl. přenesená",J115,0)</f>
        <v>0</v>
      </c>
      <c r="BH115" s="143">
        <f>IF(N115="sníž. přenesená",J115,0)</f>
        <v>0</v>
      </c>
      <c r="BI115" s="143">
        <f>IF(N115="nulová",J115,0)</f>
        <v>0</v>
      </c>
      <c r="BJ115" s="17" t="s">
        <v>86</v>
      </c>
      <c r="BK115" s="143">
        <f>ROUND(I115*H115,2)</f>
        <v>0</v>
      </c>
      <c r="BL115" s="17" t="s">
        <v>90</v>
      </c>
      <c r="BM115" s="142" t="s">
        <v>195</v>
      </c>
    </row>
    <row r="116" spans="1:65" s="12" customFormat="1" ht="11.25">
      <c r="B116" s="150"/>
      <c r="D116" s="149" t="s">
        <v>121</v>
      </c>
      <c r="E116" s="151" t="s">
        <v>3</v>
      </c>
      <c r="F116" s="152" t="s">
        <v>196</v>
      </c>
      <c r="H116" s="153">
        <v>1356</v>
      </c>
      <c r="I116" s="154"/>
      <c r="L116" s="150"/>
      <c r="M116" s="155"/>
      <c r="N116" s="156"/>
      <c r="O116" s="156"/>
      <c r="P116" s="156"/>
      <c r="Q116" s="156"/>
      <c r="R116" s="156"/>
      <c r="S116" s="156"/>
      <c r="T116" s="157"/>
      <c r="AT116" s="151" t="s">
        <v>121</v>
      </c>
      <c r="AU116" s="151" t="s">
        <v>87</v>
      </c>
      <c r="AV116" s="12" t="s">
        <v>87</v>
      </c>
      <c r="AW116" s="12" t="s">
        <v>41</v>
      </c>
      <c r="AX116" s="12" t="s">
        <v>80</v>
      </c>
      <c r="AY116" s="151" t="s">
        <v>116</v>
      </c>
    </row>
    <row r="117" spans="1:65" s="14" customFormat="1" ht="11.25">
      <c r="B117" s="165"/>
      <c r="D117" s="149" t="s">
        <v>121</v>
      </c>
      <c r="E117" s="166" t="s">
        <v>3</v>
      </c>
      <c r="F117" s="167" t="s">
        <v>126</v>
      </c>
      <c r="H117" s="168">
        <v>1356</v>
      </c>
      <c r="I117" s="169"/>
      <c r="L117" s="165"/>
      <c r="M117" s="170"/>
      <c r="N117" s="171"/>
      <c r="O117" s="171"/>
      <c r="P117" s="171"/>
      <c r="Q117" s="171"/>
      <c r="R117" s="171"/>
      <c r="S117" s="171"/>
      <c r="T117" s="172"/>
      <c r="AT117" s="166" t="s">
        <v>121</v>
      </c>
      <c r="AU117" s="166" t="s">
        <v>87</v>
      </c>
      <c r="AV117" s="14" t="s">
        <v>90</v>
      </c>
      <c r="AW117" s="14" t="s">
        <v>41</v>
      </c>
      <c r="AX117" s="14" t="s">
        <v>86</v>
      </c>
      <c r="AY117" s="166" t="s">
        <v>116</v>
      </c>
    </row>
    <row r="118" spans="1:65" s="2" customFormat="1" ht="21.75" customHeight="1">
      <c r="A118" s="33"/>
      <c r="B118" s="130"/>
      <c r="C118" s="131" t="s">
        <v>125</v>
      </c>
      <c r="D118" s="131" t="s">
        <v>117</v>
      </c>
      <c r="E118" s="132" t="s">
        <v>197</v>
      </c>
      <c r="F118" s="133" t="s">
        <v>198</v>
      </c>
      <c r="G118" s="134" t="s">
        <v>118</v>
      </c>
      <c r="H118" s="135">
        <v>5577.6</v>
      </c>
      <c r="I118" s="136"/>
      <c r="J118" s="137">
        <f>ROUND(I118*H118,2)</f>
        <v>0</v>
      </c>
      <c r="K118" s="133" t="s">
        <v>119</v>
      </c>
      <c r="L118" s="34"/>
      <c r="M118" s="138" t="s">
        <v>3</v>
      </c>
      <c r="N118" s="139" t="s">
        <v>51</v>
      </c>
      <c r="O118" s="54"/>
      <c r="P118" s="140">
        <f>O118*H118</f>
        <v>0</v>
      </c>
      <c r="Q118" s="140">
        <v>0</v>
      </c>
      <c r="R118" s="140">
        <f>Q118*H118</f>
        <v>0</v>
      </c>
      <c r="S118" s="140">
        <v>0</v>
      </c>
      <c r="T118" s="141">
        <f>S118*H118</f>
        <v>0</v>
      </c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R118" s="142" t="s">
        <v>90</v>
      </c>
      <c r="AT118" s="142" t="s">
        <v>117</v>
      </c>
      <c r="AU118" s="142" t="s">
        <v>87</v>
      </c>
      <c r="AY118" s="17" t="s">
        <v>116</v>
      </c>
      <c r="BE118" s="143">
        <f>IF(N118="základní",J118,0)</f>
        <v>0</v>
      </c>
      <c r="BF118" s="143">
        <f>IF(N118="snížená",J118,0)</f>
        <v>0</v>
      </c>
      <c r="BG118" s="143">
        <f>IF(N118="zákl. přenesená",J118,0)</f>
        <v>0</v>
      </c>
      <c r="BH118" s="143">
        <f>IF(N118="sníž. přenesená",J118,0)</f>
        <v>0</v>
      </c>
      <c r="BI118" s="143">
        <f>IF(N118="nulová",J118,0)</f>
        <v>0</v>
      </c>
      <c r="BJ118" s="17" t="s">
        <v>86</v>
      </c>
      <c r="BK118" s="143">
        <f>ROUND(I118*H118,2)</f>
        <v>0</v>
      </c>
      <c r="BL118" s="17" t="s">
        <v>90</v>
      </c>
      <c r="BM118" s="142" t="s">
        <v>199</v>
      </c>
    </row>
    <row r="119" spans="1:65" s="2" customFormat="1" ht="11.25">
      <c r="A119" s="33"/>
      <c r="B119" s="34"/>
      <c r="C119" s="33"/>
      <c r="D119" s="144" t="s">
        <v>120</v>
      </c>
      <c r="E119" s="33"/>
      <c r="F119" s="145" t="s">
        <v>200</v>
      </c>
      <c r="G119" s="33"/>
      <c r="H119" s="33"/>
      <c r="I119" s="146"/>
      <c r="J119" s="33"/>
      <c r="K119" s="33"/>
      <c r="L119" s="34"/>
      <c r="M119" s="147"/>
      <c r="N119" s="148"/>
      <c r="O119" s="54"/>
      <c r="P119" s="54"/>
      <c r="Q119" s="54"/>
      <c r="R119" s="54"/>
      <c r="S119" s="54"/>
      <c r="T119" s="55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T119" s="17" t="s">
        <v>120</v>
      </c>
      <c r="AU119" s="17" t="s">
        <v>87</v>
      </c>
    </row>
    <row r="120" spans="1:65" s="13" customFormat="1" ht="11.25">
      <c r="B120" s="158"/>
      <c r="D120" s="149" t="s">
        <v>121</v>
      </c>
      <c r="E120" s="159" t="s">
        <v>3</v>
      </c>
      <c r="F120" s="160" t="s">
        <v>201</v>
      </c>
      <c r="H120" s="159" t="s">
        <v>3</v>
      </c>
      <c r="I120" s="161"/>
      <c r="L120" s="158"/>
      <c r="M120" s="162"/>
      <c r="N120" s="163"/>
      <c r="O120" s="163"/>
      <c r="P120" s="163"/>
      <c r="Q120" s="163"/>
      <c r="R120" s="163"/>
      <c r="S120" s="163"/>
      <c r="T120" s="164"/>
      <c r="AT120" s="159" t="s">
        <v>121</v>
      </c>
      <c r="AU120" s="159" t="s">
        <v>87</v>
      </c>
      <c r="AV120" s="13" t="s">
        <v>86</v>
      </c>
      <c r="AW120" s="13" t="s">
        <v>41</v>
      </c>
      <c r="AX120" s="13" t="s">
        <v>80</v>
      </c>
      <c r="AY120" s="159" t="s">
        <v>116</v>
      </c>
    </row>
    <row r="121" spans="1:65" s="12" customFormat="1" ht="11.25">
      <c r="B121" s="150"/>
      <c r="D121" s="149" t="s">
        <v>121</v>
      </c>
      <c r="E121" s="151" t="s">
        <v>3</v>
      </c>
      <c r="F121" s="152" t="s">
        <v>202</v>
      </c>
      <c r="H121" s="153">
        <v>5577.6</v>
      </c>
      <c r="I121" s="154"/>
      <c r="L121" s="150"/>
      <c r="M121" s="155"/>
      <c r="N121" s="156"/>
      <c r="O121" s="156"/>
      <c r="P121" s="156"/>
      <c r="Q121" s="156"/>
      <c r="R121" s="156"/>
      <c r="S121" s="156"/>
      <c r="T121" s="157"/>
      <c r="AT121" s="151" t="s">
        <v>121</v>
      </c>
      <c r="AU121" s="151" t="s">
        <v>87</v>
      </c>
      <c r="AV121" s="12" t="s">
        <v>87</v>
      </c>
      <c r="AW121" s="12" t="s">
        <v>41</v>
      </c>
      <c r="AX121" s="12" t="s">
        <v>80</v>
      </c>
      <c r="AY121" s="151" t="s">
        <v>116</v>
      </c>
    </row>
    <row r="122" spans="1:65" s="14" customFormat="1" ht="11.25">
      <c r="B122" s="165"/>
      <c r="D122" s="149" t="s">
        <v>121</v>
      </c>
      <c r="E122" s="166" t="s">
        <v>3</v>
      </c>
      <c r="F122" s="167" t="s">
        <v>126</v>
      </c>
      <c r="H122" s="168">
        <v>5577.6</v>
      </c>
      <c r="I122" s="169"/>
      <c r="L122" s="165"/>
      <c r="M122" s="170"/>
      <c r="N122" s="171"/>
      <c r="O122" s="171"/>
      <c r="P122" s="171"/>
      <c r="Q122" s="171"/>
      <c r="R122" s="171"/>
      <c r="S122" s="171"/>
      <c r="T122" s="172"/>
      <c r="AT122" s="166" t="s">
        <v>121</v>
      </c>
      <c r="AU122" s="166" t="s">
        <v>87</v>
      </c>
      <c r="AV122" s="14" t="s">
        <v>90</v>
      </c>
      <c r="AW122" s="14" t="s">
        <v>41</v>
      </c>
      <c r="AX122" s="14" t="s">
        <v>86</v>
      </c>
      <c r="AY122" s="166" t="s">
        <v>116</v>
      </c>
    </row>
    <row r="123" spans="1:65" s="2" customFormat="1" ht="21.75" customHeight="1">
      <c r="A123" s="33"/>
      <c r="B123" s="130"/>
      <c r="C123" s="131" t="s">
        <v>127</v>
      </c>
      <c r="D123" s="131" t="s">
        <v>117</v>
      </c>
      <c r="E123" s="132" t="s">
        <v>197</v>
      </c>
      <c r="F123" s="133" t="s">
        <v>198</v>
      </c>
      <c r="G123" s="134" t="s">
        <v>118</v>
      </c>
      <c r="H123" s="135">
        <v>326.7</v>
      </c>
      <c r="I123" s="136"/>
      <c r="J123" s="137">
        <f>ROUND(I123*H123,2)</f>
        <v>0</v>
      </c>
      <c r="K123" s="133" t="s">
        <v>119</v>
      </c>
      <c r="L123" s="34"/>
      <c r="M123" s="138" t="s">
        <v>3</v>
      </c>
      <c r="N123" s="139" t="s">
        <v>51</v>
      </c>
      <c r="O123" s="54"/>
      <c r="P123" s="140">
        <f>O123*H123</f>
        <v>0</v>
      </c>
      <c r="Q123" s="140">
        <v>0</v>
      </c>
      <c r="R123" s="140">
        <f>Q123*H123</f>
        <v>0</v>
      </c>
      <c r="S123" s="140">
        <v>0</v>
      </c>
      <c r="T123" s="141">
        <f>S123*H123</f>
        <v>0</v>
      </c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R123" s="142" t="s">
        <v>90</v>
      </c>
      <c r="AT123" s="142" t="s">
        <v>117</v>
      </c>
      <c r="AU123" s="142" t="s">
        <v>87</v>
      </c>
      <c r="AY123" s="17" t="s">
        <v>116</v>
      </c>
      <c r="BE123" s="143">
        <f>IF(N123="základní",J123,0)</f>
        <v>0</v>
      </c>
      <c r="BF123" s="143">
        <f>IF(N123="snížená",J123,0)</f>
        <v>0</v>
      </c>
      <c r="BG123" s="143">
        <f>IF(N123="zákl. přenesená",J123,0)</f>
        <v>0</v>
      </c>
      <c r="BH123" s="143">
        <f>IF(N123="sníž. přenesená",J123,0)</f>
        <v>0</v>
      </c>
      <c r="BI123" s="143">
        <f>IF(N123="nulová",J123,0)</f>
        <v>0</v>
      </c>
      <c r="BJ123" s="17" t="s">
        <v>86</v>
      </c>
      <c r="BK123" s="143">
        <f>ROUND(I123*H123,2)</f>
        <v>0</v>
      </c>
      <c r="BL123" s="17" t="s">
        <v>90</v>
      </c>
      <c r="BM123" s="142" t="s">
        <v>203</v>
      </c>
    </row>
    <row r="124" spans="1:65" s="2" customFormat="1" ht="11.25">
      <c r="A124" s="33"/>
      <c r="B124" s="34"/>
      <c r="C124" s="33"/>
      <c r="D124" s="144" t="s">
        <v>120</v>
      </c>
      <c r="E124" s="33"/>
      <c r="F124" s="145" t="s">
        <v>200</v>
      </c>
      <c r="G124" s="33"/>
      <c r="H124" s="33"/>
      <c r="I124" s="146"/>
      <c r="J124" s="33"/>
      <c r="K124" s="33"/>
      <c r="L124" s="34"/>
      <c r="M124" s="147"/>
      <c r="N124" s="148"/>
      <c r="O124" s="54"/>
      <c r="P124" s="54"/>
      <c r="Q124" s="54"/>
      <c r="R124" s="54"/>
      <c r="S124" s="54"/>
      <c r="T124" s="55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T124" s="17" t="s">
        <v>120</v>
      </c>
      <c r="AU124" s="17" t="s">
        <v>87</v>
      </c>
    </row>
    <row r="125" spans="1:65" s="13" customFormat="1" ht="11.25">
      <c r="B125" s="158"/>
      <c r="D125" s="149" t="s">
        <v>121</v>
      </c>
      <c r="E125" s="159" t="s">
        <v>3</v>
      </c>
      <c r="F125" s="160" t="s">
        <v>204</v>
      </c>
      <c r="H125" s="159" t="s">
        <v>3</v>
      </c>
      <c r="I125" s="161"/>
      <c r="L125" s="158"/>
      <c r="M125" s="162"/>
      <c r="N125" s="163"/>
      <c r="O125" s="163"/>
      <c r="P125" s="163"/>
      <c r="Q125" s="163"/>
      <c r="R125" s="163"/>
      <c r="S125" s="163"/>
      <c r="T125" s="164"/>
      <c r="AT125" s="159" t="s">
        <v>121</v>
      </c>
      <c r="AU125" s="159" t="s">
        <v>87</v>
      </c>
      <c r="AV125" s="13" t="s">
        <v>86</v>
      </c>
      <c r="AW125" s="13" t="s">
        <v>41</v>
      </c>
      <c r="AX125" s="13" t="s">
        <v>80</v>
      </c>
      <c r="AY125" s="159" t="s">
        <v>116</v>
      </c>
    </row>
    <row r="126" spans="1:65" s="12" customFormat="1" ht="11.25">
      <c r="B126" s="150"/>
      <c r="D126" s="149" t="s">
        <v>121</v>
      </c>
      <c r="E126" s="151" t="s">
        <v>3</v>
      </c>
      <c r="F126" s="152" t="s">
        <v>205</v>
      </c>
      <c r="H126" s="153">
        <v>326.7</v>
      </c>
      <c r="I126" s="154"/>
      <c r="L126" s="150"/>
      <c r="M126" s="155"/>
      <c r="N126" s="156"/>
      <c r="O126" s="156"/>
      <c r="P126" s="156"/>
      <c r="Q126" s="156"/>
      <c r="R126" s="156"/>
      <c r="S126" s="156"/>
      <c r="T126" s="157"/>
      <c r="AT126" s="151" t="s">
        <v>121</v>
      </c>
      <c r="AU126" s="151" t="s">
        <v>87</v>
      </c>
      <c r="AV126" s="12" t="s">
        <v>87</v>
      </c>
      <c r="AW126" s="12" t="s">
        <v>41</v>
      </c>
      <c r="AX126" s="12" t="s">
        <v>80</v>
      </c>
      <c r="AY126" s="151" t="s">
        <v>116</v>
      </c>
    </row>
    <row r="127" spans="1:65" s="14" customFormat="1" ht="11.25">
      <c r="B127" s="165"/>
      <c r="D127" s="149" t="s">
        <v>121</v>
      </c>
      <c r="E127" s="166" t="s">
        <v>3</v>
      </c>
      <c r="F127" s="167" t="s">
        <v>126</v>
      </c>
      <c r="H127" s="168">
        <v>326.7</v>
      </c>
      <c r="I127" s="169"/>
      <c r="L127" s="165"/>
      <c r="M127" s="170"/>
      <c r="N127" s="171"/>
      <c r="O127" s="171"/>
      <c r="P127" s="171"/>
      <c r="Q127" s="171"/>
      <c r="R127" s="171"/>
      <c r="S127" s="171"/>
      <c r="T127" s="172"/>
      <c r="AT127" s="166" t="s">
        <v>121</v>
      </c>
      <c r="AU127" s="166" t="s">
        <v>87</v>
      </c>
      <c r="AV127" s="14" t="s">
        <v>90</v>
      </c>
      <c r="AW127" s="14" t="s">
        <v>41</v>
      </c>
      <c r="AX127" s="14" t="s">
        <v>86</v>
      </c>
      <c r="AY127" s="166" t="s">
        <v>116</v>
      </c>
    </row>
    <row r="128" spans="1:65" s="2" customFormat="1" ht="21.75" customHeight="1">
      <c r="A128" s="33"/>
      <c r="B128" s="130"/>
      <c r="C128" s="131" t="s">
        <v>128</v>
      </c>
      <c r="D128" s="131" t="s">
        <v>117</v>
      </c>
      <c r="E128" s="132" t="s">
        <v>136</v>
      </c>
      <c r="F128" s="133" t="s">
        <v>137</v>
      </c>
      <c r="G128" s="134" t="s">
        <v>118</v>
      </c>
      <c r="H128" s="135">
        <v>5577.6</v>
      </c>
      <c r="I128" s="136"/>
      <c r="J128" s="137">
        <f>ROUND(I128*H128,2)</f>
        <v>0</v>
      </c>
      <c r="K128" s="133" t="s">
        <v>119</v>
      </c>
      <c r="L128" s="34"/>
      <c r="M128" s="138" t="s">
        <v>3</v>
      </c>
      <c r="N128" s="139" t="s">
        <v>51</v>
      </c>
      <c r="O128" s="54"/>
      <c r="P128" s="140">
        <f>O128*H128</f>
        <v>0</v>
      </c>
      <c r="Q128" s="140">
        <v>0</v>
      </c>
      <c r="R128" s="140">
        <f>Q128*H128</f>
        <v>0</v>
      </c>
      <c r="S128" s="140">
        <v>0</v>
      </c>
      <c r="T128" s="141">
        <f>S128*H128</f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142" t="s">
        <v>90</v>
      </c>
      <c r="AT128" s="142" t="s">
        <v>117</v>
      </c>
      <c r="AU128" s="142" t="s">
        <v>87</v>
      </c>
      <c r="AY128" s="17" t="s">
        <v>116</v>
      </c>
      <c r="BE128" s="143">
        <f>IF(N128="základní",J128,0)</f>
        <v>0</v>
      </c>
      <c r="BF128" s="143">
        <f>IF(N128="snížená",J128,0)</f>
        <v>0</v>
      </c>
      <c r="BG128" s="143">
        <f>IF(N128="zákl. přenesená",J128,0)</f>
        <v>0</v>
      </c>
      <c r="BH128" s="143">
        <f>IF(N128="sníž. přenesená",J128,0)</f>
        <v>0</v>
      </c>
      <c r="BI128" s="143">
        <f>IF(N128="nulová",J128,0)</f>
        <v>0</v>
      </c>
      <c r="BJ128" s="17" t="s">
        <v>86</v>
      </c>
      <c r="BK128" s="143">
        <f>ROUND(I128*H128,2)</f>
        <v>0</v>
      </c>
      <c r="BL128" s="17" t="s">
        <v>90</v>
      </c>
      <c r="BM128" s="142" t="s">
        <v>206</v>
      </c>
    </row>
    <row r="129" spans="1:65" s="2" customFormat="1" ht="11.25">
      <c r="A129" s="33"/>
      <c r="B129" s="34"/>
      <c r="C129" s="33"/>
      <c r="D129" s="144" t="s">
        <v>120</v>
      </c>
      <c r="E129" s="33"/>
      <c r="F129" s="145" t="s">
        <v>138</v>
      </c>
      <c r="G129" s="33"/>
      <c r="H129" s="33"/>
      <c r="I129" s="146"/>
      <c r="J129" s="33"/>
      <c r="K129" s="33"/>
      <c r="L129" s="34"/>
      <c r="M129" s="147"/>
      <c r="N129" s="148"/>
      <c r="O129" s="54"/>
      <c r="P129" s="54"/>
      <c r="Q129" s="54"/>
      <c r="R129" s="54"/>
      <c r="S129" s="54"/>
      <c r="T129" s="55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T129" s="17" t="s">
        <v>120</v>
      </c>
      <c r="AU129" s="17" t="s">
        <v>87</v>
      </c>
    </row>
    <row r="130" spans="1:65" s="13" customFormat="1" ht="11.25">
      <c r="B130" s="158"/>
      <c r="D130" s="149" t="s">
        <v>121</v>
      </c>
      <c r="E130" s="159" t="s">
        <v>3</v>
      </c>
      <c r="F130" s="160" t="s">
        <v>207</v>
      </c>
      <c r="H130" s="159" t="s">
        <v>3</v>
      </c>
      <c r="I130" s="161"/>
      <c r="L130" s="158"/>
      <c r="M130" s="162"/>
      <c r="N130" s="163"/>
      <c r="O130" s="163"/>
      <c r="P130" s="163"/>
      <c r="Q130" s="163"/>
      <c r="R130" s="163"/>
      <c r="S130" s="163"/>
      <c r="T130" s="164"/>
      <c r="AT130" s="159" t="s">
        <v>121</v>
      </c>
      <c r="AU130" s="159" t="s">
        <v>87</v>
      </c>
      <c r="AV130" s="13" t="s">
        <v>86</v>
      </c>
      <c r="AW130" s="13" t="s">
        <v>41</v>
      </c>
      <c r="AX130" s="13" t="s">
        <v>80</v>
      </c>
      <c r="AY130" s="159" t="s">
        <v>116</v>
      </c>
    </row>
    <row r="131" spans="1:65" s="12" customFormat="1" ht="11.25">
      <c r="B131" s="150"/>
      <c r="D131" s="149" t="s">
        <v>121</v>
      </c>
      <c r="E131" s="151" t="s">
        <v>3</v>
      </c>
      <c r="F131" s="152" t="s">
        <v>202</v>
      </c>
      <c r="H131" s="153">
        <v>5577.6</v>
      </c>
      <c r="I131" s="154"/>
      <c r="L131" s="150"/>
      <c r="M131" s="155"/>
      <c r="N131" s="156"/>
      <c r="O131" s="156"/>
      <c r="P131" s="156"/>
      <c r="Q131" s="156"/>
      <c r="R131" s="156"/>
      <c r="S131" s="156"/>
      <c r="T131" s="157"/>
      <c r="AT131" s="151" t="s">
        <v>121</v>
      </c>
      <c r="AU131" s="151" t="s">
        <v>87</v>
      </c>
      <c r="AV131" s="12" t="s">
        <v>87</v>
      </c>
      <c r="AW131" s="12" t="s">
        <v>41</v>
      </c>
      <c r="AX131" s="12" t="s">
        <v>80</v>
      </c>
      <c r="AY131" s="151" t="s">
        <v>116</v>
      </c>
    </row>
    <row r="132" spans="1:65" s="14" customFormat="1" ht="11.25">
      <c r="B132" s="165"/>
      <c r="D132" s="149" t="s">
        <v>121</v>
      </c>
      <c r="E132" s="166" t="s">
        <v>3</v>
      </c>
      <c r="F132" s="167" t="s">
        <v>126</v>
      </c>
      <c r="H132" s="168">
        <v>5577.6</v>
      </c>
      <c r="I132" s="169"/>
      <c r="L132" s="165"/>
      <c r="M132" s="170"/>
      <c r="N132" s="171"/>
      <c r="O132" s="171"/>
      <c r="P132" s="171"/>
      <c r="Q132" s="171"/>
      <c r="R132" s="171"/>
      <c r="S132" s="171"/>
      <c r="T132" s="172"/>
      <c r="AT132" s="166" t="s">
        <v>121</v>
      </c>
      <c r="AU132" s="166" t="s">
        <v>87</v>
      </c>
      <c r="AV132" s="14" t="s">
        <v>90</v>
      </c>
      <c r="AW132" s="14" t="s">
        <v>41</v>
      </c>
      <c r="AX132" s="14" t="s">
        <v>86</v>
      </c>
      <c r="AY132" s="166" t="s">
        <v>116</v>
      </c>
    </row>
    <row r="133" spans="1:65" s="2" customFormat="1" ht="21.75" customHeight="1">
      <c r="A133" s="33"/>
      <c r="B133" s="130"/>
      <c r="C133" s="131" t="s">
        <v>129</v>
      </c>
      <c r="D133" s="131" t="s">
        <v>117</v>
      </c>
      <c r="E133" s="132" t="s">
        <v>136</v>
      </c>
      <c r="F133" s="133" t="s">
        <v>137</v>
      </c>
      <c r="G133" s="134" t="s">
        <v>118</v>
      </c>
      <c r="H133" s="135">
        <v>326.7</v>
      </c>
      <c r="I133" s="136"/>
      <c r="J133" s="137">
        <f>ROUND(I133*H133,2)</f>
        <v>0</v>
      </c>
      <c r="K133" s="133" t="s">
        <v>119</v>
      </c>
      <c r="L133" s="34"/>
      <c r="M133" s="138" t="s">
        <v>3</v>
      </c>
      <c r="N133" s="139" t="s">
        <v>51</v>
      </c>
      <c r="O133" s="54"/>
      <c r="P133" s="140">
        <f>O133*H133</f>
        <v>0</v>
      </c>
      <c r="Q133" s="140">
        <v>0</v>
      </c>
      <c r="R133" s="140">
        <f>Q133*H133</f>
        <v>0</v>
      </c>
      <c r="S133" s="140">
        <v>0</v>
      </c>
      <c r="T133" s="141">
        <f>S133*H133</f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42" t="s">
        <v>90</v>
      </c>
      <c r="AT133" s="142" t="s">
        <v>117</v>
      </c>
      <c r="AU133" s="142" t="s">
        <v>87</v>
      </c>
      <c r="AY133" s="17" t="s">
        <v>116</v>
      </c>
      <c r="BE133" s="143">
        <f>IF(N133="základní",J133,0)</f>
        <v>0</v>
      </c>
      <c r="BF133" s="143">
        <f>IF(N133="snížená",J133,0)</f>
        <v>0</v>
      </c>
      <c r="BG133" s="143">
        <f>IF(N133="zákl. přenesená",J133,0)</f>
        <v>0</v>
      </c>
      <c r="BH133" s="143">
        <f>IF(N133="sníž. přenesená",J133,0)</f>
        <v>0</v>
      </c>
      <c r="BI133" s="143">
        <f>IF(N133="nulová",J133,0)</f>
        <v>0</v>
      </c>
      <c r="BJ133" s="17" t="s">
        <v>86</v>
      </c>
      <c r="BK133" s="143">
        <f>ROUND(I133*H133,2)</f>
        <v>0</v>
      </c>
      <c r="BL133" s="17" t="s">
        <v>90</v>
      </c>
      <c r="BM133" s="142" t="s">
        <v>208</v>
      </c>
    </row>
    <row r="134" spans="1:65" s="2" customFormat="1" ht="11.25">
      <c r="A134" s="33"/>
      <c r="B134" s="34"/>
      <c r="C134" s="33"/>
      <c r="D134" s="144" t="s">
        <v>120</v>
      </c>
      <c r="E134" s="33"/>
      <c r="F134" s="145" t="s">
        <v>138</v>
      </c>
      <c r="G134" s="33"/>
      <c r="H134" s="33"/>
      <c r="I134" s="146"/>
      <c r="J134" s="33"/>
      <c r="K134" s="33"/>
      <c r="L134" s="34"/>
      <c r="M134" s="147"/>
      <c r="N134" s="148"/>
      <c r="O134" s="54"/>
      <c r="P134" s="54"/>
      <c r="Q134" s="54"/>
      <c r="R134" s="54"/>
      <c r="S134" s="54"/>
      <c r="T134" s="55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T134" s="17" t="s">
        <v>120</v>
      </c>
      <c r="AU134" s="17" t="s">
        <v>87</v>
      </c>
    </row>
    <row r="135" spans="1:65" s="13" customFormat="1" ht="11.25">
      <c r="B135" s="158"/>
      <c r="D135" s="149" t="s">
        <v>121</v>
      </c>
      <c r="E135" s="159" t="s">
        <v>3</v>
      </c>
      <c r="F135" s="160" t="s">
        <v>166</v>
      </c>
      <c r="H135" s="159" t="s">
        <v>3</v>
      </c>
      <c r="I135" s="161"/>
      <c r="L135" s="158"/>
      <c r="M135" s="162"/>
      <c r="N135" s="163"/>
      <c r="O135" s="163"/>
      <c r="P135" s="163"/>
      <c r="Q135" s="163"/>
      <c r="R135" s="163"/>
      <c r="S135" s="163"/>
      <c r="T135" s="164"/>
      <c r="AT135" s="159" t="s">
        <v>121</v>
      </c>
      <c r="AU135" s="159" t="s">
        <v>87</v>
      </c>
      <c r="AV135" s="13" t="s">
        <v>86</v>
      </c>
      <c r="AW135" s="13" t="s">
        <v>41</v>
      </c>
      <c r="AX135" s="13" t="s">
        <v>80</v>
      </c>
      <c r="AY135" s="159" t="s">
        <v>116</v>
      </c>
    </row>
    <row r="136" spans="1:65" s="12" customFormat="1" ht="11.25">
      <c r="B136" s="150"/>
      <c r="D136" s="149" t="s">
        <v>121</v>
      </c>
      <c r="E136" s="151" t="s">
        <v>3</v>
      </c>
      <c r="F136" s="152" t="s">
        <v>209</v>
      </c>
      <c r="H136" s="153">
        <v>326.7</v>
      </c>
      <c r="I136" s="154"/>
      <c r="L136" s="150"/>
      <c r="M136" s="155"/>
      <c r="N136" s="156"/>
      <c r="O136" s="156"/>
      <c r="P136" s="156"/>
      <c r="Q136" s="156"/>
      <c r="R136" s="156"/>
      <c r="S136" s="156"/>
      <c r="T136" s="157"/>
      <c r="AT136" s="151" t="s">
        <v>121</v>
      </c>
      <c r="AU136" s="151" t="s">
        <v>87</v>
      </c>
      <c r="AV136" s="12" t="s">
        <v>87</v>
      </c>
      <c r="AW136" s="12" t="s">
        <v>41</v>
      </c>
      <c r="AX136" s="12" t="s">
        <v>80</v>
      </c>
      <c r="AY136" s="151" t="s">
        <v>116</v>
      </c>
    </row>
    <row r="137" spans="1:65" s="14" customFormat="1" ht="11.25">
      <c r="B137" s="165"/>
      <c r="D137" s="149" t="s">
        <v>121</v>
      </c>
      <c r="E137" s="166" t="s">
        <v>3</v>
      </c>
      <c r="F137" s="167" t="s">
        <v>126</v>
      </c>
      <c r="H137" s="168">
        <v>326.7</v>
      </c>
      <c r="I137" s="169"/>
      <c r="L137" s="165"/>
      <c r="M137" s="170"/>
      <c r="N137" s="171"/>
      <c r="O137" s="171"/>
      <c r="P137" s="171"/>
      <c r="Q137" s="171"/>
      <c r="R137" s="171"/>
      <c r="S137" s="171"/>
      <c r="T137" s="172"/>
      <c r="AT137" s="166" t="s">
        <v>121</v>
      </c>
      <c r="AU137" s="166" t="s">
        <v>87</v>
      </c>
      <c r="AV137" s="14" t="s">
        <v>90</v>
      </c>
      <c r="AW137" s="14" t="s">
        <v>41</v>
      </c>
      <c r="AX137" s="14" t="s">
        <v>86</v>
      </c>
      <c r="AY137" s="166" t="s">
        <v>116</v>
      </c>
    </row>
    <row r="138" spans="1:65" s="2" customFormat="1" ht="24.2" customHeight="1">
      <c r="A138" s="33"/>
      <c r="B138" s="130"/>
      <c r="C138" s="131" t="s">
        <v>130</v>
      </c>
      <c r="D138" s="131" t="s">
        <v>117</v>
      </c>
      <c r="E138" s="132" t="s">
        <v>159</v>
      </c>
      <c r="F138" s="133" t="s">
        <v>160</v>
      </c>
      <c r="G138" s="134" t="s">
        <v>118</v>
      </c>
      <c r="H138" s="135">
        <v>22310.400000000001</v>
      </c>
      <c r="I138" s="136"/>
      <c r="J138" s="137">
        <f>ROUND(I138*H138,2)</f>
        <v>0</v>
      </c>
      <c r="K138" s="133" t="s">
        <v>119</v>
      </c>
      <c r="L138" s="34"/>
      <c r="M138" s="138" t="s">
        <v>3</v>
      </c>
      <c r="N138" s="139" t="s">
        <v>51</v>
      </c>
      <c r="O138" s="54"/>
      <c r="P138" s="140">
        <f>O138*H138</f>
        <v>0</v>
      </c>
      <c r="Q138" s="140">
        <v>0</v>
      </c>
      <c r="R138" s="140">
        <f>Q138*H138</f>
        <v>0</v>
      </c>
      <c r="S138" s="140">
        <v>0</v>
      </c>
      <c r="T138" s="141">
        <f>S138*H138</f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42" t="s">
        <v>90</v>
      </c>
      <c r="AT138" s="142" t="s">
        <v>117</v>
      </c>
      <c r="AU138" s="142" t="s">
        <v>87</v>
      </c>
      <c r="AY138" s="17" t="s">
        <v>116</v>
      </c>
      <c r="BE138" s="143">
        <f>IF(N138="základní",J138,0)</f>
        <v>0</v>
      </c>
      <c r="BF138" s="143">
        <f>IF(N138="snížená",J138,0)</f>
        <v>0</v>
      </c>
      <c r="BG138" s="143">
        <f>IF(N138="zákl. přenesená",J138,0)</f>
        <v>0</v>
      </c>
      <c r="BH138" s="143">
        <f>IF(N138="sníž. přenesená",J138,0)</f>
        <v>0</v>
      </c>
      <c r="BI138" s="143">
        <f>IF(N138="nulová",J138,0)</f>
        <v>0</v>
      </c>
      <c r="BJ138" s="17" t="s">
        <v>86</v>
      </c>
      <c r="BK138" s="143">
        <f>ROUND(I138*H138,2)</f>
        <v>0</v>
      </c>
      <c r="BL138" s="17" t="s">
        <v>90</v>
      </c>
      <c r="BM138" s="142" t="s">
        <v>210</v>
      </c>
    </row>
    <row r="139" spans="1:65" s="2" customFormat="1" ht="11.25">
      <c r="A139" s="33"/>
      <c r="B139" s="34"/>
      <c r="C139" s="33"/>
      <c r="D139" s="144" t="s">
        <v>120</v>
      </c>
      <c r="E139" s="33"/>
      <c r="F139" s="145" t="s">
        <v>161</v>
      </c>
      <c r="G139" s="33"/>
      <c r="H139" s="33"/>
      <c r="I139" s="146"/>
      <c r="J139" s="33"/>
      <c r="K139" s="33"/>
      <c r="L139" s="34"/>
      <c r="M139" s="147"/>
      <c r="N139" s="148"/>
      <c r="O139" s="54"/>
      <c r="P139" s="54"/>
      <c r="Q139" s="54"/>
      <c r="R139" s="54"/>
      <c r="S139" s="54"/>
      <c r="T139" s="55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T139" s="17" t="s">
        <v>120</v>
      </c>
      <c r="AU139" s="17" t="s">
        <v>87</v>
      </c>
    </row>
    <row r="140" spans="1:65" s="13" customFormat="1" ht="11.25">
      <c r="B140" s="158"/>
      <c r="D140" s="149" t="s">
        <v>121</v>
      </c>
      <c r="E140" s="159" t="s">
        <v>3</v>
      </c>
      <c r="F140" s="160" t="s">
        <v>162</v>
      </c>
      <c r="H140" s="159" t="s">
        <v>3</v>
      </c>
      <c r="I140" s="161"/>
      <c r="L140" s="158"/>
      <c r="M140" s="162"/>
      <c r="N140" s="163"/>
      <c r="O140" s="163"/>
      <c r="P140" s="163"/>
      <c r="Q140" s="163"/>
      <c r="R140" s="163"/>
      <c r="S140" s="163"/>
      <c r="T140" s="164"/>
      <c r="AT140" s="159" t="s">
        <v>121</v>
      </c>
      <c r="AU140" s="159" t="s">
        <v>87</v>
      </c>
      <c r="AV140" s="13" t="s">
        <v>86</v>
      </c>
      <c r="AW140" s="13" t="s">
        <v>41</v>
      </c>
      <c r="AX140" s="13" t="s">
        <v>80</v>
      </c>
      <c r="AY140" s="159" t="s">
        <v>116</v>
      </c>
    </row>
    <row r="141" spans="1:65" s="12" customFormat="1" ht="11.25">
      <c r="B141" s="150"/>
      <c r="D141" s="149" t="s">
        <v>121</v>
      </c>
      <c r="E141" s="151" t="s">
        <v>3</v>
      </c>
      <c r="F141" s="152" t="s">
        <v>211</v>
      </c>
      <c r="H141" s="153">
        <v>22310.400000000001</v>
      </c>
      <c r="I141" s="154"/>
      <c r="L141" s="150"/>
      <c r="M141" s="155"/>
      <c r="N141" s="156"/>
      <c r="O141" s="156"/>
      <c r="P141" s="156"/>
      <c r="Q141" s="156"/>
      <c r="R141" s="156"/>
      <c r="S141" s="156"/>
      <c r="T141" s="157"/>
      <c r="AT141" s="151" t="s">
        <v>121</v>
      </c>
      <c r="AU141" s="151" t="s">
        <v>87</v>
      </c>
      <c r="AV141" s="12" t="s">
        <v>87</v>
      </c>
      <c r="AW141" s="12" t="s">
        <v>41</v>
      </c>
      <c r="AX141" s="12" t="s">
        <v>80</v>
      </c>
      <c r="AY141" s="151" t="s">
        <v>116</v>
      </c>
    </row>
    <row r="142" spans="1:65" s="14" customFormat="1" ht="11.25">
      <c r="B142" s="165"/>
      <c r="D142" s="149" t="s">
        <v>121</v>
      </c>
      <c r="E142" s="166" t="s">
        <v>3</v>
      </c>
      <c r="F142" s="167" t="s">
        <v>126</v>
      </c>
      <c r="H142" s="168">
        <v>22310.400000000001</v>
      </c>
      <c r="I142" s="169"/>
      <c r="L142" s="165"/>
      <c r="M142" s="170"/>
      <c r="N142" s="171"/>
      <c r="O142" s="171"/>
      <c r="P142" s="171"/>
      <c r="Q142" s="171"/>
      <c r="R142" s="171"/>
      <c r="S142" s="171"/>
      <c r="T142" s="172"/>
      <c r="AT142" s="166" t="s">
        <v>121</v>
      </c>
      <c r="AU142" s="166" t="s">
        <v>87</v>
      </c>
      <c r="AV142" s="14" t="s">
        <v>90</v>
      </c>
      <c r="AW142" s="14" t="s">
        <v>41</v>
      </c>
      <c r="AX142" s="14" t="s">
        <v>86</v>
      </c>
      <c r="AY142" s="166" t="s">
        <v>116</v>
      </c>
    </row>
    <row r="143" spans="1:65" s="2" customFormat="1" ht="16.5" customHeight="1">
      <c r="A143" s="33"/>
      <c r="B143" s="130"/>
      <c r="C143" s="173" t="s">
        <v>131</v>
      </c>
      <c r="D143" s="173" t="s">
        <v>135</v>
      </c>
      <c r="E143" s="174" t="s">
        <v>163</v>
      </c>
      <c r="F143" s="175" t="s">
        <v>164</v>
      </c>
      <c r="G143" s="176" t="s">
        <v>118</v>
      </c>
      <c r="H143" s="177">
        <v>5577.6</v>
      </c>
      <c r="I143" s="178"/>
      <c r="J143" s="179">
        <f>ROUND(I143*H143,2)</f>
        <v>0</v>
      </c>
      <c r="K143" s="175" t="s">
        <v>119</v>
      </c>
      <c r="L143" s="180"/>
      <c r="M143" s="181" t="s">
        <v>3</v>
      </c>
      <c r="N143" s="182" t="s">
        <v>51</v>
      </c>
      <c r="O143" s="54"/>
      <c r="P143" s="140">
        <f>O143*H143</f>
        <v>0</v>
      </c>
      <c r="Q143" s="140">
        <v>0</v>
      </c>
      <c r="R143" s="140">
        <f>Q143*H143</f>
        <v>0</v>
      </c>
      <c r="S143" s="140">
        <v>0</v>
      </c>
      <c r="T143" s="141">
        <f>S143*H143</f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42" t="s">
        <v>125</v>
      </c>
      <c r="AT143" s="142" t="s">
        <v>135</v>
      </c>
      <c r="AU143" s="142" t="s">
        <v>87</v>
      </c>
      <c r="AY143" s="17" t="s">
        <v>116</v>
      </c>
      <c r="BE143" s="143">
        <f>IF(N143="základní",J143,0)</f>
        <v>0</v>
      </c>
      <c r="BF143" s="143">
        <f>IF(N143="snížená",J143,0)</f>
        <v>0</v>
      </c>
      <c r="BG143" s="143">
        <f>IF(N143="zákl. přenesená",J143,0)</f>
        <v>0</v>
      </c>
      <c r="BH143" s="143">
        <f>IF(N143="sníž. přenesená",J143,0)</f>
        <v>0</v>
      </c>
      <c r="BI143" s="143">
        <f>IF(N143="nulová",J143,0)</f>
        <v>0</v>
      </c>
      <c r="BJ143" s="17" t="s">
        <v>86</v>
      </c>
      <c r="BK143" s="143">
        <f>ROUND(I143*H143,2)</f>
        <v>0</v>
      </c>
      <c r="BL143" s="17" t="s">
        <v>90</v>
      </c>
      <c r="BM143" s="142" t="s">
        <v>212</v>
      </c>
    </row>
    <row r="144" spans="1:65" s="12" customFormat="1" ht="11.25">
      <c r="B144" s="150"/>
      <c r="D144" s="149" t="s">
        <v>121</v>
      </c>
      <c r="E144" s="151" t="s">
        <v>3</v>
      </c>
      <c r="F144" s="152" t="s">
        <v>213</v>
      </c>
      <c r="H144" s="153">
        <v>5577.6</v>
      </c>
      <c r="I144" s="154"/>
      <c r="L144" s="150"/>
      <c r="M144" s="155"/>
      <c r="N144" s="156"/>
      <c r="O144" s="156"/>
      <c r="P144" s="156"/>
      <c r="Q144" s="156"/>
      <c r="R144" s="156"/>
      <c r="S144" s="156"/>
      <c r="T144" s="157"/>
      <c r="AT144" s="151" t="s">
        <v>121</v>
      </c>
      <c r="AU144" s="151" t="s">
        <v>87</v>
      </c>
      <c r="AV144" s="12" t="s">
        <v>87</v>
      </c>
      <c r="AW144" s="12" t="s">
        <v>41</v>
      </c>
      <c r="AX144" s="12" t="s">
        <v>80</v>
      </c>
      <c r="AY144" s="151" t="s">
        <v>116</v>
      </c>
    </row>
    <row r="145" spans="1:65" s="14" customFormat="1" ht="11.25">
      <c r="B145" s="165"/>
      <c r="D145" s="149" t="s">
        <v>121</v>
      </c>
      <c r="E145" s="166" t="s">
        <v>3</v>
      </c>
      <c r="F145" s="167" t="s">
        <v>126</v>
      </c>
      <c r="H145" s="168">
        <v>5577.6</v>
      </c>
      <c r="I145" s="169"/>
      <c r="L145" s="165"/>
      <c r="M145" s="170"/>
      <c r="N145" s="171"/>
      <c r="O145" s="171"/>
      <c r="P145" s="171"/>
      <c r="Q145" s="171"/>
      <c r="R145" s="171"/>
      <c r="S145" s="171"/>
      <c r="T145" s="172"/>
      <c r="AT145" s="166" t="s">
        <v>121</v>
      </c>
      <c r="AU145" s="166" t="s">
        <v>87</v>
      </c>
      <c r="AV145" s="14" t="s">
        <v>90</v>
      </c>
      <c r="AW145" s="14" t="s">
        <v>41</v>
      </c>
      <c r="AX145" s="14" t="s">
        <v>86</v>
      </c>
      <c r="AY145" s="166" t="s">
        <v>116</v>
      </c>
    </row>
    <row r="146" spans="1:65" s="2" customFormat="1" ht="24.2" customHeight="1">
      <c r="A146" s="33"/>
      <c r="B146" s="130"/>
      <c r="C146" s="131" t="s">
        <v>132</v>
      </c>
      <c r="D146" s="131" t="s">
        <v>117</v>
      </c>
      <c r="E146" s="132" t="s">
        <v>159</v>
      </c>
      <c r="F146" s="133" t="s">
        <v>160</v>
      </c>
      <c r="G146" s="134" t="s">
        <v>118</v>
      </c>
      <c r="H146" s="135">
        <v>1306.8</v>
      </c>
      <c r="I146" s="136"/>
      <c r="J146" s="137">
        <f>ROUND(I146*H146,2)</f>
        <v>0</v>
      </c>
      <c r="K146" s="133" t="s">
        <v>119</v>
      </c>
      <c r="L146" s="34"/>
      <c r="M146" s="138" t="s">
        <v>3</v>
      </c>
      <c r="N146" s="139" t="s">
        <v>51</v>
      </c>
      <c r="O146" s="54"/>
      <c r="P146" s="140">
        <f>O146*H146</f>
        <v>0</v>
      </c>
      <c r="Q146" s="140">
        <v>0</v>
      </c>
      <c r="R146" s="140">
        <f>Q146*H146</f>
        <v>0</v>
      </c>
      <c r="S146" s="140">
        <v>0</v>
      </c>
      <c r="T146" s="141">
        <f>S146*H146</f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42" t="s">
        <v>90</v>
      </c>
      <c r="AT146" s="142" t="s">
        <v>117</v>
      </c>
      <c r="AU146" s="142" t="s">
        <v>87</v>
      </c>
      <c r="AY146" s="17" t="s">
        <v>116</v>
      </c>
      <c r="BE146" s="143">
        <f>IF(N146="základní",J146,0)</f>
        <v>0</v>
      </c>
      <c r="BF146" s="143">
        <f>IF(N146="snížená",J146,0)</f>
        <v>0</v>
      </c>
      <c r="BG146" s="143">
        <f>IF(N146="zákl. přenesená",J146,0)</f>
        <v>0</v>
      </c>
      <c r="BH146" s="143">
        <f>IF(N146="sníž. přenesená",J146,0)</f>
        <v>0</v>
      </c>
      <c r="BI146" s="143">
        <f>IF(N146="nulová",J146,0)</f>
        <v>0</v>
      </c>
      <c r="BJ146" s="17" t="s">
        <v>86</v>
      </c>
      <c r="BK146" s="143">
        <f>ROUND(I146*H146,2)</f>
        <v>0</v>
      </c>
      <c r="BL146" s="17" t="s">
        <v>90</v>
      </c>
      <c r="BM146" s="142" t="s">
        <v>214</v>
      </c>
    </row>
    <row r="147" spans="1:65" s="2" customFormat="1" ht="11.25">
      <c r="A147" s="33"/>
      <c r="B147" s="34"/>
      <c r="C147" s="33"/>
      <c r="D147" s="144" t="s">
        <v>120</v>
      </c>
      <c r="E147" s="33"/>
      <c r="F147" s="145" t="s">
        <v>161</v>
      </c>
      <c r="G147" s="33"/>
      <c r="H147" s="33"/>
      <c r="I147" s="146"/>
      <c r="J147" s="33"/>
      <c r="K147" s="33"/>
      <c r="L147" s="34"/>
      <c r="M147" s="147"/>
      <c r="N147" s="148"/>
      <c r="O147" s="54"/>
      <c r="P147" s="54"/>
      <c r="Q147" s="54"/>
      <c r="R147" s="54"/>
      <c r="S147" s="54"/>
      <c r="T147" s="55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T147" s="17" t="s">
        <v>120</v>
      </c>
      <c r="AU147" s="17" t="s">
        <v>87</v>
      </c>
    </row>
    <row r="148" spans="1:65" s="13" customFormat="1" ht="11.25">
      <c r="B148" s="158"/>
      <c r="D148" s="149" t="s">
        <v>121</v>
      </c>
      <c r="E148" s="159" t="s">
        <v>3</v>
      </c>
      <c r="F148" s="160" t="s">
        <v>162</v>
      </c>
      <c r="H148" s="159" t="s">
        <v>3</v>
      </c>
      <c r="I148" s="161"/>
      <c r="L148" s="158"/>
      <c r="M148" s="162"/>
      <c r="N148" s="163"/>
      <c r="O148" s="163"/>
      <c r="P148" s="163"/>
      <c r="Q148" s="163"/>
      <c r="R148" s="163"/>
      <c r="S148" s="163"/>
      <c r="T148" s="164"/>
      <c r="AT148" s="159" t="s">
        <v>121</v>
      </c>
      <c r="AU148" s="159" t="s">
        <v>87</v>
      </c>
      <c r="AV148" s="13" t="s">
        <v>86</v>
      </c>
      <c r="AW148" s="13" t="s">
        <v>41</v>
      </c>
      <c r="AX148" s="13" t="s">
        <v>80</v>
      </c>
      <c r="AY148" s="159" t="s">
        <v>116</v>
      </c>
    </row>
    <row r="149" spans="1:65" s="12" customFormat="1" ht="11.25">
      <c r="B149" s="150"/>
      <c r="D149" s="149" t="s">
        <v>121</v>
      </c>
      <c r="E149" s="151" t="s">
        <v>3</v>
      </c>
      <c r="F149" s="152" t="s">
        <v>215</v>
      </c>
      <c r="H149" s="153">
        <v>1306.8</v>
      </c>
      <c r="I149" s="154"/>
      <c r="L149" s="150"/>
      <c r="M149" s="155"/>
      <c r="N149" s="156"/>
      <c r="O149" s="156"/>
      <c r="P149" s="156"/>
      <c r="Q149" s="156"/>
      <c r="R149" s="156"/>
      <c r="S149" s="156"/>
      <c r="T149" s="157"/>
      <c r="AT149" s="151" t="s">
        <v>121</v>
      </c>
      <c r="AU149" s="151" t="s">
        <v>87</v>
      </c>
      <c r="AV149" s="12" t="s">
        <v>87</v>
      </c>
      <c r="AW149" s="12" t="s">
        <v>41</v>
      </c>
      <c r="AX149" s="12" t="s">
        <v>80</v>
      </c>
      <c r="AY149" s="151" t="s">
        <v>116</v>
      </c>
    </row>
    <row r="150" spans="1:65" s="14" customFormat="1" ht="11.25">
      <c r="B150" s="165"/>
      <c r="D150" s="149" t="s">
        <v>121</v>
      </c>
      <c r="E150" s="166" t="s">
        <v>3</v>
      </c>
      <c r="F150" s="167" t="s">
        <v>126</v>
      </c>
      <c r="H150" s="168">
        <v>1306.8</v>
      </c>
      <c r="I150" s="169"/>
      <c r="L150" s="165"/>
      <c r="M150" s="170"/>
      <c r="N150" s="171"/>
      <c r="O150" s="171"/>
      <c r="P150" s="171"/>
      <c r="Q150" s="171"/>
      <c r="R150" s="171"/>
      <c r="S150" s="171"/>
      <c r="T150" s="172"/>
      <c r="AT150" s="166" t="s">
        <v>121</v>
      </c>
      <c r="AU150" s="166" t="s">
        <v>87</v>
      </c>
      <c r="AV150" s="14" t="s">
        <v>90</v>
      </c>
      <c r="AW150" s="14" t="s">
        <v>41</v>
      </c>
      <c r="AX150" s="14" t="s">
        <v>86</v>
      </c>
      <c r="AY150" s="166" t="s">
        <v>116</v>
      </c>
    </row>
    <row r="151" spans="1:65" s="2" customFormat="1" ht="16.5" customHeight="1">
      <c r="A151" s="33"/>
      <c r="B151" s="130"/>
      <c r="C151" s="173" t="s">
        <v>9</v>
      </c>
      <c r="D151" s="173" t="s">
        <v>135</v>
      </c>
      <c r="E151" s="174" t="s">
        <v>163</v>
      </c>
      <c r="F151" s="175" t="s">
        <v>164</v>
      </c>
      <c r="G151" s="176" t="s">
        <v>118</v>
      </c>
      <c r="H151" s="177">
        <v>326.7</v>
      </c>
      <c r="I151" s="178"/>
      <c r="J151" s="179">
        <f>ROUND(I151*H151,2)</f>
        <v>0</v>
      </c>
      <c r="K151" s="175" t="s">
        <v>119</v>
      </c>
      <c r="L151" s="180"/>
      <c r="M151" s="181" t="s">
        <v>3</v>
      </c>
      <c r="N151" s="182" t="s">
        <v>51</v>
      </c>
      <c r="O151" s="54"/>
      <c r="P151" s="140">
        <f>O151*H151</f>
        <v>0</v>
      </c>
      <c r="Q151" s="140">
        <v>0</v>
      </c>
      <c r="R151" s="140">
        <f>Q151*H151</f>
        <v>0</v>
      </c>
      <c r="S151" s="140">
        <v>0</v>
      </c>
      <c r="T151" s="141">
        <f>S151*H151</f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42" t="s">
        <v>125</v>
      </c>
      <c r="AT151" s="142" t="s">
        <v>135</v>
      </c>
      <c r="AU151" s="142" t="s">
        <v>87</v>
      </c>
      <c r="AY151" s="17" t="s">
        <v>116</v>
      </c>
      <c r="BE151" s="143">
        <f>IF(N151="základní",J151,0)</f>
        <v>0</v>
      </c>
      <c r="BF151" s="143">
        <f>IF(N151="snížená",J151,0)</f>
        <v>0</v>
      </c>
      <c r="BG151" s="143">
        <f>IF(N151="zákl. přenesená",J151,0)</f>
        <v>0</v>
      </c>
      <c r="BH151" s="143">
        <f>IF(N151="sníž. přenesená",J151,0)</f>
        <v>0</v>
      </c>
      <c r="BI151" s="143">
        <f>IF(N151="nulová",J151,0)</f>
        <v>0</v>
      </c>
      <c r="BJ151" s="17" t="s">
        <v>86</v>
      </c>
      <c r="BK151" s="143">
        <f>ROUND(I151*H151,2)</f>
        <v>0</v>
      </c>
      <c r="BL151" s="17" t="s">
        <v>90</v>
      </c>
      <c r="BM151" s="142" t="s">
        <v>216</v>
      </c>
    </row>
    <row r="152" spans="1:65" s="12" customFormat="1" ht="11.25">
      <c r="B152" s="150"/>
      <c r="D152" s="149" t="s">
        <v>121</v>
      </c>
      <c r="E152" s="151" t="s">
        <v>3</v>
      </c>
      <c r="F152" s="152" t="s">
        <v>217</v>
      </c>
      <c r="H152" s="153">
        <v>326.7</v>
      </c>
      <c r="I152" s="154"/>
      <c r="L152" s="150"/>
      <c r="M152" s="155"/>
      <c r="N152" s="156"/>
      <c r="O152" s="156"/>
      <c r="P152" s="156"/>
      <c r="Q152" s="156"/>
      <c r="R152" s="156"/>
      <c r="S152" s="156"/>
      <c r="T152" s="157"/>
      <c r="AT152" s="151" t="s">
        <v>121</v>
      </c>
      <c r="AU152" s="151" t="s">
        <v>87</v>
      </c>
      <c r="AV152" s="12" t="s">
        <v>87</v>
      </c>
      <c r="AW152" s="12" t="s">
        <v>41</v>
      </c>
      <c r="AX152" s="12" t="s">
        <v>80</v>
      </c>
      <c r="AY152" s="151" t="s">
        <v>116</v>
      </c>
    </row>
    <row r="153" spans="1:65" s="14" customFormat="1" ht="11.25">
      <c r="B153" s="165"/>
      <c r="D153" s="149" t="s">
        <v>121</v>
      </c>
      <c r="E153" s="166" t="s">
        <v>3</v>
      </c>
      <c r="F153" s="167" t="s">
        <v>126</v>
      </c>
      <c r="H153" s="168">
        <v>326.7</v>
      </c>
      <c r="I153" s="169"/>
      <c r="L153" s="165"/>
      <c r="M153" s="170"/>
      <c r="N153" s="171"/>
      <c r="O153" s="171"/>
      <c r="P153" s="171"/>
      <c r="Q153" s="171"/>
      <c r="R153" s="171"/>
      <c r="S153" s="171"/>
      <c r="T153" s="172"/>
      <c r="AT153" s="166" t="s">
        <v>121</v>
      </c>
      <c r="AU153" s="166" t="s">
        <v>87</v>
      </c>
      <c r="AV153" s="14" t="s">
        <v>90</v>
      </c>
      <c r="AW153" s="14" t="s">
        <v>41</v>
      </c>
      <c r="AX153" s="14" t="s">
        <v>86</v>
      </c>
      <c r="AY153" s="166" t="s">
        <v>116</v>
      </c>
    </row>
    <row r="154" spans="1:65" s="2" customFormat="1" ht="24.2" customHeight="1">
      <c r="A154" s="33"/>
      <c r="B154" s="130"/>
      <c r="C154" s="131" t="s">
        <v>133</v>
      </c>
      <c r="D154" s="131" t="s">
        <v>117</v>
      </c>
      <c r="E154" s="132" t="s">
        <v>218</v>
      </c>
      <c r="F154" s="133" t="s">
        <v>219</v>
      </c>
      <c r="G154" s="134" t="s">
        <v>147</v>
      </c>
      <c r="H154" s="135">
        <v>581</v>
      </c>
      <c r="I154" s="136"/>
      <c r="J154" s="137">
        <f>ROUND(I154*H154,2)</f>
        <v>0</v>
      </c>
      <c r="K154" s="133" t="s">
        <v>3</v>
      </c>
      <c r="L154" s="34"/>
      <c r="M154" s="138" t="s">
        <v>3</v>
      </c>
      <c r="N154" s="139" t="s">
        <v>51</v>
      </c>
      <c r="O154" s="54"/>
      <c r="P154" s="140">
        <f>O154*H154</f>
        <v>0</v>
      </c>
      <c r="Q154" s="140">
        <v>0</v>
      </c>
      <c r="R154" s="140">
        <f>Q154*H154</f>
        <v>0</v>
      </c>
      <c r="S154" s="140">
        <v>0</v>
      </c>
      <c r="T154" s="141">
        <f>S154*H154</f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42" t="s">
        <v>90</v>
      </c>
      <c r="AT154" s="142" t="s">
        <v>117</v>
      </c>
      <c r="AU154" s="142" t="s">
        <v>87</v>
      </c>
      <c r="AY154" s="17" t="s">
        <v>116</v>
      </c>
      <c r="BE154" s="143">
        <f>IF(N154="základní",J154,0)</f>
        <v>0</v>
      </c>
      <c r="BF154" s="143">
        <f>IF(N154="snížená",J154,0)</f>
        <v>0</v>
      </c>
      <c r="BG154" s="143">
        <f>IF(N154="zákl. přenesená",J154,0)</f>
        <v>0</v>
      </c>
      <c r="BH154" s="143">
        <f>IF(N154="sníž. přenesená",J154,0)</f>
        <v>0</v>
      </c>
      <c r="BI154" s="143">
        <f>IF(N154="nulová",J154,0)</f>
        <v>0</v>
      </c>
      <c r="BJ154" s="17" t="s">
        <v>86</v>
      </c>
      <c r="BK154" s="143">
        <f>ROUND(I154*H154,2)</f>
        <v>0</v>
      </c>
      <c r="BL154" s="17" t="s">
        <v>90</v>
      </c>
      <c r="BM154" s="142" t="s">
        <v>220</v>
      </c>
    </row>
    <row r="155" spans="1:65" s="11" customFormat="1" ht="22.9" customHeight="1">
      <c r="B155" s="119"/>
      <c r="D155" s="120" t="s">
        <v>79</v>
      </c>
      <c r="E155" s="191" t="s">
        <v>141</v>
      </c>
      <c r="F155" s="191" t="s">
        <v>142</v>
      </c>
      <c r="I155" s="122"/>
      <c r="J155" s="192">
        <f>BK155</f>
        <v>0</v>
      </c>
      <c r="L155" s="119"/>
      <c r="M155" s="124"/>
      <c r="N155" s="125"/>
      <c r="O155" s="125"/>
      <c r="P155" s="126">
        <f>SUM(P156:P157)</f>
        <v>0</v>
      </c>
      <c r="Q155" s="125"/>
      <c r="R155" s="126">
        <f>SUM(R156:R157)</f>
        <v>0</v>
      </c>
      <c r="S155" s="125"/>
      <c r="T155" s="127">
        <f>SUM(T156:T157)</f>
        <v>0</v>
      </c>
      <c r="AR155" s="120" t="s">
        <v>86</v>
      </c>
      <c r="AT155" s="128" t="s">
        <v>79</v>
      </c>
      <c r="AU155" s="128" t="s">
        <v>86</v>
      </c>
      <c r="AY155" s="120" t="s">
        <v>116</v>
      </c>
      <c r="BK155" s="129">
        <f>SUM(BK156:BK157)</f>
        <v>0</v>
      </c>
    </row>
    <row r="156" spans="1:65" s="2" customFormat="1" ht="24.2" customHeight="1">
      <c r="A156" s="33"/>
      <c r="B156" s="130"/>
      <c r="C156" s="131" t="s">
        <v>134</v>
      </c>
      <c r="D156" s="131" t="s">
        <v>117</v>
      </c>
      <c r="E156" s="132" t="s">
        <v>167</v>
      </c>
      <c r="F156" s="133" t="s">
        <v>168</v>
      </c>
      <c r="G156" s="134" t="s">
        <v>140</v>
      </c>
      <c r="H156" s="135">
        <v>272.33499999999998</v>
      </c>
      <c r="I156" s="136"/>
      <c r="J156" s="137">
        <f>ROUND(I156*H156,2)</f>
        <v>0</v>
      </c>
      <c r="K156" s="133" t="s">
        <v>119</v>
      </c>
      <c r="L156" s="34"/>
      <c r="M156" s="138" t="s">
        <v>3</v>
      </c>
      <c r="N156" s="139" t="s">
        <v>51</v>
      </c>
      <c r="O156" s="54"/>
      <c r="P156" s="140">
        <f>O156*H156</f>
        <v>0</v>
      </c>
      <c r="Q156" s="140">
        <v>0</v>
      </c>
      <c r="R156" s="140">
        <f>Q156*H156</f>
        <v>0</v>
      </c>
      <c r="S156" s="140">
        <v>0</v>
      </c>
      <c r="T156" s="141">
        <f>S156*H156</f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42" t="s">
        <v>90</v>
      </c>
      <c r="AT156" s="142" t="s">
        <v>117</v>
      </c>
      <c r="AU156" s="142" t="s">
        <v>87</v>
      </c>
      <c r="AY156" s="17" t="s">
        <v>116</v>
      </c>
      <c r="BE156" s="143">
        <f>IF(N156="základní",J156,0)</f>
        <v>0</v>
      </c>
      <c r="BF156" s="143">
        <f>IF(N156="snížená",J156,0)</f>
        <v>0</v>
      </c>
      <c r="BG156" s="143">
        <f>IF(N156="zákl. přenesená",J156,0)</f>
        <v>0</v>
      </c>
      <c r="BH156" s="143">
        <f>IF(N156="sníž. přenesená",J156,0)</f>
        <v>0</v>
      </c>
      <c r="BI156" s="143">
        <f>IF(N156="nulová",J156,0)</f>
        <v>0</v>
      </c>
      <c r="BJ156" s="17" t="s">
        <v>86</v>
      </c>
      <c r="BK156" s="143">
        <f>ROUND(I156*H156,2)</f>
        <v>0</v>
      </c>
      <c r="BL156" s="17" t="s">
        <v>90</v>
      </c>
      <c r="BM156" s="142" t="s">
        <v>221</v>
      </c>
    </row>
    <row r="157" spans="1:65" s="2" customFormat="1" ht="11.25">
      <c r="A157" s="33"/>
      <c r="B157" s="34"/>
      <c r="C157" s="33"/>
      <c r="D157" s="144" t="s">
        <v>120</v>
      </c>
      <c r="E157" s="33"/>
      <c r="F157" s="145" t="s">
        <v>169</v>
      </c>
      <c r="G157" s="33"/>
      <c r="H157" s="33"/>
      <c r="I157" s="146"/>
      <c r="J157" s="33"/>
      <c r="K157" s="33"/>
      <c r="L157" s="34"/>
      <c r="M157" s="183"/>
      <c r="N157" s="184"/>
      <c r="O157" s="185"/>
      <c r="P157" s="185"/>
      <c r="Q157" s="185"/>
      <c r="R157" s="185"/>
      <c r="S157" s="185"/>
      <c r="T157" s="186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T157" s="17" t="s">
        <v>120</v>
      </c>
      <c r="AU157" s="17" t="s">
        <v>87</v>
      </c>
    </row>
    <row r="158" spans="1:65" s="2" customFormat="1" ht="6.95" customHeight="1">
      <c r="A158" s="33"/>
      <c r="B158" s="43"/>
      <c r="C158" s="44"/>
      <c r="D158" s="44"/>
      <c r="E158" s="44"/>
      <c r="F158" s="44"/>
      <c r="G158" s="44"/>
      <c r="H158" s="44"/>
      <c r="I158" s="44"/>
      <c r="J158" s="44"/>
      <c r="K158" s="44"/>
      <c r="L158" s="34"/>
      <c r="M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</row>
  </sheetData>
  <autoFilter ref="C87:K157" xr:uid="{00000000-0009-0000-0000-000016000000}"/>
  <mergeCells count="12">
    <mergeCell ref="E80:H80"/>
    <mergeCell ref="L2:V2"/>
    <mergeCell ref="E50:H50"/>
    <mergeCell ref="E52:H52"/>
    <mergeCell ref="E54:H54"/>
    <mergeCell ref="E76:H76"/>
    <mergeCell ref="E78:H78"/>
    <mergeCell ref="E7:H7"/>
    <mergeCell ref="E9:H9"/>
    <mergeCell ref="E11:H11"/>
    <mergeCell ref="E20:H20"/>
    <mergeCell ref="E29:H29"/>
  </mergeCells>
  <hyperlinks>
    <hyperlink ref="F92" r:id="rId1" xr:uid="{00000000-0004-0000-1600-000000000000}"/>
    <hyperlink ref="F94" r:id="rId2" xr:uid="{00000000-0004-0000-1600-000001000000}"/>
    <hyperlink ref="F99" r:id="rId3" xr:uid="{00000000-0004-0000-1600-000002000000}"/>
    <hyperlink ref="F104" r:id="rId4" xr:uid="{00000000-0004-0000-1600-000003000000}"/>
    <hyperlink ref="F109" r:id="rId5" xr:uid="{00000000-0004-0000-1600-000004000000}"/>
    <hyperlink ref="F111" r:id="rId6" xr:uid="{00000000-0004-0000-1600-000005000000}"/>
    <hyperlink ref="F119" r:id="rId7" xr:uid="{00000000-0004-0000-1600-000006000000}"/>
    <hyperlink ref="F124" r:id="rId8" xr:uid="{00000000-0004-0000-1600-000007000000}"/>
    <hyperlink ref="F129" r:id="rId9" xr:uid="{00000000-0004-0000-1600-000008000000}"/>
    <hyperlink ref="F134" r:id="rId10" xr:uid="{00000000-0004-0000-1600-000009000000}"/>
    <hyperlink ref="F139" r:id="rId11" xr:uid="{00000000-0004-0000-1600-00000A000000}"/>
    <hyperlink ref="F147" r:id="rId12" xr:uid="{00000000-0004-0000-1600-00000B000000}"/>
    <hyperlink ref="F157" r:id="rId13" xr:uid="{00000000-0004-0000-1600-00000C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SO 05.3 - Následná péče</vt:lpstr>
      <vt:lpstr>'Rekapitulace stavby'!Názvy_tisku</vt:lpstr>
      <vt:lpstr>'SO 05.3 - Následná péče'!Názvy_tisku</vt:lpstr>
      <vt:lpstr>'Rekapitulace stavby'!Oblast_tisku</vt:lpstr>
      <vt:lpstr>'SO 05.3 - Následná péče'!Oblast_tisku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Husák Petr</dc:creator>
  <cp:lastModifiedBy>Frajt Radim</cp:lastModifiedBy>
  <dcterms:created xsi:type="dcterms:W3CDTF">2023-08-07T10:59:01Z</dcterms:created>
  <dcterms:modified xsi:type="dcterms:W3CDTF">2023-08-07T12:22:10Z</dcterms:modified>
</cp:coreProperties>
</file>