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pvlcz-my.sharepoint.com/personal/karel_zelenka_pvl_cz/Documents/Dokumenty/ZBe_PS2_akce/PS2_MVN-Sruby_2023/"/>
    </mc:Choice>
  </mc:AlternateContent>
  <xr:revisionPtr revIDLastSave="24" documentId="8_{14210A2C-5DC7-40D8-830A-A6D6F9F510EB}" xr6:coauthVersionLast="47" xr6:coauthVersionMax="47" xr10:uidLastSave="{E594F405-6E1B-4886-8CB5-20BE66FF3D8B}"/>
  <bookViews>
    <workbookView xWindow="-120" yWindow="-120" windowWidth="29040" windowHeight="17790" xr2:uid="{00000000-000D-0000-FFFF-FFFF00000000}"/>
  </bookViews>
  <sheets>
    <sheet name="Rekapitulace stavby" sheetId="1" r:id="rId1"/>
    <sheet name="SO 01 - Odbahnění nádrže" sheetId="2" r:id="rId2"/>
    <sheet name="SO 02 - Těleso hráze a fu..." sheetId="3" r:id="rId3"/>
    <sheet name="VON - Vedlejší a ostatní ..." sheetId="4" r:id="rId4"/>
  </sheets>
  <definedNames>
    <definedName name="_xlnm._FilterDatabase" localSheetId="1" hidden="1">'SO 01 - Odbahnění nádrže'!$C$118:$K$194</definedName>
    <definedName name="_xlnm._FilterDatabase" localSheetId="2" hidden="1">'SO 02 - Těleso hráze a fu...'!$C$123:$K$295</definedName>
    <definedName name="_xlnm._FilterDatabase" localSheetId="3" hidden="1">'VON - Vedlejší a ostatní ...'!$C$117:$K$162</definedName>
    <definedName name="_xlnm.Print_Titles" localSheetId="0">'Rekapitulace stavby'!$92:$92</definedName>
    <definedName name="_xlnm.Print_Titles" localSheetId="1">'SO 01 - Odbahnění nádrže'!$118:$118</definedName>
    <definedName name="_xlnm.Print_Titles" localSheetId="2">'SO 02 - Těleso hráze a fu...'!$123:$123</definedName>
    <definedName name="_xlnm.Print_Titles" localSheetId="3">'VON - Vedlejší a ostatní ...'!$117:$117</definedName>
    <definedName name="_xlnm.Print_Area" localSheetId="0">'Rekapitulace stavby'!$D$4:$AO$76,'Rekapitulace stavby'!$C$82:$AQ$98</definedName>
    <definedName name="_xlnm.Print_Area" localSheetId="1">'SO 01 - Odbahnění nádrže'!$C$4:$J$76,'SO 01 - Odbahnění nádrže'!$C$82:$J$100,'SO 01 - Odbahnění nádrže'!$C$106:$K$194</definedName>
    <definedName name="_xlnm.Print_Area" localSheetId="2">'SO 02 - Těleso hráze a fu...'!$C$4:$J$76,'SO 02 - Těleso hráze a fu...'!$C$82:$J$105,'SO 02 - Těleso hráze a fu...'!$C$111:$K$295</definedName>
    <definedName name="_xlnm.Print_Area" localSheetId="3">'VON - Vedlejší a ostatní ...'!$C$4:$J$76,'VON - Vedlejší a ostatní ...'!$C$82:$J$99,'VON - Vedlejší a ostatní ...'!$C$105:$K$162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J115" i="4"/>
  <c r="J114" i="4"/>
  <c r="F114" i="4"/>
  <c r="F112" i="4"/>
  <c r="E110" i="4"/>
  <c r="J92" i="4"/>
  <c r="J91" i="4"/>
  <c r="F91" i="4"/>
  <c r="F89" i="4"/>
  <c r="E87" i="4"/>
  <c r="J18" i="4"/>
  <c r="E18" i="4"/>
  <c r="F92" i="4"/>
  <c r="J17" i="4"/>
  <c r="J12" i="4"/>
  <c r="J112" i="4" s="1"/>
  <c r="E7" i="4"/>
  <c r="E108" i="4" s="1"/>
  <c r="J37" i="3"/>
  <c r="J36" i="3"/>
  <c r="AY96" i="1"/>
  <c r="J35" i="3"/>
  <c r="AX96" i="1"/>
  <c r="BI288" i="3"/>
  <c r="BH288" i="3"/>
  <c r="BG288" i="3"/>
  <c r="BF288" i="3"/>
  <c r="T288" i="3"/>
  <c r="T287" i="3"/>
  <c r="R288" i="3"/>
  <c r="R287" i="3"/>
  <c r="P288" i="3"/>
  <c r="P287" i="3"/>
  <c r="BI284" i="3"/>
  <c r="BH284" i="3"/>
  <c r="BG284" i="3"/>
  <c r="BF284" i="3"/>
  <c r="T284" i="3"/>
  <c r="R284" i="3"/>
  <c r="P284" i="3"/>
  <c r="BI278" i="3"/>
  <c r="BH278" i="3"/>
  <c r="BG278" i="3"/>
  <c r="BF278" i="3"/>
  <c r="T278" i="3"/>
  <c r="R278" i="3"/>
  <c r="P278" i="3"/>
  <c r="BI274" i="3"/>
  <c r="BH274" i="3"/>
  <c r="BG274" i="3"/>
  <c r="BF274" i="3"/>
  <c r="T274" i="3"/>
  <c r="R274" i="3"/>
  <c r="P274" i="3"/>
  <c r="BI266" i="3"/>
  <c r="BH266" i="3"/>
  <c r="BG266" i="3"/>
  <c r="BF266" i="3"/>
  <c r="T266" i="3"/>
  <c r="R266" i="3"/>
  <c r="P266" i="3"/>
  <c r="BI260" i="3"/>
  <c r="BH260" i="3"/>
  <c r="BG260" i="3"/>
  <c r="BF260" i="3"/>
  <c r="T260" i="3"/>
  <c r="R260" i="3"/>
  <c r="P260" i="3"/>
  <c r="BI253" i="3"/>
  <c r="BH253" i="3"/>
  <c r="BG253" i="3"/>
  <c r="BF253" i="3"/>
  <c r="T253" i="3"/>
  <c r="R253" i="3"/>
  <c r="P253" i="3"/>
  <c r="BI247" i="3"/>
  <c r="BH247" i="3"/>
  <c r="BG247" i="3"/>
  <c r="BF247" i="3"/>
  <c r="T247" i="3"/>
  <c r="T246" i="3"/>
  <c r="R247" i="3"/>
  <c r="R246" i="3"/>
  <c r="P247" i="3"/>
  <c r="P246" i="3"/>
  <c r="BI241" i="3"/>
  <c r="BH241" i="3"/>
  <c r="BG241" i="3"/>
  <c r="BF241" i="3"/>
  <c r="T241" i="3"/>
  <c r="R241" i="3"/>
  <c r="P241" i="3"/>
  <c r="BI232" i="3"/>
  <c r="BH232" i="3"/>
  <c r="BG232" i="3"/>
  <c r="BF232" i="3"/>
  <c r="T232" i="3"/>
  <c r="R232" i="3"/>
  <c r="P232" i="3"/>
  <c r="BI224" i="3"/>
  <c r="BH224" i="3"/>
  <c r="BG224" i="3"/>
  <c r="BF224" i="3"/>
  <c r="T224" i="3"/>
  <c r="R224" i="3"/>
  <c r="P224" i="3"/>
  <c r="BI217" i="3"/>
  <c r="BH217" i="3"/>
  <c r="BG217" i="3"/>
  <c r="BF217" i="3"/>
  <c r="T217" i="3"/>
  <c r="R217" i="3"/>
  <c r="P217" i="3"/>
  <c r="BI210" i="3"/>
  <c r="BH210" i="3"/>
  <c r="BG210" i="3"/>
  <c r="BF210" i="3"/>
  <c r="T210" i="3"/>
  <c r="R210" i="3"/>
  <c r="P210" i="3"/>
  <c r="BI203" i="3"/>
  <c r="BH203" i="3"/>
  <c r="BG203" i="3"/>
  <c r="BF203" i="3"/>
  <c r="T203" i="3"/>
  <c r="R203" i="3"/>
  <c r="P203" i="3"/>
  <c r="BI198" i="3"/>
  <c r="BH198" i="3"/>
  <c r="BG198" i="3"/>
  <c r="BF198" i="3"/>
  <c r="T198" i="3"/>
  <c r="R198" i="3"/>
  <c r="P198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1" i="3"/>
  <c r="BH181" i="3"/>
  <c r="BG181" i="3"/>
  <c r="BF181" i="3"/>
  <c r="T181" i="3"/>
  <c r="T151" i="3" s="1"/>
  <c r="R181" i="3"/>
  <c r="P181" i="3"/>
  <c r="BI168" i="3"/>
  <c r="BH168" i="3"/>
  <c r="BG168" i="3"/>
  <c r="BF168" i="3"/>
  <c r="T168" i="3"/>
  <c r="R168" i="3"/>
  <c r="P168" i="3"/>
  <c r="BI160" i="3"/>
  <c r="BH160" i="3"/>
  <c r="BG160" i="3"/>
  <c r="BF160" i="3"/>
  <c r="T160" i="3"/>
  <c r="R160" i="3"/>
  <c r="P160" i="3"/>
  <c r="P151" i="3" s="1"/>
  <c r="BI152" i="3"/>
  <c r="BH152" i="3"/>
  <c r="BG152" i="3"/>
  <c r="BF152" i="3"/>
  <c r="T152" i="3"/>
  <c r="R152" i="3"/>
  <c r="R151" i="3"/>
  <c r="P152" i="3"/>
  <c r="BI142" i="3"/>
  <c r="BH142" i="3"/>
  <c r="BG142" i="3"/>
  <c r="BF142" i="3"/>
  <c r="T142" i="3"/>
  <c r="T141" i="3"/>
  <c r="R142" i="3"/>
  <c r="R141" i="3"/>
  <c r="P142" i="3"/>
  <c r="P141" i="3"/>
  <c r="BI134" i="3"/>
  <c r="BH134" i="3"/>
  <c r="BG134" i="3"/>
  <c r="BF134" i="3"/>
  <c r="T134" i="3"/>
  <c r="T126" i="3"/>
  <c r="T125" i="3" s="1"/>
  <c r="R134" i="3"/>
  <c r="P134" i="3"/>
  <c r="P126" i="3"/>
  <c r="BI127" i="3"/>
  <c r="BH127" i="3"/>
  <c r="BG127" i="3"/>
  <c r="BF127" i="3"/>
  <c r="T127" i="3"/>
  <c r="R127" i="3"/>
  <c r="R126" i="3" s="1"/>
  <c r="R125" i="3" s="1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92" i="3"/>
  <c r="J17" i="3"/>
  <c r="J12" i="3"/>
  <c r="J89" i="3" s="1"/>
  <c r="E7" i="3"/>
  <c r="E85" i="3" s="1"/>
  <c r="J37" i="2"/>
  <c r="J36" i="2"/>
  <c r="AY95" i="1"/>
  <c r="J35" i="2"/>
  <c r="AX95" i="1"/>
  <c r="BI191" i="2"/>
  <c r="BH191" i="2"/>
  <c r="BG191" i="2"/>
  <c r="BF191" i="2"/>
  <c r="T191" i="2"/>
  <c r="T190" i="2"/>
  <c r="R191" i="2"/>
  <c r="R190" i="2"/>
  <c r="P191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J116" i="2"/>
  <c r="J115" i="2"/>
  <c r="F115" i="2"/>
  <c r="F113" i="2"/>
  <c r="E111" i="2"/>
  <c r="J92" i="2"/>
  <c r="J91" i="2"/>
  <c r="F91" i="2"/>
  <c r="F89" i="2"/>
  <c r="E87" i="2"/>
  <c r="J18" i="2"/>
  <c r="E18" i="2"/>
  <c r="F116" i="2" s="1"/>
  <c r="J17" i="2"/>
  <c r="J12" i="2"/>
  <c r="J113" i="2"/>
  <c r="E7" i="2"/>
  <c r="E109" i="2"/>
  <c r="L90" i="1"/>
  <c r="AM90" i="1"/>
  <c r="AM89" i="1"/>
  <c r="L89" i="1"/>
  <c r="AM87" i="1"/>
  <c r="L87" i="1"/>
  <c r="L85" i="1"/>
  <c r="L84" i="1"/>
  <c r="J182" i="2"/>
  <c r="J164" i="2"/>
  <c r="BK153" i="2"/>
  <c r="J148" i="2"/>
  <c r="J142" i="2"/>
  <c r="J137" i="2"/>
  <c r="BK127" i="2"/>
  <c r="BK122" i="2"/>
  <c r="J122" i="2"/>
  <c r="BK158" i="2"/>
  <c r="J153" i="2"/>
  <c r="J191" i="2"/>
  <c r="J173" i="2"/>
  <c r="BK169" i="2"/>
  <c r="J169" i="2"/>
  <c r="BK182" i="2"/>
  <c r="J178" i="2"/>
  <c r="J266" i="3"/>
  <c r="J241" i="3"/>
  <c r="J210" i="3"/>
  <c r="BK193" i="3"/>
  <c r="BK188" i="3"/>
  <c r="J142" i="3"/>
  <c r="BK134" i="3"/>
  <c r="BK278" i="3"/>
  <c r="J274" i="3"/>
  <c r="BK274" i="3"/>
  <c r="BK253" i="3"/>
  <c r="BK217" i="3"/>
  <c r="J203" i="3"/>
  <c r="J160" i="3"/>
  <c r="J253" i="3"/>
  <c r="BK241" i="3"/>
  <c r="BK210" i="3"/>
  <c r="J193" i="3"/>
  <c r="BK152" i="3"/>
  <c r="J134" i="3"/>
  <c r="J133" i="4"/>
  <c r="BK151" i="4"/>
  <c r="BK124" i="4"/>
  <c r="J145" i="4"/>
  <c r="BK160" i="4"/>
  <c r="J139" i="4"/>
  <c r="BK148" i="4"/>
  <c r="BK127" i="4"/>
  <c r="BK136" i="4"/>
  <c r="BK178" i="2"/>
  <c r="BK164" i="2"/>
  <c r="J158" i="2"/>
  <c r="BK148" i="2"/>
  <c r="BK142" i="2"/>
  <c r="BK137" i="2"/>
  <c r="BK132" i="2"/>
  <c r="J132" i="2"/>
  <c r="J127" i="2"/>
  <c r="BK191" i="2"/>
  <c r="AS94" i="1"/>
  <c r="J186" i="2"/>
  <c r="J284" i="3"/>
  <c r="J232" i="3"/>
  <c r="BK198" i="3"/>
  <c r="BK160" i="3"/>
  <c r="BK284" i="3"/>
  <c r="J278" i="3"/>
  <c r="J247" i="3"/>
  <c r="J188" i="3"/>
  <c r="BK266" i="3"/>
  <c r="J224" i="3"/>
  <c r="BK203" i="3"/>
  <c r="BK168" i="3"/>
  <c r="J260" i="3"/>
  <c r="J151" i="4"/>
  <c r="J148" i="4"/>
  <c r="J136" i="4"/>
  <c r="J160" i="4"/>
  <c r="J127" i="4"/>
  <c r="J154" i="4"/>
  <c r="J121" i="4"/>
  <c r="BK157" i="4"/>
  <c r="J130" i="4"/>
  <c r="BK130" i="4"/>
  <c r="BK173" i="2"/>
  <c r="BK186" i="2"/>
  <c r="BK288" i="3"/>
  <c r="BK260" i="3"/>
  <c r="BK224" i="3"/>
  <c r="J181" i="3"/>
  <c r="J127" i="3"/>
  <c r="J288" i="3"/>
  <c r="BK232" i="3"/>
  <c r="J198" i="3"/>
  <c r="J152" i="3"/>
  <c r="BK247" i="3"/>
  <c r="J217" i="3"/>
  <c r="BK181" i="3"/>
  <c r="BK142" i="3"/>
  <c r="J168" i="3"/>
  <c r="BK127" i="3"/>
  <c r="BK154" i="4"/>
  <c r="J142" i="4"/>
  <c r="J157" i="4"/>
  <c r="BK142" i="4"/>
  <c r="BK145" i="4"/>
  <c r="BK133" i="4"/>
  <c r="BK139" i="4"/>
  <c r="BK121" i="4"/>
  <c r="J124" i="4"/>
  <c r="P125" i="3" l="1"/>
  <c r="BK121" i="2"/>
  <c r="T121" i="2"/>
  <c r="T120" i="2"/>
  <c r="T119" i="2" s="1"/>
  <c r="BK252" i="3"/>
  <c r="J252" i="3"/>
  <c r="J103" i="3"/>
  <c r="R121" i="2"/>
  <c r="R120" i="2"/>
  <c r="R119" i="2"/>
  <c r="R252" i="3"/>
  <c r="R251" i="3" s="1"/>
  <c r="R124" i="3" s="1"/>
  <c r="T252" i="3"/>
  <c r="T251" i="3"/>
  <c r="T124" i="3" s="1"/>
  <c r="P120" i="4"/>
  <c r="P119" i="4"/>
  <c r="P118" i="4"/>
  <c r="AU97" i="1" s="1"/>
  <c r="R120" i="4"/>
  <c r="R119" i="4"/>
  <c r="R118" i="4"/>
  <c r="P121" i="2"/>
  <c r="P120" i="2"/>
  <c r="P119" i="2"/>
  <c r="AU95" i="1"/>
  <c r="P252" i="3"/>
  <c r="P251" i="3"/>
  <c r="P124" i="3"/>
  <c r="AU96" i="1"/>
  <c r="BK120" i="4"/>
  <c r="J120" i="4" s="1"/>
  <c r="J98" i="4" s="1"/>
  <c r="T120" i="4"/>
  <c r="T119" i="4" s="1"/>
  <c r="T118" i="4" s="1"/>
  <c r="BK126" i="3"/>
  <c r="J126" i="3"/>
  <c r="J98" i="3" s="1"/>
  <c r="BK141" i="3"/>
  <c r="J141" i="3"/>
  <c r="J99" i="3"/>
  <c r="BK246" i="3"/>
  <c r="J246" i="3" s="1"/>
  <c r="J101" i="3" s="1"/>
  <c r="BK287" i="3"/>
  <c r="BK251" i="3" s="1"/>
  <c r="J287" i="3"/>
  <c r="J104" i="3" s="1"/>
  <c r="BK190" i="2"/>
  <c r="J190" i="2"/>
  <c r="J99" i="2"/>
  <c r="J89" i="4"/>
  <c r="F115" i="4"/>
  <c r="BE127" i="4"/>
  <c r="BE154" i="4"/>
  <c r="E85" i="4"/>
  <c r="BE121" i="4"/>
  <c r="BE124" i="4"/>
  <c r="BE130" i="4"/>
  <c r="BE136" i="4"/>
  <c r="BE148" i="4"/>
  <c r="BE151" i="4"/>
  <c r="BE157" i="4"/>
  <c r="BE133" i="4"/>
  <c r="BE142" i="4"/>
  <c r="BE139" i="4"/>
  <c r="BE145" i="4"/>
  <c r="BE160" i="4"/>
  <c r="J118" i="3"/>
  <c r="F121" i="3"/>
  <c r="BE142" i="3"/>
  <c r="BE152" i="3"/>
  <c r="J121" i="2"/>
  <c r="J98" i="2"/>
  <c r="BE127" i="3"/>
  <c r="BE188" i="3"/>
  <c r="BE198" i="3"/>
  <c r="BE247" i="3"/>
  <c r="BE253" i="3"/>
  <c r="BE260" i="3"/>
  <c r="E114" i="3"/>
  <c r="BE160" i="3"/>
  <c r="BE168" i="3"/>
  <c r="BE181" i="3"/>
  <c r="BE193" i="3"/>
  <c r="BE203" i="3"/>
  <c r="BE217" i="3"/>
  <c r="BE241" i="3"/>
  <c r="BE278" i="3"/>
  <c r="BE284" i="3"/>
  <c r="BE288" i="3"/>
  <c r="BE134" i="3"/>
  <c r="BE210" i="3"/>
  <c r="BE224" i="3"/>
  <c r="BE232" i="3"/>
  <c r="BE266" i="3"/>
  <c r="BE274" i="3"/>
  <c r="BE169" i="2"/>
  <c r="BE186" i="2"/>
  <c r="BE182" i="2"/>
  <c r="BE191" i="2"/>
  <c r="E85" i="2"/>
  <c r="BE173" i="2"/>
  <c r="J89" i="2"/>
  <c r="F92" i="2"/>
  <c r="BE122" i="2"/>
  <c r="BE127" i="2"/>
  <c r="BE132" i="2"/>
  <c r="BE137" i="2"/>
  <c r="BE142" i="2"/>
  <c r="BE148" i="2"/>
  <c r="BE153" i="2"/>
  <c r="BE158" i="2"/>
  <c r="BE164" i="2"/>
  <c r="BE178" i="2"/>
  <c r="F35" i="2"/>
  <c r="BB95" i="1"/>
  <c r="F35" i="4"/>
  <c r="BB97" i="1" s="1"/>
  <c r="J34" i="4"/>
  <c r="AW97" i="1" s="1"/>
  <c r="F35" i="3"/>
  <c r="BB96" i="1" s="1"/>
  <c r="J34" i="2"/>
  <c r="AW95" i="1"/>
  <c r="F36" i="3"/>
  <c r="BC96" i="1" s="1"/>
  <c r="F37" i="3"/>
  <c r="BD96" i="1"/>
  <c r="F37" i="2"/>
  <c r="BD95" i="1" s="1"/>
  <c r="F37" i="4"/>
  <c r="BD97" i="1"/>
  <c r="F34" i="2"/>
  <c r="BA95" i="1" s="1"/>
  <c r="F36" i="4"/>
  <c r="BC97" i="1" s="1"/>
  <c r="F34" i="3"/>
  <c r="BA96" i="1" s="1"/>
  <c r="F36" i="2"/>
  <c r="BC95" i="1"/>
  <c r="J34" i="3"/>
  <c r="AW96" i="1" s="1"/>
  <c r="F34" i="4"/>
  <c r="BA97" i="1"/>
  <c r="BK151" i="3" l="1"/>
  <c r="J151" i="3" s="1"/>
  <c r="J100" i="3" s="1"/>
  <c r="BK120" i="2"/>
  <c r="J120" i="2"/>
  <c r="J97" i="2"/>
  <c r="BK125" i="3"/>
  <c r="J125" i="3"/>
  <c r="J97" i="3"/>
  <c r="BK119" i="4"/>
  <c r="J119" i="4" s="1"/>
  <c r="J97" i="4" s="1"/>
  <c r="J251" i="3"/>
  <c r="J102" i="3"/>
  <c r="AU94" i="1"/>
  <c r="J33" i="2"/>
  <c r="AV95" i="1"/>
  <c r="AT95" i="1"/>
  <c r="BA94" i="1"/>
  <c r="W30" i="1"/>
  <c r="BC94" i="1"/>
  <c r="W32" i="1" s="1"/>
  <c r="BB94" i="1"/>
  <c r="W31" i="1"/>
  <c r="J33" i="3"/>
  <c r="AV96" i="1"/>
  <c r="AT96" i="1" s="1"/>
  <c r="BD94" i="1"/>
  <c r="W33" i="1"/>
  <c r="F33" i="2"/>
  <c r="AZ95" i="1" s="1"/>
  <c r="J33" i="4"/>
  <c r="AV97" i="1" s="1"/>
  <c r="AT97" i="1" s="1"/>
  <c r="F33" i="3"/>
  <c r="AZ96" i="1" s="1"/>
  <c r="F33" i="4"/>
  <c r="AZ97" i="1" s="1"/>
  <c r="BK119" i="2" l="1"/>
  <c r="J119" i="2"/>
  <c r="J96" i="2"/>
  <c r="BK118" i="4"/>
  <c r="J118" i="4" s="1"/>
  <c r="J96" i="4" s="1"/>
  <c r="BK124" i="3"/>
  <c r="J124" i="3"/>
  <c r="J30" i="3" s="1"/>
  <c r="AG96" i="1" s="1"/>
  <c r="AX94" i="1"/>
  <c r="AY94" i="1"/>
  <c r="AW94" i="1"/>
  <c r="AK30" i="1"/>
  <c r="AZ94" i="1"/>
  <c r="W29" i="1"/>
  <c r="J39" i="3" l="1"/>
  <c r="J96" i="3"/>
  <c r="AN96" i="1"/>
  <c r="J30" i="4"/>
  <c r="AG97" i="1" s="1"/>
  <c r="J30" i="2"/>
  <c r="AG95" i="1"/>
  <c r="AN95" i="1"/>
  <c r="AV94" i="1"/>
  <c r="AK29" i="1" s="1"/>
  <c r="J39" i="4" l="1"/>
  <c r="J39" i="2"/>
  <c r="AN97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<sst xmlns="http://schemas.openxmlformats.org/spreadsheetml/2006/main" count="2780" uniqueCount="472">
  <si>
    <t>Export Komplet</t>
  </si>
  <si>
    <t/>
  </si>
  <si>
    <t>2.0</t>
  </si>
  <si>
    <t>False</t>
  </si>
  <si>
    <t>{84c9f7da-79d0-4ffe-bd00-c3f8c052e868}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</si>
  <si>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</si>
  <si>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</si>
  <si>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</si>
  <si>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</si>
  <si>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</si>
  <si>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</si>
  <si>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</si>
  <si>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</si>
  <si>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</si>
  <si>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20230430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</si>
  <si>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</si>
  <si>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</si>
  <si>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MVN Sruby, ř. km 8,710, Sruby na Šumavě</t>
  </si>
  <si>
    <t>KSO:</t>
  </si>
  <si>
    <t>CC-CZ:</t>
  </si>
  <si>
    <t>Místo:</t>
  </si>
  <si>
    <t>Sruby na Šumavě</t>
  </si>
  <si>
    <t>Datum:</t>
  </si>
  <si>
    <t>9. 5. 2023</t>
  </si>
  <si>
    <t>Zadavatel:</t>
  </si>
  <si>
    <t>IČ:</t>
  </si>
  <si>
    <t>70889953</t>
  </si>
  <si>
    <t>Povodí Vltavy s.p.</t>
  </si>
  <si>
    <t>DIČ:</t>
  </si>
  <si>
    <t>Uchazeč:</t>
  </si>
  <si>
    <t>Vyplň údaj</t>
  </si>
  <si>
    <t>Projektant:</t>
  </si>
  <si>
    <t>49241648</t>
  </si>
  <si>
    <t>VODNÍ DÍLA - TBD a.s.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</si>
  <si>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</si>
  <si>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</si>
  <si>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</si>
  <si>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</si>
  <si>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</si>
  <si>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</si>
  <si>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</si>
  <si>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</si>
  <si>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</si>
  <si>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</si>
  <si>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</si>
  <si>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</si>
  <si>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</si>
  <si>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</si>
  <si>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</si>
  <si>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</si>
  <si>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</si>
  <si>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</si>
  <si>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</si>
  <si>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</si>
  <si>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</si>
  <si>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</si>
  <si>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</si>
  <si>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</si>
  <si>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</si>
  <si>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</si>
  <si>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</si>
  <si>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</si>
  <si>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</si>
  <si>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</si>
  <si>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</si>
  <si>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</si>
  <si>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</si>
  <si>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</si>
  <si>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</si>
  <si>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</si>
  <si>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</si>
  <si>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</si>
  <si>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</si>
  <si>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</si>
  <si>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</si>
  <si>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</si>
  <si>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</si>
  <si>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</si>
  <si>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</si>
  <si>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</si>
  <si>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</si>
  <si>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</si>
  <si>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</si>
  <si>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Odbahnění nádrže</t>
  </si>
  <si>
    <t>STA</t>
  </si>
  <si>
    <t>1</t>
  </si>
  <si>
    <t>{e96b1e63-0d52-451f-b696-d2e4f7bd587a}</t>
  </si>
  <si>
    <t>2</t>
  </si>
  <si>
    <t>SO 02</t>
  </si>
  <si>
    <t>Těleso hráze a funkční objekty</t>
  </si>
  <si>
    <t>{218de801-742b-42e9-aa2a-ed86cb899201}</t>
  </si>
  <si>
    <t>VON</t>
  </si>
  <si>
    <t>Vedlejší a ostatní náklady</t>
  </si>
  <si>
    <t>{84f77317-14ea-441d-ac0b-7c673517897c}</t>
  </si>
  <si>
    <t>KRYCÍ LIST SOUPISU PRACÍ</t>
  </si>
  <si>
    <t>Objekt:</t>
  </si>
  <si>
    <t>SO 01 - Odbahnění nádrže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</si>
  <si>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</si>
  <si>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</si>
  <si>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</si>
  <si>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</si>
  <si>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</si>
  <si>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</si>
  <si>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</si>
  <si>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5- Komunikace - 5- Komunikace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</si>
  <si>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</si>
  <si>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</si>
  <si>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</si>
  <si>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</si>
  <si>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</si>
  <si>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</si>
  <si>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</si>
  <si>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</si>
  <si>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</si>
  <si>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</si>
  <si>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</si>
  <si>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</si>
  <si>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</si>
  <si>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</si>
  <si>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</si>
  <si>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</si>
  <si>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</si>
  <si>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</si>
  <si>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122703601</t>
  </si>
  <si>
    <t>Odstranění nánosů z vypuštěných vodních nádrží nebo rybníků s uložením do hromad na vzdálenost do 20 m ve výkopišti při únosnosti dna přes 15 kPa do 40 kPa</t>
  </si>
  <si>
    <t>m3</t>
  </si>
  <si>
    <t>CS ÚRS 2023 01</t>
  </si>
  <si>
    <t>4</t>
  </si>
  <si>
    <t>-524331118</t>
  </si>
  <si>
    <t>PP</t>
  </si>
  <si>
    <t>Online PSC</t>
  </si>
  <si>
    <t>https://podminky.urs.cz/item/CS_URS_2023_01/122703601</t>
  </si>
  <si>
    <t>P</t>
  </si>
  <si>
    <t>Poznámka k položce:_x000D_
Viz. výkresy D.1.2.2.1 - D.1.2.2.6_x000D_
Zvodnělá část sedimentu</t>
  </si>
  <si>
    <t>VV</t>
  </si>
  <si>
    <t>6880*0,2 "20% z celkového objemu sedimentu k odtěžení"</t>
  </si>
  <si>
    <t>122703602</t>
  </si>
  <si>
    <t>Odstranění nánosů z vypuštěných vodních nádrží nebo rybníků s uložením do hromad na vzdálenost do 20 m ve výkopišti při únosnosti dna přes 40 kPa do 60 kPa</t>
  </si>
  <si>
    <t>1235446267</t>
  </si>
  <si>
    <t>https://podminky.urs.cz/item/CS_URS_2023_01/122703602</t>
  </si>
  <si>
    <t>Poznámka k položce:_x000D_
Viz. výkresy D.1.2.2.1 - D.1.2.2.6</t>
  </si>
  <si>
    <t>6880*0,25 "25% z celkového objemu sedimentu k odtěžení"</t>
  </si>
  <si>
    <t>3</t>
  </si>
  <si>
    <t>122703603</t>
  </si>
  <si>
    <t>Odstranění nánosů z vypuštěných vodních nádrží nebo rybníků s uložením do hromad na vzdálenost do 20 m ve výkopišti při únosnosti dna přes 60 kPa</t>
  </si>
  <si>
    <t>1668884329</t>
  </si>
  <si>
    <t>https://podminky.urs.cz/item/CS_URS_2023_01/122703603</t>
  </si>
  <si>
    <t>6880-(1376+1720+137,6) "Celkové množství sedimentu-dílčí únosnosti sedimentu = 53% z celkového množství"</t>
  </si>
  <si>
    <t>125703301</t>
  </si>
  <si>
    <t>Čištění melioračních kanálů s úpravou svahu do výšky naplavené vrstvy tloušťky naplavené vrstvy do 250 mm, se dnem nezpevněným</t>
  </si>
  <si>
    <t>521026024</t>
  </si>
  <si>
    <t>https://podminky.urs.cz/item/CS_URS_2023_01/125703301</t>
  </si>
  <si>
    <t>6880*0,02 "2% z celkového objemu sedimentu k odtěžení" "čištění odvodňovací stoky - šířka ve dně 0,4 m, hloubka 0,5 - 1,0 m, délka 400 m "</t>
  </si>
  <si>
    <t>5</t>
  </si>
  <si>
    <t>162253101</t>
  </si>
  <si>
    <t>Vodorovné přemístění nánosu z vodních nádrží nebo rybníků s vyklopením a hrubým urovnáním skládky při únosnosti dna přes 40 kPa, na vzdálenost přes 20 do 60 m</t>
  </si>
  <si>
    <t>1922857055</t>
  </si>
  <si>
    <t>https://podminky.urs.cz/item/CS_URS_2023_01/162253101</t>
  </si>
  <si>
    <t>(1720+3646,4)*0,5"Množství sedimentu přes 40 kPa, který je potřeba přehodit v rámci nádrže"</t>
  </si>
  <si>
    <t>Součet</t>
  </si>
  <si>
    <t>6</t>
  </si>
  <si>
    <t>162253102</t>
  </si>
  <si>
    <t>Vodorovné přemístění nánosu z vodních nádrží nebo rybníků s vyklopením a hrubým urovnáním skládky při únosnosti dna přes 15 do 40 kPa, na vzdálenost přes 20 do 40 m</t>
  </si>
  <si>
    <t>-1934961303</t>
  </si>
  <si>
    <t>https://podminky.urs.cz/item/CS_URS_2023_01/162253102</t>
  </si>
  <si>
    <t>1376*0,5 "část sedimetu, který je potřeba přehodit v rámci nádrže"</t>
  </si>
  <si>
    <t>7</t>
  </si>
  <si>
    <t>162551107</t>
  </si>
  <si>
    <t>Vodorovné přemístění přes 2 000 do 2500 m výkopku/sypaniny z horniny třídy těžitelnosti I skupiny 1 až 3</t>
  </si>
  <si>
    <t>-1367423020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</si>
  <si>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</si>
  <si>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>https://podminky.urs.cz/item/CS_URS_2023_01/162551107</t>
  </si>
  <si>
    <t>6880 "celkový objem sedimentu"</t>
  </si>
  <si>
    <t>8</t>
  </si>
  <si>
    <t>167103101</t>
  </si>
  <si>
    <t>Nakládání neulehlého výkopku z hromad zeminy schopné zúrodnění</t>
  </si>
  <si>
    <t>1956573709</t>
  </si>
  <si>
    <t>https://podminky.urs.cz/item/CS_URS_2023_01/167103101</t>
  </si>
  <si>
    <t>3027,2+344 "přehozené množství sedimentu k naložení"</t>
  </si>
  <si>
    <t>9</t>
  </si>
  <si>
    <t>181451122</t>
  </si>
  <si>
    <t>Založení lučního trávníku výsevem pl přes 1000 m2 ve svahu přes 1:5 do 1:2</t>
  </si>
  <si>
    <t>m2</t>
  </si>
  <si>
    <t>275157477</t>
  </si>
  <si>
    <t>Založení trávníku na půdě předem připravené plochy přes 1000 m2 výsevem včetně utažení lučního na svahu přes 1:5 do 1:2</t>
  </si>
  <si>
    <t>https://podminky.urs.cz/item/CS_URS_2023_01/181451122</t>
  </si>
  <si>
    <t>Poznámka k položce:_x000D_
Rekultivace louky na pravém břehu pod komunikací</t>
  </si>
  <si>
    <t>270*4 "pod provizorní komunikací"</t>
  </si>
  <si>
    <t>10</t>
  </si>
  <si>
    <t>M</t>
  </si>
  <si>
    <t>00572474</t>
  </si>
  <si>
    <t>osivo směs travní krajinná-svahová</t>
  </si>
  <si>
    <t>kg</t>
  </si>
  <si>
    <t>-58293750</t>
  </si>
  <si>
    <t>Poznámka k položce:_x000D_
Viz výkres. D.1.2.2.1, D.1.2.2.4 - D.1.2.2.7</t>
  </si>
  <si>
    <t>0,15*1080</t>
  </si>
  <si>
    <t>11</t>
  </si>
  <si>
    <t>181951111</t>
  </si>
  <si>
    <t>Úprava pláně v hornině třídy těžitelnosti I skupiny 1 až 3 bez zhutnění strojně</t>
  </si>
  <si>
    <t>1120446737</t>
  </si>
  <si>
    <t>Úprava pláně vyrovnáním výškových rozdílů strojně v hornině třídy těžitelnosti I, skupiny 1 až 3 bez zhutnění</t>
  </si>
  <si>
    <t>https://podminky.urs.cz/item/CS_URS_2023_01/181951111</t>
  </si>
  <si>
    <t>16654"plocha dna nádrže určená k odtěžení sedimentu"</t>
  </si>
  <si>
    <t>12</t>
  </si>
  <si>
    <t>183403212</t>
  </si>
  <si>
    <t>Obdělání půdy oráním na hl přes 0,1 do 0,2 m ve svahu přes 1:5 do 1:2</t>
  </si>
  <si>
    <t>1758944128</t>
  </si>
  <si>
    <t>Obdělání půdy oráním hl. přes 100 do 200 mm na svahu přes 1:5 do 1:2</t>
  </si>
  <si>
    <t>https://podminky.urs.cz/item/CS_URS_2023_01/183403212</t>
  </si>
  <si>
    <t xml:space="preserve">68800 "min. plocha ZPF pro uložení sedimentu" </t>
  </si>
  <si>
    <t>13</t>
  </si>
  <si>
    <t>183403252</t>
  </si>
  <si>
    <t>Obdělání půdy vláčením ve svahu přes 1:5 do 1:2</t>
  </si>
  <si>
    <t>1254044520</t>
  </si>
  <si>
    <t>Obdělání půdy vláčením na svahu přes 1:5 do 1:2</t>
  </si>
  <si>
    <t>https://podminky.urs.cz/item/CS_URS_2023_01/183403252</t>
  </si>
  <si>
    <t>68800 "plocha pro uložení sedimentu"</t>
  </si>
  <si>
    <t>14</t>
  </si>
  <si>
    <t>R102</t>
  </si>
  <si>
    <t>Vypuštění nádrže</t>
  </si>
  <si>
    <t>kpl</t>
  </si>
  <si>
    <t>-626812849</t>
  </si>
  <si>
    <t>Převedení vody nutné po dobu stavby</t>
  </si>
  <si>
    <t>Poznámka k položce:_x000D_
Vypuštění nádrže, slovení rybí obsádky. Více ve zprávě D.</t>
  </si>
  <si>
    <t>5- Komunikace</t>
  </si>
  <si>
    <t>R103</t>
  </si>
  <si>
    <t>Vybudování provizorní přístupové komunikace, včetně sjezdů do nádrže. Tato položka je včetně přesunu hmot.</t>
  </si>
  <si>
    <t>652777331</t>
  </si>
  <si>
    <t>Poznámka k položce:_x000D_
Vybudování přístupové komunikace délky 270 m, a šířky 3 m, podél pravého břehu z betonových panelů uložených do lože, uloženého na geotextílii. Z komunikace bude vybudováno 6 krátkých sjezdů do nádrže délky do 8 m. Po provedeném odbahnění odstranění komunikace a sjezdů do nádrže.Tato položka je včetně přesunu hmot. Dodavatel předloží certifikaci recyklátu a likvidaci materiálu. Upanelů se předpokládá trojnásobná obrátkovost._x000D_
Viz. výkresy D.1.2.2.1 - D.1.2.2.6</t>
  </si>
  <si>
    <t>SO 02 - Těleso hráze a funkční objekty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</si>
  <si>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</si>
  <si>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</si>
  <si>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</si>
  <si>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  99 - Přesun hmot</t>
  </si>
  <si>
    <t>PSV - Práce a dodávky PSV</t>
  </si>
  <si>
    <t xml:space="preserve">    767 - Konstrukce zámečnické</t>
  </si>
  <si>
    <t xml:space="preserve">    783 - Dokončovací práce - nátěry</t>
  </si>
  <si>
    <t>Vodorovné konstrukce</t>
  </si>
  <si>
    <t>464511111</t>
  </si>
  <si>
    <t>Pohoz z lomového kamene neupraveného tříděného z terénu</t>
  </si>
  <si>
    <t>1487419789</t>
  </si>
  <si>
    <t>Pohoz dna nebo svahů jakékoliv tloušťky z lomového kamene neupraveného tříděného z terénu</t>
  </si>
  <si>
    <t>https://podminky.urs.cz/item/CS_URS_2023_01/464511111</t>
  </si>
  <si>
    <t>Poznámka k položce:_x000D_
Viz. výkresy D.1.2.2.1, D.1.2.2.7 - D.1.2.2.10</t>
  </si>
  <si>
    <t>0,5*25 "návodní svah"</t>
  </si>
  <si>
    <t>(1,06+1,93)/2*35 "levé zavázání a břeh"</t>
  </si>
  <si>
    <t>465518317</t>
  </si>
  <si>
    <t>Oprava dlažeb z lomového kamene na maltu s vyspárováním do 20 m2 bez dodání kamene tl 300 mm</t>
  </si>
  <si>
    <t>-1045127470</t>
  </si>
  <si>
    <t>Oprava dlažeb z lomového kamene lomařsky upraveného pro dlažbu o ploše opravovaných míst do 20 m2 jednotlivě bez dodání kamene na cementovou maltu, s vyspárováním cementovou maltou, tl. kamene 300 mm</t>
  </si>
  <si>
    <t>https://podminky.urs.cz/item/CS_URS_2023_01/465518317</t>
  </si>
  <si>
    <t>39*0,5 "přelivná hrana BP"</t>
  </si>
  <si>
    <t>113*0,25 "opraveno bude 25 % dlažby vývaru"</t>
  </si>
  <si>
    <t>Úpravy povrchů, podlahy a osazování výplní</t>
  </si>
  <si>
    <t>624631313</t>
  </si>
  <si>
    <t>Těsnění silikonovými pásky spár prefabrikovaných dílců š do 60 mm včetně penetrace</t>
  </si>
  <si>
    <t>m</t>
  </si>
  <si>
    <t>-1076060921</t>
  </si>
  <si>
    <t>Úprava vnějších spár obvodového pláště z prefabrikovaných dílců těsnění spáry silikonovými těsnicími pásky, šířky spáry přes 40 do 60 mm</t>
  </si>
  <si>
    <t>https://podminky.urs.cz/item/CS_URS_2023_01/624631313</t>
  </si>
  <si>
    <t>PSC</t>
  </si>
  <si>
    <t xml:space="preserve">Poznámka k souboru cen:_x000D_
1. V cenách tmelení spáry jsou započteny i náklady na očištění podkladu, ochranu okolí hrany spáry papírovou páskou a na penetrační nátěr. 2. V cenách těsnění spáry jsou započteny i náklady na vyplnění spáry PUR pěnou a vložení pásky do silikonového tmelu. </t>
  </si>
  <si>
    <t>0,7+1+2 "pravá stěna"</t>
  </si>
  <si>
    <t>5,6 "dno"</t>
  </si>
  <si>
    <t>2+1+0,7 "levá stěna"</t>
  </si>
  <si>
    <t>Ostatní konstrukce a práce-bourání</t>
  </si>
  <si>
    <t>931994142</t>
  </si>
  <si>
    <t>Těsnění spáry betonové konstrukce pásy, profily, tmely tmelem polyuretanovým spáry dilatační do 4,0 cm2</t>
  </si>
  <si>
    <t>334489915</t>
  </si>
  <si>
    <t>https://podminky.urs.cz/item/CS_URS_2023_01/931994142</t>
  </si>
  <si>
    <t>938901101</t>
  </si>
  <si>
    <t>Očištění dlažby z lomového kamene nebo z betonových desek od porostu</t>
  </si>
  <si>
    <t>-4098557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</si>
  <si>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</si>
  <si>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https://podminky.urs.cz/item/CS_URS_2023_01/938901101</t>
  </si>
  <si>
    <t>Poznámka k položce:_x000D_
Vyčištění od naplavenin a travin._x000D_
Viz. výkresy D.1.2.2.1, D.1.2.2.7 - D.1.2.2.10</t>
  </si>
  <si>
    <t>43 "vývar"</t>
  </si>
  <si>
    <t>85 "spadiště"</t>
  </si>
  <si>
    <t>30"propustek"</t>
  </si>
  <si>
    <t>938902122</t>
  </si>
  <si>
    <t>Čištění ploch betonových konstrukcí tlakovou vodou</t>
  </si>
  <si>
    <t>-1380963232</t>
  </si>
  <si>
    <t>Čištění nádrží, ploch dřevěných nebo betonových konstrukcí, potrubí  ploch betonových konstrukcí tlakovou vodou</t>
  </si>
  <si>
    <t>https://podminky.urs.cz/item/CS_URS_2023_01/938902122</t>
  </si>
  <si>
    <t xml:space="preserve">Poznámka k souboru cen:_x000D_
1. V ceně -1131 jsou započteny i náklady na rozpojení bahna a naložení, ruční přemístění vodorovné za prvních 10 m, svislé za prvních 3,5 m, ztížení prací při rozmáčení. 2. V ceně -1132 jsou započteny i náklady na odstranění zbytků nečistot zametením nebo seškrábáním včetně naložení, ruční vodorovné přemístění za prvních 10 m, svislé přemístění za prvních 3,5 m, opláchnutí vyčištěných míst proudem tlakové vody. 3. V ceně -1150, -1151 jsou započteny i náklady na vodorovné přemístění m3 bahna za každých dalších 10 m, nebo svislé přemístění za každých 3,5 m nad základní přemístění započítané v cenách -1131 a -1132. 4. V cenách -1150 a -1151 nejsou započteny náklady na odvoz bahna auty. Toto vodorovné přemístění se oceňuje cenami ceníku 800-1 Zemní práce. 5. Množství měrných jednotek se určuje u cen: a) 1131, -1150, -1151 za m3 odstraňovaného nerozpojeného bahna; b) 1132, -2121, -2122, -2123 v m2 očištěné plochy. </t>
  </si>
  <si>
    <t xml:space="preserve">Poznámka k položce:_x000D_
Viz. výkresy D.1.2.2.1, D.1.2.2.7 - D.1.2.2.10_x000D_
Očištění celé konstrukce </t>
  </si>
  <si>
    <t>39 "koruna přelivu"</t>
  </si>
  <si>
    <t>48,22*2 "vnitřní strana spadiště"</t>
  </si>
  <si>
    <t>48,22/2*2, "vnější strana spadiště"</t>
  </si>
  <si>
    <t>85,45 "vnitřek spadiště"</t>
  </si>
  <si>
    <t>30*2+5*2*2"propustek"</t>
  </si>
  <si>
    <t>114 "vývar"</t>
  </si>
  <si>
    <t>6,2+(2,3*0,7*4) "požerák"</t>
  </si>
  <si>
    <t>938903111</t>
  </si>
  <si>
    <t>Vysekání spár hl do 70 mm v dlažbě z lomového kamene</t>
  </si>
  <si>
    <t>2016191553</t>
  </si>
  <si>
    <t>Dokončovací práce na dosavadních konstrukcích vysekání spár s očištěním zdiva nebo dlažby, s naložením suti na dopravní prostředek nebo s odklizením na hromady do vzdálenosti 50 m při hloubce spáry do 70 mm v dlažbě z lomového kamene</t>
  </si>
  <si>
    <t>https://podminky.urs.cz/item/CS_URS_2023_01/938903111</t>
  </si>
  <si>
    <t>941221111</t>
  </si>
  <si>
    <t>Montáž lešení řadového rámového těžkého zatížení do 300 kg/m2 š od 0,9 do 1,2 m v do 10 m</t>
  </si>
  <si>
    <t>599882794</t>
  </si>
  <si>
    <t>Montáž lešení řadového rámového těžkého pracovního s podlahami s provozním zatížením tř. 4 do 300 kg/m2 šířky tř. SW09 od 0,9 do 1,2 m, výšky do 10 m</t>
  </si>
  <si>
    <t>https://podminky.urs.cz/item/CS_URS_2023_01/941221111</t>
  </si>
  <si>
    <t>15,9*2 "lešení do spadiště"</t>
  </si>
  <si>
    <t>941221811</t>
  </si>
  <si>
    <t>Demontáž lešení řadového rámového těžkého zatížení do 300 kg/m2 š od 0,9 do 1,2 m v do 10 m</t>
  </si>
  <si>
    <t>1115455940</t>
  </si>
  <si>
    <t>Demontáž lešení řadového rámového těžkého pracovního s provozním zatížením tř. 4 do 300 kg/m2 šířky tř. SW09 od 0,9 do 1,2 m, výšky do 10 m</t>
  </si>
  <si>
    <t>https://podminky.urs.cz/item/CS_URS_2023_01/941221811</t>
  </si>
  <si>
    <t>949101111</t>
  </si>
  <si>
    <t>Lešení pomocné pro objekty pozemních staveb s lešeňovou podlahou v do 1,9 m zatížení do 150 kg/m2</t>
  </si>
  <si>
    <t>155625733</t>
  </si>
  <si>
    <t>Lešení pomocné pracovní pro objekty pozemních staveb pro zatížení do 150 kg/m2, o výšce lešeňové podlahy do 1,9 m</t>
  </si>
  <si>
    <t>https://podminky.urs.cz/item/CS_URS_2023_01/949101111</t>
  </si>
  <si>
    <t>953961212</t>
  </si>
  <si>
    <t>Kotvy chemickou patronou M 10 hl 90 mm do betonu, ŽB nebo kamene s vyvrtáním otvoru</t>
  </si>
  <si>
    <t>kus</t>
  </si>
  <si>
    <t>16</t>
  </si>
  <si>
    <t>624848500</t>
  </si>
  <si>
    <t>Kotvy chemické s vyvrtáním otvoru do betonu, železobetonu nebo tvrdého kamene chemická patrona, velikost M 10, hloubka 90 mm</t>
  </si>
  <si>
    <t>https://podminky.urs.cz/item/CS_URS_2023_01/953961212</t>
  </si>
  <si>
    <t>4*5 "vtokový portál - příkotvení platle"</t>
  </si>
  <si>
    <t>4*7 "výtokový portál - přikotvení platle"</t>
  </si>
  <si>
    <t>953965115</t>
  </si>
  <si>
    <t>Kotevní šroub pro chemické kotvy M 10 dl 130 mm</t>
  </si>
  <si>
    <t>1937587210</t>
  </si>
  <si>
    <t>Kotvy chemické s vyvrtáním otvoru kotevní šrouby pro chemické kotvy, velikost M 10, délka 130 mm</t>
  </si>
  <si>
    <t>https://podminky.urs.cz/item/CS_URS_2023_01/953965115</t>
  </si>
  <si>
    <t>966075141</t>
  </si>
  <si>
    <t>Odstranění kovového zábradlí vcelku</t>
  </si>
  <si>
    <t>979033849</t>
  </si>
  <si>
    <t>Odstranění různých konstrukcí na mostech kovového zábradlí vcelku</t>
  </si>
  <si>
    <t>https://podminky.urs.cz/item/CS_URS_2023_01/966075141</t>
  </si>
  <si>
    <t>9 "návodní strana"</t>
  </si>
  <si>
    <t>14 "vzdušní strana"</t>
  </si>
  <si>
    <t>974049134</t>
  </si>
  <si>
    <t>Vysekání rýh v betonových zdech hl do 50 mm š do 150 mm</t>
  </si>
  <si>
    <t>-1582463660</t>
  </si>
  <si>
    <t>Vysekání rýh v betonových zdech  do hl. 50 mm a šířky do 150 mm</t>
  </si>
  <si>
    <t>https://podminky.urs.cz/item/CS_URS_2023_01/974049134</t>
  </si>
  <si>
    <t>985142111</t>
  </si>
  <si>
    <t>Vysekání spojovací hmoty ze spár zdiva hl do 40 mm dl do 6 m/m2</t>
  </si>
  <si>
    <t>608300403</t>
  </si>
  <si>
    <t>Vysekání spojovací hmoty ze spár zdiva včetně vyčištění hloubky spáry do 40 mm délky spáry na 1 m2 upravované plochy do 6 m</t>
  </si>
  <si>
    <t>https://podminky.urs.cz/item/CS_URS_2023_01/985142111</t>
  </si>
  <si>
    <t xml:space="preserve">Poznámka k souboru cen:_x000D_
1. Ceny lze použít pro vysekání spojovací hmoty ze spár cihelného nebo kamenného zdiva. 2. Ceny se nepoužijí v případě, jestliže se provádí otlučení omítek oceňované cenami souboru cen 985 11-1 Otlučení a odsekání vrstev. 3. Délce spáry na 1 m2 upravované plochy odpovídají tyto počty kamenů: a) do 6 m - do 10 kusů na 1 m2, b) přes 6 do 12 m - přes 10 do 35 kusů na 1 m2, c) přes 12 m - přes 35 kusů na 1 m2. </t>
  </si>
  <si>
    <t>(0,7+1+2)*0,1 "pravá stěna"</t>
  </si>
  <si>
    <t>5,6*0,1 "dno"</t>
  </si>
  <si>
    <t>(2+1+0,7)*0,1 "levá stěna"</t>
  </si>
  <si>
    <t>9970136R</t>
  </si>
  <si>
    <t>Likvidace suti dle platné legislativy, včetně všech nutných činností a postupů</t>
  </si>
  <si>
    <t>-1867015424</t>
  </si>
  <si>
    <t>likvidace suti dle platné legislativy, včetně všech nutných činností a postupů</t>
  </si>
  <si>
    <t xml:space="preserve">Poznámka k souboru cen:_x000D_
1. Ceny uvedené v souboru cen je doporučeno upravit podle aktuálních cen místně příslušné skládky odpadů. 2. Uložení odpadů neuvedených v souboru cen se oceňuje individuálně. 3. V cenách je započítán poplatek za ukládaní odpadu dle zákona 185/2001 Sb. 4. Případné drcení stavebního odpadu lze ocenit souborem cen 997 00-60 Drcení stavebního odpadu z katalogu 800-6 Demolice objektů. </t>
  </si>
  <si>
    <t>Poznámka k položce:_x000D_
Položka obsahuje naložení, svislou dopravu, vodorovnou dopravu, poplatek za uložení, na skládce případně recyklačním centru, veškerá nutná manipulace v souladu s platnou legislativou, doložení dokladů o likvidaci, vážní lístky._x000D_
Předpokládá se uložení např. na skládku, množství suti 1,461 t</t>
  </si>
  <si>
    <t>99</t>
  </si>
  <si>
    <t>Přesun hmot</t>
  </si>
  <si>
    <t>17</t>
  </si>
  <si>
    <t>998332011</t>
  </si>
  <si>
    <t>Přesun hmot pro úpravy vodních toků a kanály, hráze rybníků apod. dopravní vzdálenost do 500 m</t>
  </si>
  <si>
    <t>t</t>
  </si>
  <si>
    <t>-2080290025</t>
  </si>
  <si>
    <t>https://podminky.urs.cz/item/CS_URS_2023_01/998332011</t>
  </si>
  <si>
    <t>144,258</t>
  </si>
  <si>
    <t>PSV</t>
  </si>
  <si>
    <t>Práce a dodávky PSV</t>
  </si>
  <si>
    <t>767</t>
  </si>
  <si>
    <t>Konstrukce zámečnické</t>
  </si>
  <si>
    <t>18</t>
  </si>
  <si>
    <t>767161114</t>
  </si>
  <si>
    <t>Montáž zábradlí rovného z trubek do zdi hmotnosti do 30 kg</t>
  </si>
  <si>
    <t>-2009790099</t>
  </si>
  <si>
    <t>Montáž zábradlí rovného  z trubek nebo tenkostěnných profilů do zdiva, hmotnosti 1 m zábradlí přes 20 do 30 kg</t>
  </si>
  <si>
    <t>https://podminky.urs.cz/item/CS_URS_2023_01/767161114</t>
  </si>
  <si>
    <t>14 "na výtokový portál"</t>
  </si>
  <si>
    <t>9"na vtokový portál"</t>
  </si>
  <si>
    <t>19</t>
  </si>
  <si>
    <t>14550138</t>
  </si>
  <si>
    <t>profil ocelový svařovaný jakost S235 průřez obdelníkový 50x30x3mm</t>
  </si>
  <si>
    <t>32</t>
  </si>
  <si>
    <t>-1633126402</t>
  </si>
  <si>
    <t>(4*2)*0,00332 "vtokový potrál - střední příčka"</t>
  </si>
  <si>
    <t>6*2*0,00332 "výtokový portál - střední příčka"</t>
  </si>
  <si>
    <t>20</t>
  </si>
  <si>
    <t>14550248</t>
  </si>
  <si>
    <t>profil ocelový svařovaný jakost S235 průřez čtvercový 50x50x4mm</t>
  </si>
  <si>
    <t>-1305275263</t>
  </si>
  <si>
    <t>5*1,05*0,0053 "sloupky vtokový portál"</t>
  </si>
  <si>
    <t>9*0,0053 "madlo vtokový portál"</t>
  </si>
  <si>
    <t>7*1,05*0,0053 "sloupek výtokový portál"</t>
  </si>
  <si>
    <t>14*0,0053 "madlo výtokový portál"</t>
  </si>
  <si>
    <t>13515114</t>
  </si>
  <si>
    <t>ocel široká jakost S235JR 200x5mm</t>
  </si>
  <si>
    <t>-827723183</t>
  </si>
  <si>
    <t>Poznámka k položce:_x000D_
Hmotnost: 7,85 kg/m_x000D_
Viz. výkresy D.1.2.2.1, D.1.2.2.7 - D.1.2.2.10</t>
  </si>
  <si>
    <t>0,2*0,2*(5+7)*0,0084 "kotvící deska"</t>
  </si>
  <si>
    <t>22</t>
  </si>
  <si>
    <t>24629037</t>
  </si>
  <si>
    <t>hmota nátěrová alkydová jednovrstvá antikorozní na kovy kovářská odstín 0199</t>
  </si>
  <si>
    <t>1882000051</t>
  </si>
  <si>
    <t>5 "poklop požeráku"</t>
  </si>
  <si>
    <t>30" zábradlí"</t>
  </si>
  <si>
    <t>23</t>
  </si>
  <si>
    <t>998767101</t>
  </si>
  <si>
    <t>Přesun hmot tonážní pro zámečnické konstrukce v objektech v do 6 m</t>
  </si>
  <si>
    <t>-1442961522</t>
  </si>
  <si>
    <t>Přesun hmot pro zámečnické konstrukce stanovený z hmotnosti přesunovaného materiálu vodorovná dopravní vzdálenost do 50 m v objektech výšky do 6 m</t>
  </si>
  <si>
    <t>https://podminky.urs.cz/item/CS_URS_2023_01/998767101</t>
  </si>
  <si>
    <t>783</t>
  </si>
  <si>
    <t>Dokončovací práce - nátěry</t>
  </si>
  <si>
    <t>24</t>
  </si>
  <si>
    <t>783314201</t>
  </si>
  <si>
    <t>Základní antikorozní jednonásobný syntetický standardní nátěr zámečnických konstrukcí</t>
  </si>
  <si>
    <t>-310764599</t>
  </si>
  <si>
    <t>Základní antikorozní nátěr zámečnických konstrukcí jednonásobný syntetický standardní</t>
  </si>
  <si>
    <t>https://podminky.urs.cz/item/CS_URS_2023_01/783314201</t>
  </si>
  <si>
    <t>9*1,1 "vtokový portál"</t>
  </si>
  <si>
    <t>14*1,1 "výtokový portál"</t>
  </si>
  <si>
    <t>6,2 "poklop požeráku"</t>
  </si>
  <si>
    <t>VON - Vedlejší a ostatní náklady</t>
  </si>
  <si>
    <t>VRN - Vedlejší rozpočtové náklady</t>
  </si>
  <si>
    <t xml:space="preserve">    0 - Vedlejší a ostatní náklady</t>
  </si>
  <si>
    <t>VRN</t>
  </si>
  <si>
    <t>Vedlejší rozpočtové náklady</t>
  </si>
  <si>
    <t>R1</t>
  </si>
  <si>
    <t>Aktualizace vyjádření správců sítí a splnění případných podmínek</t>
  </si>
  <si>
    <t>Kč</t>
  </si>
  <si>
    <t>1024</t>
  </si>
  <si>
    <t>-741010892</t>
  </si>
  <si>
    <t>R10</t>
  </si>
  <si>
    <t xml:space="preserve">Čištění a úklid dotčených komunikací a veřejných prostranství, čištění kol veškeré stavební techniky před výjezdem ze staveniště po celou dobu stavby, včetně všech souvisejících činností._x000D_
</t>
  </si>
  <si>
    <t>727058433</t>
  </si>
  <si>
    <t>Čištění a úklid dotčených komunikací a veřejných prostranství, čištění kol veškeré stavební techniky před výjezdem ze staveniště po celou dobu stavby, včetně všech souvisejících činností.</t>
  </si>
  <si>
    <t>R12</t>
  </si>
  <si>
    <t>Úhrada kompenzace za uložení sedimentu v rámci půdního bloku 3102/14</t>
  </si>
  <si>
    <t>-1116367046</t>
  </si>
  <si>
    <t>R13</t>
  </si>
  <si>
    <t>Zpracování havarijního plánu, včetně projednání a schválení</t>
  </si>
  <si>
    <t>-586609465</t>
  </si>
  <si>
    <t>R14</t>
  </si>
  <si>
    <t>Provedení opatření vyplývající z havarijního a povodňového plánu</t>
  </si>
  <si>
    <t>1311563558</t>
  </si>
  <si>
    <t>R15</t>
  </si>
  <si>
    <t>Zpracování povodňového plánu, včetně projednání a odsouhlasení</t>
  </si>
  <si>
    <t>-83527909</t>
  </si>
  <si>
    <t>R2</t>
  </si>
  <si>
    <t>Zpracování pasportizace stavbou dotčených ploch, objektů a komunikací</t>
  </si>
  <si>
    <t>-188640201</t>
  </si>
  <si>
    <t>R3</t>
  </si>
  <si>
    <t xml:space="preserve">Zajištění a zabezpečení staveniště, zřízení a likvidace zařízení staveniště, včetně oplocení, případných přípojek, přístupů, sjezdů, skládek, deponií, míchacích center apod. _x000D_
</t>
  </si>
  <si>
    <t>-1196788805</t>
  </si>
  <si>
    <t>Zajištění a zabezpečení staveniště, zřízení a likvidace zařízení staveniště, včetně oplocení, případných přípojek, přístupů, sjezdů, skládek, deponií, míchacích center apod.</t>
  </si>
  <si>
    <t>R4</t>
  </si>
  <si>
    <t>Provedení zaměření povrchu sedimentu (2x) před zahájením těžby a dna po provedení prací s vyčíslením skutečného množství odstraněného sedimentu odborně způsobilou osobou v oboru zeměměřičství</t>
  </si>
  <si>
    <t>-1620856342</t>
  </si>
  <si>
    <t>R5</t>
  </si>
  <si>
    <t>Práce geodeta v průběhu stavby - vytýčení stavby</t>
  </si>
  <si>
    <t>346607059</t>
  </si>
  <si>
    <t>R6</t>
  </si>
  <si>
    <t>Provedení zkoušek a předání výsledků těchto zkoušek a atestů k prokázání požadovaných kvalitativních parametrů díla a předložení dokumentace o shodě použitých materiálů</t>
  </si>
  <si>
    <t>-1125091488</t>
  </si>
  <si>
    <t>R7</t>
  </si>
  <si>
    <t>Osazení dopravního značení, a to v rozsahu nezbytném pro řádné a bezpečné provádění stavby.</t>
  </si>
  <si>
    <t>-439617082</t>
  </si>
  <si>
    <t>R8</t>
  </si>
  <si>
    <t xml:space="preserve">Informování vlastníků stavbou dotčených pozemků a komunikací o vstupu na pozemky, včetně protokolárního předání dotčených pozemků a komunikací uvedených do původního stavu, zpět jejich vlastníkům. _x000D_
</t>
  </si>
  <si>
    <t>100310683</t>
  </si>
  <si>
    <t>Informování vlastníků stavbou dotčených pozemků a komunikací o vstupu na pozemky, včetně protokolárního předání dotčených pozemků a komunikací uvedených do původního stavu, zpět jejich vlastníkům.</t>
  </si>
  <si>
    <t>R9</t>
  </si>
  <si>
    <t>Zpracování a předání dokumentace skutečného provedení stavby (3 paré + 1 v elektronické formě) objednateli a zaměření skutečného provedení stavby, včetně prostoru nádrže – geodetická část dokumentace (3 paré + 1 v elektronické formě) v rozsahu odpovídajíc</t>
  </si>
  <si>
    <t>2055463104</t>
  </si>
  <si>
    <t>Zpracování a předání dokumentace skutečného provedení stavby (3 paré + 1 v elektronické formě) objednateli a zaměření skutečného provedení stavby, včetně prostoru nádrže – geodetická část dokumentace (3 paré + 1 v elektronické formě) v rozsahu odpovídajícím příslušným právním předpisům. Pořízení fotodokumentace stavby.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</si>
</sst>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22">
    <xf numFmtId="0" fontId="0" fillId="0" borderId="0" xfId="0"/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0" fillId="0" borderId="0" xfId="0" applyProtection="1"/>
    <xf numFmtId="0" fontId="12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3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0" fillId="4" borderId="0" xfId="0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0" borderId="15" xfId="0" applyBorder="1" applyAlignment="1" applyProtection="1">
      <alignment vertical="center"/>
    </xf>
    <xf numFmtId="0" fontId="21" fillId="5" borderId="6" xfId="0" applyFont="1" applyFill="1" applyBorder="1" applyAlignment="1" applyProtection="1">
      <alignment horizontal="center" vertical="center"/>
    </xf>
    <xf numFmtId="0" fontId="21" fillId="5" borderId="7" xfId="0" applyFont="1" applyFill="1" applyBorder="1" applyAlignment="1" applyProtection="1">
      <alignment horizontal="left" vertical="center"/>
    </xf>
    <xf numFmtId="0" fontId="0" fillId="5" borderId="7" xfId="0" applyFill="1" applyBorder="1" applyAlignment="1" applyProtection="1">
      <alignment vertical="center"/>
    </xf>
    <xf numFmtId="0" fontId="21" fillId="5" borderId="7" xfId="0" applyFont="1" applyFill="1" applyBorder="1" applyAlignment="1" applyProtection="1">
      <alignment horizontal="center" vertical="center"/>
    </xf>
    <xf numFmtId="0" fontId="21" fillId="5" borderId="7" xfId="0" applyFont="1" applyFill="1" applyBorder="1" applyAlignment="1" applyProtection="1">
      <alignment horizontal="right" vertical="center"/>
    </xf>
    <xf numFmtId="0" fontId="21" fillId="5" borderId="8" xfId="0" applyFont="1" applyFill="1" applyBorder="1" applyAlignment="1" applyProtection="1">
      <alignment horizontal="left" vertical="center"/>
    </xf>
    <xf numFmtId="0" fontId="21" fillId="5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166" fontId="19" fillId="0" borderId="0" xfId="0" applyNumberFormat="1" applyFont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5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166" fontId="28" fillId="0" borderId="0" xfId="0" applyNumberFormat="1" applyFont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6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21" fillId="5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 wrapText="1"/>
    </xf>
    <xf numFmtId="0" fontId="21" fillId="5" borderId="16" xfId="0" applyFont="1" applyFill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3" fillId="0" borderId="0" xfId="0" applyNumberFormat="1" applyFont="1" applyProtection="1"/>
    <xf numFmtId="166" fontId="31" fillId="0" borderId="12" xfId="0" applyNumberFormat="1" applyFont="1" applyBorder="1" applyProtection="1"/>
    <xf numFmtId="166" fontId="31" fillId="0" borderId="13" xfId="0" applyNumberFormat="1" applyFont="1" applyBorder="1" applyProtection="1"/>
    <xf numFmtId="4" fontId="32" fillId="0" borderId="0" xfId="0" applyNumberFormat="1" applyFont="1" applyAlignment="1" applyProtection="1">
      <alignment vertical="center"/>
    </xf>
    <xf numFmtId="0" fontId="8" fillId="0" borderId="3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8" fillId="0" borderId="14" xfId="0" applyFont="1" applyBorder="1" applyProtection="1"/>
    <xf numFmtId="166" fontId="8" fillId="0" borderId="0" xfId="0" applyNumberFormat="1" applyFont="1" applyProtection="1"/>
    <xf numFmtId="166" fontId="8" fillId="0" borderId="15" xfId="0" applyNumberFormat="1" applyFont="1" applyBorder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22" fillId="3" borderId="14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166" fontId="22" fillId="0" borderId="0" xfId="0" applyNumberFormat="1" applyFont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 applyProtection="1">
      <alignment vertical="center"/>
    </xf>
    <xf numFmtId="0" fontId="38" fillId="3" borderId="14" xfId="0" applyFont="1" applyFill="1" applyBorder="1" applyAlignment="1" applyProtection="1">
      <alignment horizontal="left" vertical="center"/>
    </xf>
    <xf numFmtId="0" fontId="38" fillId="0" borderId="0" xfId="0" applyFont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4" fontId="21" fillId="0" borderId="22" xfId="0" applyNumberFormat="1" applyFont="1" applyFill="1" applyBorder="1" applyAlignment="1" applyProtection="1">
      <alignment vertical="center"/>
    </xf>
    <xf numFmtId="0" fontId="2" fillId="6" borderId="0" xfId="0" applyFont="1" applyFill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7103101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s://podminky.urs.cz/item/CS_URS_2023_01/122703603" TargetMode="External"/><Relationship Id="rId7" Type="http://schemas.openxmlformats.org/officeDocument/2006/relationships/hyperlink" Target="https://podminky.urs.cz/item/CS_URS_2023_01/162551107" TargetMode="External"/><Relationship Id="rId12" Type="http://schemas.openxmlformats.org/officeDocument/2006/relationships/hyperlink" Target="https://podminky.urs.cz/item/CS_URS_2023_01/183403252" TargetMode="External"/><Relationship Id="rId2" Type="http://schemas.openxmlformats.org/officeDocument/2006/relationships/hyperlink" Target="https://podminky.urs.cz/item/CS_URS_2023_01/122703602" TargetMode="External"/><Relationship Id="rId1" Type="http://schemas.openxmlformats.org/officeDocument/2006/relationships/hyperlink" Target="https://podminky.urs.cz/item/CS_URS_2023_01/122703601" TargetMode="External"/><Relationship Id="rId6" Type="http://schemas.openxmlformats.org/officeDocument/2006/relationships/hyperlink" Target="https://podminky.urs.cz/item/CS_URS_2023_01/162253102" TargetMode="External"/><Relationship Id="rId11" Type="http://schemas.openxmlformats.org/officeDocument/2006/relationships/hyperlink" Target="https://podminky.urs.cz/item/CS_URS_2023_01/183403212" TargetMode="External"/><Relationship Id="rId5" Type="http://schemas.openxmlformats.org/officeDocument/2006/relationships/hyperlink" Target="https://podminky.urs.cz/item/CS_URS_2023_01/162253101" TargetMode="External"/><Relationship Id="rId10" Type="http://schemas.openxmlformats.org/officeDocument/2006/relationships/hyperlink" Target="https://podminky.urs.cz/item/CS_URS_2023_01/181951111" TargetMode="External"/><Relationship Id="rId4" Type="http://schemas.openxmlformats.org/officeDocument/2006/relationships/hyperlink" Target="https://podminky.urs.cz/item/CS_URS_2023_01/125703301" TargetMode="External"/><Relationship Id="rId9" Type="http://schemas.openxmlformats.org/officeDocument/2006/relationships/hyperlink" Target="https://podminky.urs.cz/item/CS_URS_2023_01/18145112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41221111" TargetMode="External"/><Relationship Id="rId13" Type="http://schemas.openxmlformats.org/officeDocument/2006/relationships/hyperlink" Target="https://podminky.urs.cz/item/CS_URS_2023_01/966075141" TargetMode="External"/><Relationship Id="rId18" Type="http://schemas.openxmlformats.org/officeDocument/2006/relationships/hyperlink" Target="https://podminky.urs.cz/item/CS_URS_2023_01/998767101" TargetMode="External"/><Relationship Id="rId3" Type="http://schemas.openxmlformats.org/officeDocument/2006/relationships/hyperlink" Target="https://podminky.urs.cz/item/CS_URS_2023_01/624631313" TargetMode="External"/><Relationship Id="rId7" Type="http://schemas.openxmlformats.org/officeDocument/2006/relationships/hyperlink" Target="https://podminky.urs.cz/item/CS_URS_2023_01/938903111" TargetMode="External"/><Relationship Id="rId12" Type="http://schemas.openxmlformats.org/officeDocument/2006/relationships/hyperlink" Target="https://podminky.urs.cz/item/CS_URS_2023_01/953965115" TargetMode="External"/><Relationship Id="rId17" Type="http://schemas.openxmlformats.org/officeDocument/2006/relationships/hyperlink" Target="https://podminky.urs.cz/item/CS_URS_2023_01/767161114" TargetMode="External"/><Relationship Id="rId2" Type="http://schemas.openxmlformats.org/officeDocument/2006/relationships/hyperlink" Target="https://podminky.urs.cz/item/CS_URS_2023_01/465518317" TargetMode="External"/><Relationship Id="rId16" Type="http://schemas.openxmlformats.org/officeDocument/2006/relationships/hyperlink" Target="https://podminky.urs.cz/item/CS_URS_2023_01/998332011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s://podminky.urs.cz/item/CS_URS_2023_01/464511111" TargetMode="External"/><Relationship Id="rId6" Type="http://schemas.openxmlformats.org/officeDocument/2006/relationships/hyperlink" Target="https://podminky.urs.cz/item/CS_URS_2023_01/938902122" TargetMode="External"/><Relationship Id="rId11" Type="http://schemas.openxmlformats.org/officeDocument/2006/relationships/hyperlink" Target="https://podminky.urs.cz/item/CS_URS_2023_01/953961212" TargetMode="External"/><Relationship Id="rId5" Type="http://schemas.openxmlformats.org/officeDocument/2006/relationships/hyperlink" Target="https://podminky.urs.cz/item/CS_URS_2023_01/938901101" TargetMode="External"/><Relationship Id="rId15" Type="http://schemas.openxmlformats.org/officeDocument/2006/relationships/hyperlink" Target="https://podminky.urs.cz/item/CS_URS_2023_01/985142111" TargetMode="External"/><Relationship Id="rId10" Type="http://schemas.openxmlformats.org/officeDocument/2006/relationships/hyperlink" Target="https://podminky.urs.cz/item/CS_URS_2023_01/949101111" TargetMode="External"/><Relationship Id="rId19" Type="http://schemas.openxmlformats.org/officeDocument/2006/relationships/hyperlink" Target="https://podminky.urs.cz/item/CS_URS_2023_01/783314201" TargetMode="External"/><Relationship Id="rId4" Type="http://schemas.openxmlformats.org/officeDocument/2006/relationships/hyperlink" Target="https://podminky.urs.cz/item/CS_URS_2023_01/931994142" TargetMode="External"/><Relationship Id="rId9" Type="http://schemas.openxmlformats.org/officeDocument/2006/relationships/hyperlink" Target="https://podminky.urs.cz/item/CS_URS_2023_01/941221811" TargetMode="External"/><Relationship Id="rId14" Type="http://schemas.openxmlformats.org/officeDocument/2006/relationships/hyperlink" Target="https://podminky.urs.cz/item/CS_URS_2023_01/97404913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AI2" sqref="AI2"/>
    </sheetView>
  </sheetViews>
  <sheetFormatPr defaultRowHeight="11.25"/>
  <cols>
    <col min="1" max="1" width="8.33203125" style="7" customWidth="1"/>
    <col min="2" max="2" width="1.6640625" style="7" customWidth="1"/>
    <col min="3" max="3" width="4.1640625" style="7" customWidth="1"/>
    <col min="4" max="33" width="2.6640625" style="7" customWidth="1"/>
    <col min="34" max="34" width="3.33203125" style="7" customWidth="1"/>
    <col min="35" max="35" width="31.6640625" style="7" customWidth="1"/>
    <col min="36" max="37" width="2.5" style="7" customWidth="1"/>
    <col min="38" max="38" width="8.33203125" style="7" customWidth="1"/>
    <col min="39" max="39" width="3.33203125" style="7" customWidth="1"/>
    <col min="40" max="40" width="13.33203125" style="7" customWidth="1"/>
    <col min="41" max="41" width="7.5" style="7" customWidth="1"/>
    <col min="42" max="42" width="4.1640625" style="7" customWidth="1"/>
    <col min="43" max="43" width="15.6640625" style="7" hidden="1" customWidth="1"/>
    <col min="44" max="44" width="13.6640625" style="7" customWidth="1"/>
    <col min="45" max="47" width="25.83203125" style="7" hidden="1" customWidth="1"/>
    <col min="48" max="49" width="21.6640625" style="7" hidden="1" customWidth="1"/>
    <col min="50" max="51" width="25" style="7" hidden="1" customWidth="1"/>
    <col min="52" max="52" width="21.6640625" style="7" hidden="1" customWidth="1"/>
    <col min="53" max="53" width="19.1640625" style="7" hidden="1" customWidth="1"/>
    <col min="54" max="54" width="25" style="7" hidden="1" customWidth="1"/>
    <col min="55" max="55" width="21.6640625" style="7" hidden="1" customWidth="1"/>
    <col min="56" max="56" width="19.1640625" style="7" hidden="1" customWidth="1"/>
    <col min="57" max="57" width="66.5" style="7" customWidth="1"/>
    <col min="58" max="70" width="9.33203125" style="7"/>
    <col min="71" max="91" width="9.33203125" style="7" hidden="1"/>
    <col min="92" max="16384" width="9.33203125" style="7"/>
  </cols>
  <sheetData>
    <row r="1" spans="1:74">
      <c r="A1" s="6" t="s">
        <v>0</v>
      </c>
      <c r="AZ1" s="6" t="s">
        <v>1</v>
      </c>
      <c r="BA1" s="6" t="s">
        <v>2</v>
      </c>
      <c r="BB1" s="6" t="s">
        <v>1</v>
      </c>
      <c r="BT1" s="6" t="s">
        <v>3</v>
      </c>
      <c r="BU1" s="6" t="s">
        <v>3</v>
      </c>
      <c r="BV1" s="6" t="s">
        <v>4</v>
      </c>
    </row>
    <row r="2" spans="1:74" ht="36.950000000000003" customHeight="1">
      <c r="AR2" s="8" t="s">
        <v>5</v>
      </c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S2" s="10" t="s">
        <v>6</v>
      </c>
      <c r="BT2" s="10" t="s">
        <v>7</v>
      </c>
    </row>
    <row r="3" spans="1:74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6</v>
      </c>
      <c r="BT3" s="10" t="s">
        <v>8</v>
      </c>
    </row>
    <row r="4" spans="1:74" ht="24.95" customHeight="1">
      <c r="B4" s="13"/>
      <c r="D4" s="14" t="s">
        <v>9</v>
      </c>
      <c r="AR4" s="13"/>
      <c r="AS4" s="15" t="s">
        <v>10</v>
      </c>
      <c r="BE4" s="16" t="s">
        <v>11</v>
      </c>
      <c r="BS4" s="10" t="s">
        <v>12</v>
      </c>
    </row>
    <row r="5" spans="1:74" ht="12" customHeight="1">
      <c r="B5" s="13"/>
      <c r="D5" s="17" t="s">
        <v>13</v>
      </c>
      <c r="K5" s="18" t="s">
        <v>14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R5" s="13"/>
      <c r="BE5" s="19" t="s">
        <v>15</v>
      </c>
      <c r="BS5" s="10" t="s">
        <v>6</v>
      </c>
    </row>
    <row r="6" spans="1:74" ht="36.950000000000003" customHeight="1">
      <c r="B6" s="13"/>
      <c r="D6" s="20" t="s">
        <v>16</v>
      </c>
      <c r="K6" s="21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R6" s="13"/>
      <c r="BE6" s="22"/>
      <c r="BS6" s="10" t="s">
        <v>6</v>
      </c>
    </row>
    <row r="7" spans="1:74" ht="12" customHeight="1">
      <c r="B7" s="13"/>
      <c r="D7" s="23" t="s">
        <v>18</v>
      </c>
      <c r="K7" s="24" t="s">
        <v>1</v>
      </c>
      <c r="AK7" s="23" t="s">
        <v>19</v>
      </c>
      <c r="AN7" s="24" t="s">
        <v>1</v>
      </c>
      <c r="AR7" s="13"/>
      <c r="BE7" s="22"/>
      <c r="BS7" s="10" t="s">
        <v>6</v>
      </c>
    </row>
    <row r="8" spans="1:74" ht="12" customHeight="1">
      <c r="B8" s="13"/>
      <c r="D8" s="23" t="s">
        <v>20</v>
      </c>
      <c r="K8" s="24" t="s">
        <v>21</v>
      </c>
      <c r="AK8" s="23" t="s">
        <v>22</v>
      </c>
      <c r="AN8" s="1" t="s">
        <v>23</v>
      </c>
      <c r="AR8" s="13"/>
      <c r="BE8" s="22"/>
      <c r="BS8" s="10" t="s">
        <v>6</v>
      </c>
    </row>
    <row r="9" spans="1:74" ht="14.45" customHeight="1">
      <c r="B9" s="13"/>
      <c r="AR9" s="13"/>
      <c r="BE9" s="22"/>
      <c r="BS9" s="10" t="s">
        <v>6</v>
      </c>
    </row>
    <row r="10" spans="1:74" ht="12" customHeight="1">
      <c r="B10" s="13"/>
      <c r="D10" s="23" t="s">
        <v>24</v>
      </c>
      <c r="AK10" s="23" t="s">
        <v>25</v>
      </c>
      <c r="AN10" s="24" t="s">
        <v>26</v>
      </c>
      <c r="AR10" s="13"/>
      <c r="BE10" s="22"/>
      <c r="BS10" s="10" t="s">
        <v>6</v>
      </c>
    </row>
    <row r="11" spans="1:74" ht="18.399999999999999" customHeight="1">
      <c r="B11" s="13"/>
      <c r="E11" s="24" t="s">
        <v>27</v>
      </c>
      <c r="AK11" s="23" t="s">
        <v>28</v>
      </c>
      <c r="AN11" s="24" t="s">
        <v>1</v>
      </c>
      <c r="AR11" s="13"/>
      <c r="BE11" s="22"/>
      <c r="BS11" s="10" t="s">
        <v>6</v>
      </c>
    </row>
    <row r="12" spans="1:74" ht="6.95" customHeight="1">
      <c r="B12" s="13"/>
      <c r="AR12" s="13"/>
      <c r="BE12" s="22"/>
      <c r="BS12" s="10" t="s">
        <v>6</v>
      </c>
    </row>
    <row r="13" spans="1:74" ht="12" customHeight="1">
      <c r="B13" s="13"/>
      <c r="D13" s="23" t="s">
        <v>29</v>
      </c>
      <c r="AK13" s="23" t="s">
        <v>25</v>
      </c>
      <c r="AN13" s="2" t="s">
        <v>30</v>
      </c>
      <c r="AR13" s="13"/>
      <c r="BE13" s="22"/>
      <c r="BS13" s="10" t="s">
        <v>6</v>
      </c>
    </row>
    <row r="14" spans="1:74" ht="12.75">
      <c r="B14" s="13"/>
      <c r="E14" s="5" t="s">
        <v>30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3" t="s">
        <v>28</v>
      </c>
      <c r="AN14" s="2" t="s">
        <v>30</v>
      </c>
      <c r="AR14" s="13"/>
      <c r="BE14" s="22"/>
      <c r="BS14" s="10" t="s">
        <v>6</v>
      </c>
    </row>
    <row r="15" spans="1:74" ht="6.95" customHeight="1">
      <c r="B15" s="13"/>
      <c r="AR15" s="13"/>
      <c r="BE15" s="22"/>
      <c r="BS15" s="10" t="s">
        <v>3</v>
      </c>
    </row>
    <row r="16" spans="1:74" ht="12" customHeight="1">
      <c r="B16" s="13"/>
      <c r="D16" s="23" t="s">
        <v>31</v>
      </c>
      <c r="AK16" s="23" t="s">
        <v>25</v>
      </c>
      <c r="AN16" s="24" t="s">
        <v>32</v>
      </c>
      <c r="AR16" s="13"/>
      <c r="BE16" s="22"/>
      <c r="BS16" s="10" t="s">
        <v>3</v>
      </c>
    </row>
    <row r="17" spans="2:71" ht="18.399999999999999" customHeight="1">
      <c r="B17" s="13"/>
      <c r="E17" s="24" t="s">
        <v>33</v>
      </c>
      <c r="AK17" s="23" t="s">
        <v>28</v>
      </c>
      <c r="AN17" s="24" t="s">
        <v>1</v>
      </c>
      <c r="AR17" s="13"/>
      <c r="BE17" s="22"/>
      <c r="BS17" s="10" t="s">
        <v>34</v>
      </c>
    </row>
    <row r="18" spans="2:71" ht="6.95" customHeight="1">
      <c r="B18" s="13"/>
      <c r="AR18" s="13"/>
      <c r="BE18" s="22"/>
      <c r="BS18" s="10" t="s">
        <v>6</v>
      </c>
    </row>
    <row r="19" spans="2:71" ht="12" customHeight="1">
      <c r="B19" s="13"/>
      <c r="D19" s="23" t="s">
        <v>35</v>
      </c>
      <c r="AK19" s="23" t="s">
        <v>25</v>
      </c>
      <c r="AN19" s="24" t="s">
        <v>32</v>
      </c>
      <c r="AR19" s="13"/>
      <c r="BE19" s="22"/>
      <c r="BS19" s="10" t="s">
        <v>6</v>
      </c>
    </row>
    <row r="20" spans="2:71" ht="18.399999999999999" customHeight="1">
      <c r="B20" s="13"/>
      <c r="E20" s="24" t="s">
        <v>33</v>
      </c>
      <c r="AK20" s="23" t="s">
        <v>28</v>
      </c>
      <c r="AN20" s="24" t="s">
        <v>1</v>
      </c>
      <c r="AR20" s="13"/>
      <c r="BE20" s="22"/>
      <c r="BS20" s="10" t="s">
        <v>34</v>
      </c>
    </row>
    <row r="21" spans="2:71" ht="6.95" customHeight="1">
      <c r="B21" s="13"/>
      <c r="AR21" s="13"/>
      <c r="BE21" s="22"/>
    </row>
    <row r="22" spans="2:71" ht="12" customHeight="1">
      <c r="B22" s="13"/>
      <c r="D22" s="23" t="s">
        <v>36</v>
      </c>
      <c r="AR22" s="13"/>
      <c r="BE22" s="22"/>
    </row>
    <row r="23" spans="2:71" ht="16.5" customHeight="1">
      <c r="B23" s="13"/>
      <c r="E23" s="25" t="s">
        <v>1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R23" s="13"/>
      <c r="BE23" s="22"/>
    </row>
    <row r="24" spans="2:71" ht="6.95" customHeight="1">
      <c r="B24" s="13"/>
      <c r="AR24" s="13"/>
      <c r="BE24" s="22"/>
    </row>
    <row r="25" spans="2:71" ht="6.95" customHeight="1">
      <c r="B25" s="1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3"/>
      <c r="BE25" s="22"/>
    </row>
    <row r="26" spans="2:71" s="28" customFormat="1" ht="25.9" customHeight="1">
      <c r="B26" s="27"/>
      <c r="D26" s="29" t="s">
        <v>37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1">
        <f>ROUND(AG94,2)</f>
        <v>442410.5</v>
      </c>
      <c r="AL26" s="32"/>
      <c r="AM26" s="32"/>
      <c r="AN26" s="32"/>
      <c r="AO26" s="32"/>
      <c r="AR26" s="27"/>
      <c r="BE26" s="22"/>
    </row>
    <row r="27" spans="2:71" s="28" customFormat="1" ht="6.95" customHeight="1">
      <c r="B27" s="27"/>
      <c r="AR27" s="27"/>
      <c r="BE27" s="22"/>
    </row>
    <row r="28" spans="2:71" s="28" customFormat="1" ht="12.75">
      <c r="B28" s="27"/>
      <c r="L28" s="33" t="s">
        <v>38</v>
      </c>
      <c r="M28" s="33"/>
      <c r="N28" s="33"/>
      <c r="O28" s="33"/>
      <c r="P28" s="33"/>
      <c r="W28" s="33" t="s">
        <v>39</v>
      </c>
      <c r="X28" s="33"/>
      <c r="Y28" s="33"/>
      <c r="Z28" s="33"/>
      <c r="AA28" s="33"/>
      <c r="AB28" s="33"/>
      <c r="AC28" s="33"/>
      <c r="AD28" s="33"/>
      <c r="AE28" s="33"/>
      <c r="AK28" s="33" t="s">
        <v>40</v>
      </c>
      <c r="AL28" s="33"/>
      <c r="AM28" s="33"/>
      <c r="AN28" s="33"/>
      <c r="AO28" s="33"/>
      <c r="AR28" s="27"/>
      <c r="BE28" s="22"/>
    </row>
    <row r="29" spans="2:71" s="35" customFormat="1" ht="14.45" customHeight="1">
      <c r="B29" s="34"/>
      <c r="D29" s="23" t="s">
        <v>41</v>
      </c>
      <c r="F29" s="23" t="s">
        <v>42</v>
      </c>
      <c r="L29" s="36">
        <v>0.21</v>
      </c>
      <c r="M29" s="37"/>
      <c r="N29" s="37"/>
      <c r="O29" s="37"/>
      <c r="P29" s="37"/>
      <c r="W29" s="38">
        <f>ROUND(AZ94, 2)</f>
        <v>442410.5</v>
      </c>
      <c r="X29" s="37"/>
      <c r="Y29" s="37"/>
      <c r="Z29" s="37"/>
      <c r="AA29" s="37"/>
      <c r="AB29" s="37"/>
      <c r="AC29" s="37"/>
      <c r="AD29" s="37"/>
      <c r="AE29" s="37"/>
      <c r="AK29" s="38">
        <f>ROUND(AV94, 2)</f>
        <v>92906.21</v>
      </c>
      <c r="AL29" s="37"/>
      <c r="AM29" s="37"/>
      <c r="AN29" s="37"/>
      <c r="AO29" s="37"/>
      <c r="AR29" s="34"/>
      <c r="BE29" s="39"/>
    </row>
    <row r="30" spans="2:71" s="35" customFormat="1" ht="14.45" customHeight="1">
      <c r="B30" s="34"/>
      <c r="F30" s="23" t="s">
        <v>43</v>
      </c>
      <c r="L30" s="36">
        <v>0.15</v>
      </c>
      <c r="M30" s="37"/>
      <c r="N30" s="37"/>
      <c r="O30" s="37"/>
      <c r="P30" s="37"/>
      <c r="W30" s="38">
        <f>ROUND(BA94, 2)</f>
        <v>0</v>
      </c>
      <c r="X30" s="37"/>
      <c r="Y30" s="37"/>
      <c r="Z30" s="37"/>
      <c r="AA30" s="37"/>
      <c r="AB30" s="37"/>
      <c r="AC30" s="37"/>
      <c r="AD30" s="37"/>
      <c r="AE30" s="37"/>
      <c r="AK30" s="38">
        <f>ROUND(AW94, 2)</f>
        <v>0</v>
      </c>
      <c r="AL30" s="37"/>
      <c r="AM30" s="37"/>
      <c r="AN30" s="37"/>
      <c r="AO30" s="37"/>
      <c r="AR30" s="34"/>
      <c r="BE30" s="39"/>
    </row>
    <row r="31" spans="2:71" s="35" customFormat="1" ht="14.45" hidden="1" customHeight="1">
      <c r="B31" s="34"/>
      <c r="F31" s="23" t="s">
        <v>44</v>
      </c>
      <c r="L31" s="36">
        <v>0.21</v>
      </c>
      <c r="M31" s="37"/>
      <c r="N31" s="37"/>
      <c r="O31" s="37"/>
      <c r="P31" s="37"/>
      <c r="W31" s="38">
        <f>ROUND(BB94, 2)</f>
        <v>0</v>
      </c>
      <c r="X31" s="37"/>
      <c r="Y31" s="37"/>
      <c r="Z31" s="37"/>
      <c r="AA31" s="37"/>
      <c r="AB31" s="37"/>
      <c r="AC31" s="37"/>
      <c r="AD31" s="37"/>
      <c r="AE31" s="37"/>
      <c r="AK31" s="38">
        <v>0</v>
      </c>
      <c r="AL31" s="37"/>
      <c r="AM31" s="37"/>
      <c r="AN31" s="37"/>
      <c r="AO31" s="37"/>
      <c r="AR31" s="34"/>
      <c r="BE31" s="39"/>
    </row>
    <row r="32" spans="2:71" s="35" customFormat="1" ht="14.45" hidden="1" customHeight="1">
      <c r="B32" s="34"/>
      <c r="F32" s="23" t="s">
        <v>45</v>
      </c>
      <c r="L32" s="36">
        <v>0.15</v>
      </c>
      <c r="M32" s="37"/>
      <c r="N32" s="37"/>
      <c r="O32" s="37"/>
      <c r="P32" s="37"/>
      <c r="W32" s="38">
        <f>ROUND(BC94, 2)</f>
        <v>0</v>
      </c>
      <c r="X32" s="37"/>
      <c r="Y32" s="37"/>
      <c r="Z32" s="37"/>
      <c r="AA32" s="37"/>
      <c r="AB32" s="37"/>
      <c r="AC32" s="37"/>
      <c r="AD32" s="37"/>
      <c r="AE32" s="37"/>
      <c r="AK32" s="38">
        <v>0</v>
      </c>
      <c r="AL32" s="37"/>
      <c r="AM32" s="37"/>
      <c r="AN32" s="37"/>
      <c r="AO32" s="37"/>
      <c r="AR32" s="34"/>
      <c r="BE32" s="39"/>
    </row>
    <row r="33" spans="2:57" s="35" customFormat="1" ht="14.45" hidden="1" customHeight="1">
      <c r="B33" s="34"/>
      <c r="F33" s="23" t="s">
        <v>46</v>
      </c>
      <c r="L33" s="36">
        <v>0</v>
      </c>
      <c r="M33" s="37"/>
      <c r="N33" s="37"/>
      <c r="O33" s="37"/>
      <c r="P33" s="37"/>
      <c r="W33" s="38">
        <f>ROUND(BD94, 2)</f>
        <v>0</v>
      </c>
      <c r="X33" s="37"/>
      <c r="Y33" s="37"/>
      <c r="Z33" s="37"/>
      <c r="AA33" s="37"/>
      <c r="AB33" s="37"/>
      <c r="AC33" s="37"/>
      <c r="AD33" s="37"/>
      <c r="AE33" s="37"/>
      <c r="AK33" s="38">
        <v>0</v>
      </c>
      <c r="AL33" s="37"/>
      <c r="AM33" s="37"/>
      <c r="AN33" s="37"/>
      <c r="AO33" s="37"/>
      <c r="AR33" s="34"/>
      <c r="BE33" s="39"/>
    </row>
    <row r="34" spans="2:57" s="28" customFormat="1" ht="6.95" customHeight="1">
      <c r="B34" s="27"/>
      <c r="AR34" s="27"/>
      <c r="BE34" s="22"/>
    </row>
    <row r="35" spans="2:57" s="28" customFormat="1" ht="25.9" customHeight="1">
      <c r="B35" s="27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44" t="s">
        <v>49</v>
      </c>
      <c r="Y35" s="45"/>
      <c r="Z35" s="45"/>
      <c r="AA35" s="45"/>
      <c r="AB35" s="45"/>
      <c r="AC35" s="42"/>
      <c r="AD35" s="42"/>
      <c r="AE35" s="42"/>
      <c r="AF35" s="42"/>
      <c r="AG35" s="42"/>
      <c r="AH35" s="42"/>
      <c r="AI35" s="42"/>
      <c r="AJ35" s="42"/>
      <c r="AK35" s="46">
        <f>SUM(AK26:AK33)</f>
        <v>535316.71</v>
      </c>
      <c r="AL35" s="45"/>
      <c r="AM35" s="45"/>
      <c r="AN35" s="45"/>
      <c r="AO35" s="47"/>
      <c r="AP35" s="40"/>
      <c r="AQ35" s="40"/>
      <c r="AR35" s="27"/>
    </row>
    <row r="36" spans="2:57" s="28" customFormat="1" ht="6.95" customHeight="1">
      <c r="B36" s="27"/>
      <c r="AR36" s="27"/>
    </row>
    <row r="37" spans="2:57" s="28" customFormat="1" ht="14.45" customHeight="1">
      <c r="B37" s="27"/>
      <c r="AR37" s="27"/>
    </row>
    <row r="38" spans="2:57" ht="14.45" customHeight="1">
      <c r="B38" s="13"/>
      <c r="AR38" s="13"/>
    </row>
    <row r="39" spans="2:57" ht="14.45" customHeight="1">
      <c r="B39" s="13"/>
      <c r="AR39" s="13"/>
    </row>
    <row r="40" spans="2:57" ht="14.45" customHeight="1">
      <c r="B40" s="13"/>
      <c r="AR40" s="13"/>
    </row>
    <row r="41" spans="2:57" ht="14.45" customHeight="1">
      <c r="B41" s="13"/>
      <c r="AR41" s="13"/>
    </row>
    <row r="42" spans="2:57" ht="14.45" customHeight="1">
      <c r="B42" s="13"/>
      <c r="AR42" s="13"/>
    </row>
    <row r="43" spans="2:57" ht="14.45" customHeight="1">
      <c r="B43" s="13"/>
      <c r="AR43" s="13"/>
    </row>
    <row r="44" spans="2:57" ht="14.45" customHeight="1">
      <c r="B44" s="13"/>
      <c r="AR44" s="13"/>
    </row>
    <row r="45" spans="2:57" ht="14.45" customHeight="1">
      <c r="B45" s="13"/>
      <c r="AR45" s="13"/>
    </row>
    <row r="46" spans="2:57" ht="14.45" customHeight="1">
      <c r="B46" s="13"/>
      <c r="AR46" s="13"/>
    </row>
    <row r="47" spans="2:57" ht="14.45" customHeight="1">
      <c r="B47" s="13"/>
      <c r="AR47" s="13"/>
    </row>
    <row r="48" spans="2:57" ht="14.45" customHeight="1">
      <c r="B48" s="13"/>
      <c r="AR48" s="13"/>
    </row>
    <row r="49" spans="2:44" s="28" customFormat="1" ht="14.45" customHeight="1">
      <c r="B49" s="27"/>
      <c r="D49" s="48" t="s">
        <v>50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51</v>
      </c>
      <c r="AI49" s="49"/>
      <c r="AJ49" s="49"/>
      <c r="AK49" s="49"/>
      <c r="AL49" s="49"/>
      <c r="AM49" s="49"/>
      <c r="AN49" s="49"/>
      <c r="AO49" s="49"/>
      <c r="AR49" s="27"/>
    </row>
    <row r="50" spans="2:44">
      <c r="B50" s="13"/>
      <c r="AR50" s="13"/>
    </row>
    <row r="51" spans="2:44">
      <c r="B51" s="13"/>
      <c r="AR51" s="13"/>
    </row>
    <row r="52" spans="2:44">
      <c r="B52" s="13"/>
      <c r="AR52" s="13"/>
    </row>
    <row r="53" spans="2:44">
      <c r="B53" s="13"/>
      <c r="AR53" s="13"/>
    </row>
    <row r="54" spans="2:44">
      <c r="B54" s="13"/>
      <c r="AR54" s="13"/>
    </row>
    <row r="55" spans="2:44">
      <c r="B55" s="13"/>
      <c r="AR55" s="13"/>
    </row>
    <row r="56" spans="2:44">
      <c r="B56" s="13"/>
      <c r="AR56" s="13"/>
    </row>
    <row r="57" spans="2:44">
      <c r="B57" s="13"/>
      <c r="AR57" s="13"/>
    </row>
    <row r="58" spans="2:44">
      <c r="B58" s="13"/>
      <c r="AR58" s="13"/>
    </row>
    <row r="59" spans="2:44">
      <c r="B59" s="13"/>
      <c r="AR59" s="13"/>
    </row>
    <row r="60" spans="2:44" s="28" customFormat="1" ht="12.75">
      <c r="B60" s="27"/>
      <c r="D60" s="50" t="s">
        <v>52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50" t="s">
        <v>53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50" t="s">
        <v>52</v>
      </c>
      <c r="AI60" s="30"/>
      <c r="AJ60" s="30"/>
      <c r="AK60" s="30"/>
      <c r="AL60" s="30"/>
      <c r="AM60" s="50" t="s">
        <v>53</v>
      </c>
      <c r="AN60" s="30"/>
      <c r="AO60" s="30"/>
      <c r="AR60" s="27"/>
    </row>
    <row r="61" spans="2:44">
      <c r="B61" s="13"/>
      <c r="AR61" s="13"/>
    </row>
    <row r="62" spans="2:44">
      <c r="B62" s="13"/>
      <c r="AR62" s="13"/>
    </row>
    <row r="63" spans="2:44">
      <c r="B63" s="13"/>
      <c r="AR63" s="13"/>
    </row>
    <row r="64" spans="2:44" s="28" customFormat="1" ht="12.75">
      <c r="B64" s="27"/>
      <c r="D64" s="48" t="s">
        <v>54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8" t="s">
        <v>55</v>
      </c>
      <c r="AI64" s="49"/>
      <c r="AJ64" s="49"/>
      <c r="AK64" s="49"/>
      <c r="AL64" s="49"/>
      <c r="AM64" s="49"/>
      <c r="AN64" s="49"/>
      <c r="AO64" s="49"/>
      <c r="AR64" s="27"/>
    </row>
    <row r="65" spans="2:44">
      <c r="B65" s="13"/>
      <c r="AR65" s="13"/>
    </row>
    <row r="66" spans="2:44">
      <c r="B66" s="13"/>
      <c r="AR66" s="13"/>
    </row>
    <row r="67" spans="2:44">
      <c r="B67" s="13"/>
      <c r="AR67" s="13"/>
    </row>
    <row r="68" spans="2:44">
      <c r="B68" s="13"/>
      <c r="AR68" s="13"/>
    </row>
    <row r="69" spans="2:44">
      <c r="B69" s="13"/>
      <c r="AR69" s="13"/>
    </row>
    <row r="70" spans="2:44">
      <c r="B70" s="13"/>
      <c r="AR70" s="13"/>
    </row>
    <row r="71" spans="2:44">
      <c r="B71" s="13"/>
      <c r="AR71" s="13"/>
    </row>
    <row r="72" spans="2:44">
      <c r="B72" s="13"/>
      <c r="AR72" s="13"/>
    </row>
    <row r="73" spans="2:44">
      <c r="B73" s="13"/>
      <c r="AR73" s="13"/>
    </row>
    <row r="74" spans="2:44">
      <c r="B74" s="13"/>
      <c r="AR74" s="13"/>
    </row>
    <row r="75" spans="2:44" s="28" customFormat="1" ht="12.75">
      <c r="B75" s="27"/>
      <c r="D75" s="50" t="s">
        <v>52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50" t="s">
        <v>53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50" t="s">
        <v>52</v>
      </c>
      <c r="AI75" s="30"/>
      <c r="AJ75" s="30"/>
      <c r="AK75" s="30"/>
      <c r="AL75" s="30"/>
      <c r="AM75" s="50" t="s">
        <v>53</v>
      </c>
      <c r="AN75" s="30"/>
      <c r="AO75" s="30"/>
      <c r="AR75" s="27"/>
    </row>
    <row r="76" spans="2:44" s="28" customFormat="1">
      <c r="B76" s="27"/>
      <c r="AR76" s="27"/>
    </row>
    <row r="77" spans="2:44" s="28" customFormat="1" ht="6.95" customHeight="1"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27"/>
    </row>
    <row r="81" spans="1:91" s="28" customFormat="1" ht="6.95" customHeight="1"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27"/>
    </row>
    <row r="82" spans="1:91" s="28" customFormat="1" ht="24.95" customHeight="1">
      <c r="B82" s="27"/>
      <c r="C82" s="14" t="s">
        <v>56</v>
      </c>
      <c r="AR82" s="27"/>
    </row>
    <row r="83" spans="1:91" s="28" customFormat="1" ht="6.95" customHeight="1">
      <c r="B83" s="27"/>
      <c r="AR83" s="27"/>
    </row>
    <row r="84" spans="1:91" s="55" customFormat="1" ht="12" customHeight="1">
      <c r="B84" s="56"/>
      <c r="C84" s="23" t="s">
        <v>13</v>
      </c>
      <c r="L84" s="55" t="str">
        <f>K5</f>
        <v>20230430</v>
      </c>
      <c r="AR84" s="56"/>
    </row>
    <row r="85" spans="1:91" s="57" customFormat="1" ht="36.950000000000003" customHeight="1">
      <c r="B85" s="58"/>
      <c r="C85" s="59" t="s">
        <v>16</v>
      </c>
      <c r="L85" s="60" t="str">
        <f>K6</f>
        <v>MVN Sruby, ř. km 8,710, Sruby na Šumavě</v>
      </c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R85" s="58"/>
    </row>
    <row r="86" spans="1:91" s="28" customFormat="1" ht="6.95" customHeight="1">
      <c r="B86" s="27"/>
      <c r="AR86" s="27"/>
    </row>
    <row r="87" spans="1:91" s="28" customFormat="1" ht="12" customHeight="1">
      <c r="B87" s="27"/>
      <c r="C87" s="23" t="s">
        <v>20</v>
      </c>
      <c r="L87" s="62" t="str">
        <f>IF(K8="","",K8)</f>
        <v>Sruby na Šumavě</v>
      </c>
      <c r="AI87" s="23" t="s">
        <v>22</v>
      </c>
      <c r="AM87" s="63" t="str">
        <f>IF(AN8= "","",AN8)</f>
        <v>9. 5. 2023</v>
      </c>
      <c r="AN87" s="63"/>
      <c r="AR87" s="27"/>
    </row>
    <row r="88" spans="1:91" s="28" customFormat="1" ht="6.95" customHeight="1">
      <c r="B88" s="27"/>
      <c r="AR88" s="27"/>
    </row>
    <row r="89" spans="1:91" s="28" customFormat="1" ht="15.2" customHeight="1">
      <c r="B89" s="27"/>
      <c r="C89" s="23" t="s">
        <v>24</v>
      </c>
      <c r="L89" s="55" t="str">
        <f>IF(E11= "","",E11)</f>
        <v>Povodí Vltavy s.p.</v>
      </c>
      <c r="AI89" s="23" t="s">
        <v>31</v>
      </c>
      <c r="AM89" s="64" t="str">
        <f>IF(E17="","",E17)</f>
        <v>VODNÍ DÍLA - TBD a.s.</v>
      </c>
      <c r="AN89" s="65"/>
      <c r="AO89" s="65"/>
      <c r="AP89" s="65"/>
      <c r="AR89" s="27"/>
      <c r="AS89" s="66" t="s">
        <v>57</v>
      </c>
      <c r="AT89" s="67"/>
      <c r="AU89" s="68"/>
      <c r="AV89" s="68"/>
      <c r="AW89" s="68"/>
      <c r="AX89" s="68"/>
      <c r="AY89" s="68"/>
      <c r="AZ89" s="68"/>
      <c r="BA89" s="68"/>
      <c r="BB89" s="68"/>
      <c r="BC89" s="68"/>
      <c r="BD89" s="69"/>
    </row>
    <row r="90" spans="1:91" s="28" customFormat="1" ht="15.2" customHeight="1">
      <c r="B90" s="27"/>
      <c r="C90" s="23" t="s">
        <v>29</v>
      </c>
      <c r="L90" s="55" t="str">
        <f>IF(E14= "Vyplň údaj","",E14)</f>
        <v/>
      </c>
      <c r="AI90" s="23" t="s">
        <v>35</v>
      </c>
      <c r="AM90" s="64" t="str">
        <f>IF(E20="","",E20)</f>
        <v>VODNÍ DÍLA - TBD a.s.</v>
      </c>
      <c r="AN90" s="65"/>
      <c r="AO90" s="65"/>
      <c r="AP90" s="65"/>
      <c r="AR90" s="27"/>
      <c r="AS90" s="70"/>
      <c r="AT90" s="71"/>
      <c r="BD90" s="72"/>
    </row>
    <row r="91" spans="1:91" s="28" customFormat="1" ht="10.9" customHeight="1">
      <c r="B91" s="27"/>
      <c r="AR91" s="27"/>
      <c r="AS91" s="70"/>
      <c r="AT91" s="71"/>
      <c r="BD91" s="72"/>
    </row>
    <row r="92" spans="1:91" s="28" customFormat="1" ht="29.25" customHeight="1">
      <c r="B92" s="27"/>
      <c r="C92" s="73" t="s">
        <v>58</v>
      </c>
      <c r="D92" s="74"/>
      <c r="E92" s="74"/>
      <c r="F92" s="74"/>
      <c r="G92" s="74"/>
      <c r="H92" s="75"/>
      <c r="I92" s="76" t="s">
        <v>59</v>
      </c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7" t="s">
        <v>60</v>
      </c>
      <c r="AH92" s="74"/>
      <c r="AI92" s="74"/>
      <c r="AJ92" s="74"/>
      <c r="AK92" s="74"/>
      <c r="AL92" s="74"/>
      <c r="AM92" s="74"/>
      <c r="AN92" s="76" t="s">
        <v>61</v>
      </c>
      <c r="AO92" s="74"/>
      <c r="AP92" s="78"/>
      <c r="AQ92" s="79" t="s">
        <v>62</v>
      </c>
      <c r="AR92" s="27"/>
      <c r="AS92" s="80" t="s">
        <v>63</v>
      </c>
      <c r="AT92" s="81" t="s">
        <v>64</v>
      </c>
      <c r="AU92" s="81" t="s">
        <v>65</v>
      </c>
      <c r="AV92" s="81" t="s">
        <v>66</v>
      </c>
      <c r="AW92" s="81" t="s">
        <v>67</v>
      </c>
      <c r="AX92" s="81" t="s">
        <v>68</v>
      </c>
      <c r="AY92" s="81" t="s">
        <v>69</v>
      </c>
      <c r="AZ92" s="81" t="s">
        <v>70</v>
      </c>
      <c r="BA92" s="81" t="s">
        <v>71</v>
      </c>
      <c r="BB92" s="81" t="s">
        <v>72</v>
      </c>
      <c r="BC92" s="81" t="s">
        <v>73</v>
      </c>
      <c r="BD92" s="82" t="s">
        <v>74</v>
      </c>
    </row>
    <row r="93" spans="1:91" s="28" customFormat="1" ht="10.9" customHeight="1">
      <c r="B93" s="27"/>
      <c r="AR93" s="27"/>
      <c r="AS93" s="83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</row>
    <row r="94" spans="1:91" s="84" customFormat="1" ht="32.450000000000003" customHeight="1">
      <c r="B94" s="85"/>
      <c r="C94" s="86" t="s">
        <v>75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8">
        <f>ROUND(SUM(AG95:AG97),2)</f>
        <v>442410.5</v>
      </c>
      <c r="AH94" s="88"/>
      <c r="AI94" s="88"/>
      <c r="AJ94" s="88"/>
      <c r="AK94" s="88"/>
      <c r="AL94" s="88"/>
      <c r="AM94" s="88"/>
      <c r="AN94" s="89">
        <f>SUM(AG94,AT94)</f>
        <v>535316.71</v>
      </c>
      <c r="AO94" s="89"/>
      <c r="AP94" s="89"/>
      <c r="AQ94" s="90" t="s">
        <v>1</v>
      </c>
      <c r="AR94" s="85"/>
      <c r="AS94" s="91">
        <f>ROUND(SUM(AS95:AS97),2)</f>
        <v>0</v>
      </c>
      <c r="AT94" s="92">
        <f>ROUND(SUM(AV94:AW94),2)</f>
        <v>92906.21</v>
      </c>
      <c r="AU94" s="93">
        <f>ROUND(SUM(AU95:AU97),5)</f>
        <v>0</v>
      </c>
      <c r="AV94" s="92">
        <f>ROUND(AZ94*L29,2)</f>
        <v>92906.21</v>
      </c>
      <c r="AW94" s="92">
        <f>ROUND(BA94*L30,2)</f>
        <v>0</v>
      </c>
      <c r="AX94" s="92">
        <f>ROUND(BB94*L29,2)</f>
        <v>0</v>
      </c>
      <c r="AY94" s="92">
        <f>ROUND(BC94*L30,2)</f>
        <v>0</v>
      </c>
      <c r="AZ94" s="92">
        <f>ROUND(SUM(AZ95:AZ97),2)</f>
        <v>442410.5</v>
      </c>
      <c r="BA94" s="92">
        <f>ROUND(SUM(BA95:BA97),2)</f>
        <v>0</v>
      </c>
      <c r="BB94" s="92">
        <f>ROUND(SUM(BB95:BB97),2)</f>
        <v>0</v>
      </c>
      <c r="BC94" s="92">
        <f>ROUND(SUM(BC95:BC97),2)</f>
        <v>0</v>
      </c>
      <c r="BD94" s="94">
        <f>ROUND(SUM(BD95:BD97),2)</f>
        <v>0</v>
      </c>
      <c r="BS94" s="95" t="s">
        <v>76</v>
      </c>
      <c r="BT94" s="95" t="s">
        <v>77</v>
      </c>
      <c r="BU94" s="96" t="s">
        <v>78</v>
      </c>
      <c r="BV94" s="95" t="s">
        <v>79</v>
      </c>
      <c r="BW94" s="95" t="s">
        <v>4</v>
      </c>
      <c r="BX94" s="95" t="s">
        <v>80</v>
      </c>
      <c r="CL94" s="95" t="s">
        <v>1</v>
      </c>
    </row>
    <row r="95" spans="1:91" s="109" customFormat="1" ht="16.5" customHeight="1">
      <c r="A95" s="97" t="s">
        <v>81</v>
      </c>
      <c r="B95" s="98"/>
      <c r="C95" s="99"/>
      <c r="D95" s="100" t="s">
        <v>82</v>
      </c>
      <c r="E95" s="100"/>
      <c r="F95" s="100"/>
      <c r="G95" s="100"/>
      <c r="H95" s="100"/>
      <c r="I95" s="101"/>
      <c r="J95" s="100" t="s">
        <v>83</v>
      </c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2">
        <f>'SO 01 - Odbahnění nádrže'!J30</f>
        <v>0</v>
      </c>
      <c r="AH95" s="103"/>
      <c r="AI95" s="103"/>
      <c r="AJ95" s="103"/>
      <c r="AK95" s="103"/>
      <c r="AL95" s="103"/>
      <c r="AM95" s="103"/>
      <c r="AN95" s="102">
        <f>SUM(AG95,AT95)</f>
        <v>0</v>
      </c>
      <c r="AO95" s="103"/>
      <c r="AP95" s="103"/>
      <c r="AQ95" s="104" t="s">
        <v>84</v>
      </c>
      <c r="AR95" s="98"/>
      <c r="AS95" s="105">
        <v>0</v>
      </c>
      <c r="AT95" s="106">
        <f>ROUND(SUM(AV95:AW95),2)</f>
        <v>0</v>
      </c>
      <c r="AU95" s="107">
        <f>'SO 01 - Odbahnění nádrže'!P119</f>
        <v>0</v>
      </c>
      <c r="AV95" s="106">
        <f>'SO 01 - Odbahnění nádrže'!J33</f>
        <v>0</v>
      </c>
      <c r="AW95" s="106">
        <f>'SO 01 - Odbahnění nádrže'!J34</f>
        <v>0</v>
      </c>
      <c r="AX95" s="106">
        <f>'SO 01 - Odbahnění nádrže'!J35</f>
        <v>0</v>
      </c>
      <c r="AY95" s="106">
        <f>'SO 01 - Odbahnění nádrže'!J36</f>
        <v>0</v>
      </c>
      <c r="AZ95" s="106">
        <f>'SO 01 - Odbahnění nádrže'!F33</f>
        <v>0</v>
      </c>
      <c r="BA95" s="106">
        <f>'SO 01 - Odbahnění nádrže'!F34</f>
        <v>0</v>
      </c>
      <c r="BB95" s="106">
        <f>'SO 01 - Odbahnění nádrže'!F35</f>
        <v>0</v>
      </c>
      <c r="BC95" s="106">
        <f>'SO 01 - Odbahnění nádrže'!F36</f>
        <v>0</v>
      </c>
      <c r="BD95" s="108">
        <f>'SO 01 - Odbahnění nádrže'!F37</f>
        <v>0</v>
      </c>
      <c r="BT95" s="110" t="s">
        <v>85</v>
      </c>
      <c r="BV95" s="110" t="s">
        <v>79</v>
      </c>
      <c r="BW95" s="110" t="s">
        <v>86</v>
      </c>
      <c r="BX95" s="110" t="s">
        <v>4</v>
      </c>
      <c r="CL95" s="110" t="s">
        <v>1</v>
      </c>
      <c r="CM95" s="110" t="s">
        <v>87</v>
      </c>
    </row>
    <row r="96" spans="1:91" s="109" customFormat="1" ht="16.5" customHeight="1">
      <c r="A96" s="97" t="s">
        <v>81</v>
      </c>
      <c r="B96" s="98"/>
      <c r="C96" s="99"/>
      <c r="D96" s="100" t="s">
        <v>88</v>
      </c>
      <c r="E96" s="100"/>
      <c r="F96" s="100"/>
      <c r="G96" s="100"/>
      <c r="H96" s="100"/>
      <c r="I96" s="101"/>
      <c r="J96" s="100" t="s">
        <v>89</v>
      </c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2">
        <f>'SO 02 - Těleso hráze a fu...'!J30</f>
        <v>0</v>
      </c>
      <c r="AH96" s="103"/>
      <c r="AI96" s="103"/>
      <c r="AJ96" s="103"/>
      <c r="AK96" s="103"/>
      <c r="AL96" s="103"/>
      <c r="AM96" s="103"/>
      <c r="AN96" s="102">
        <f>SUM(AG96,AT96)</f>
        <v>0</v>
      </c>
      <c r="AO96" s="103"/>
      <c r="AP96" s="103"/>
      <c r="AQ96" s="104" t="s">
        <v>84</v>
      </c>
      <c r="AR96" s="98"/>
      <c r="AS96" s="105">
        <v>0</v>
      </c>
      <c r="AT96" s="106">
        <f>ROUND(SUM(AV96:AW96),2)</f>
        <v>0</v>
      </c>
      <c r="AU96" s="107">
        <f>'SO 02 - Těleso hráze a fu...'!P124</f>
        <v>0</v>
      </c>
      <c r="AV96" s="106">
        <f>'SO 02 - Těleso hráze a fu...'!J33</f>
        <v>0</v>
      </c>
      <c r="AW96" s="106">
        <f>'SO 02 - Těleso hráze a fu...'!J34</f>
        <v>0</v>
      </c>
      <c r="AX96" s="106">
        <f>'SO 02 - Těleso hráze a fu...'!J35</f>
        <v>0</v>
      </c>
      <c r="AY96" s="106">
        <f>'SO 02 - Těleso hráze a fu...'!J36</f>
        <v>0</v>
      </c>
      <c r="AZ96" s="106">
        <f>'SO 02 - Těleso hráze a fu...'!F33</f>
        <v>0</v>
      </c>
      <c r="BA96" s="106">
        <f>'SO 02 - Těleso hráze a fu...'!F34</f>
        <v>0</v>
      </c>
      <c r="BB96" s="106">
        <f>'SO 02 - Těleso hráze a fu...'!F35</f>
        <v>0</v>
      </c>
      <c r="BC96" s="106">
        <f>'SO 02 - Těleso hráze a fu...'!F36</f>
        <v>0</v>
      </c>
      <c r="BD96" s="108">
        <f>'SO 02 - Těleso hráze a fu...'!F37</f>
        <v>0</v>
      </c>
      <c r="BT96" s="110" t="s">
        <v>85</v>
      </c>
      <c r="BV96" s="110" t="s">
        <v>79</v>
      </c>
      <c r="BW96" s="110" t="s">
        <v>90</v>
      </c>
      <c r="BX96" s="110" t="s">
        <v>4</v>
      </c>
      <c r="CL96" s="110" t="s">
        <v>1</v>
      </c>
      <c r="CM96" s="110" t="s">
        <v>87</v>
      </c>
    </row>
    <row r="97" spans="1:91" s="109" customFormat="1" ht="16.5" customHeight="1">
      <c r="A97" s="97" t="s">
        <v>81</v>
      </c>
      <c r="B97" s="98"/>
      <c r="C97" s="99"/>
      <c r="D97" s="100" t="s">
        <v>91</v>
      </c>
      <c r="E97" s="100"/>
      <c r="F97" s="100"/>
      <c r="G97" s="100"/>
      <c r="H97" s="100"/>
      <c r="I97" s="101"/>
      <c r="J97" s="100" t="s">
        <v>92</v>
      </c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2">
        <f>'VON - Vedlejší a ostatní ...'!J30</f>
        <v>442410.5</v>
      </c>
      <c r="AH97" s="103"/>
      <c r="AI97" s="103"/>
      <c r="AJ97" s="103"/>
      <c r="AK97" s="103"/>
      <c r="AL97" s="103"/>
      <c r="AM97" s="103"/>
      <c r="AN97" s="102">
        <f>SUM(AG97,AT97)</f>
        <v>535316.71</v>
      </c>
      <c r="AO97" s="103"/>
      <c r="AP97" s="103"/>
      <c r="AQ97" s="104" t="s">
        <v>84</v>
      </c>
      <c r="AR97" s="98"/>
      <c r="AS97" s="111">
        <v>0</v>
      </c>
      <c r="AT97" s="112">
        <f>ROUND(SUM(AV97:AW97),2)</f>
        <v>92906.21</v>
      </c>
      <c r="AU97" s="113">
        <f>'VON - Vedlejší a ostatní ...'!P118</f>
        <v>0</v>
      </c>
      <c r="AV97" s="112">
        <f>'VON - Vedlejší a ostatní ...'!J33</f>
        <v>92906.21</v>
      </c>
      <c r="AW97" s="112">
        <f>'VON - Vedlejší a ostatní ...'!J34</f>
        <v>0</v>
      </c>
      <c r="AX97" s="112">
        <f>'VON - Vedlejší a ostatní ...'!J35</f>
        <v>0</v>
      </c>
      <c r="AY97" s="112">
        <f>'VON - Vedlejší a ostatní ...'!J36</f>
        <v>0</v>
      </c>
      <c r="AZ97" s="112">
        <f>'VON - Vedlejší a ostatní ...'!F33</f>
        <v>442410.5</v>
      </c>
      <c r="BA97" s="112">
        <f>'VON - Vedlejší a ostatní ...'!F34</f>
        <v>0</v>
      </c>
      <c r="BB97" s="112">
        <f>'VON - Vedlejší a ostatní ...'!F35</f>
        <v>0</v>
      </c>
      <c r="BC97" s="112">
        <f>'VON - Vedlejší a ostatní ...'!F36</f>
        <v>0</v>
      </c>
      <c r="BD97" s="114">
        <f>'VON - Vedlejší a ostatní ...'!F37</f>
        <v>0</v>
      </c>
      <c r="BT97" s="110" t="s">
        <v>85</v>
      </c>
      <c r="BV97" s="110" t="s">
        <v>79</v>
      </c>
      <c r="BW97" s="110" t="s">
        <v>93</v>
      </c>
      <c r="BX97" s="110" t="s">
        <v>4</v>
      </c>
      <c r="CL97" s="110" t="s">
        <v>1</v>
      </c>
      <c r="CM97" s="110" t="s">
        <v>87</v>
      </c>
    </row>
    <row r="98" spans="1:91" s="28" customFormat="1" ht="30" customHeight="1">
      <c r="B98" s="27"/>
      <c r="AR98" s="27"/>
    </row>
    <row r="99" spans="1:91" s="28" customFormat="1" ht="6.95" customHeight="1"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27"/>
    </row>
  </sheetData>
  <sheetProtection algorithmName="SHA-512" hashValue="+8zikg2g13DzW2PeoskdoKPef9q9zKf0epmDtwfJkW0cFtKKbWPIbBhCxX2q7HbUTRvOqlKgKnig0symKScDQA==" saltValue="GLkCkFC+h5JnkA5LQqmVgw==" spinCount="100000" sheet="1" objects="1" scenarios="1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01 - Odbahnění nádrže'!C2" display="/" xr:uid="{00000000-0004-0000-0000-000000000000}"/>
    <hyperlink ref="A96" location="'SO 02 - Těleso hráze a fu...'!C2" display="/" xr:uid="{00000000-0004-0000-0000-000001000000}"/>
    <hyperlink ref="A97" location="'VON - Vedlejší a ostatní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5"/>
  <sheetViews>
    <sheetView showGridLines="0" workbookViewId="0">
      <selection activeCell="E2" sqref="E2"/>
    </sheetView>
  </sheetViews>
  <sheetFormatPr defaultRowHeight="11.25"/>
  <cols>
    <col min="1" max="1" width="8.33203125" style="7" customWidth="1"/>
    <col min="2" max="2" width="1.1640625" style="7" customWidth="1"/>
    <col min="3" max="3" width="4.1640625" style="7" customWidth="1"/>
    <col min="4" max="4" width="4.33203125" style="7" customWidth="1"/>
    <col min="5" max="5" width="17.1640625" style="7" customWidth="1"/>
    <col min="6" max="6" width="50.83203125" style="7" customWidth="1"/>
    <col min="7" max="7" width="7.5" style="7" customWidth="1"/>
    <col min="8" max="8" width="14" style="7" customWidth="1"/>
    <col min="9" max="9" width="15.83203125" style="7" customWidth="1"/>
    <col min="10" max="11" width="22.33203125" style="7" customWidth="1"/>
    <col min="12" max="12" width="9.33203125" style="7" customWidth="1"/>
    <col min="13" max="13" width="10.83203125" style="7" hidden="1" customWidth="1"/>
    <col min="14" max="14" width="9.33203125" style="7" hidden="1"/>
    <col min="15" max="20" width="14.1640625" style="7" hidden="1" customWidth="1"/>
    <col min="21" max="21" width="16.33203125" style="7" hidden="1" customWidth="1"/>
    <col min="22" max="22" width="12.33203125" style="7" customWidth="1"/>
    <col min="23" max="23" width="16.33203125" style="7" customWidth="1"/>
    <col min="24" max="24" width="12.33203125" style="7" customWidth="1"/>
    <col min="25" max="25" width="15" style="7" customWidth="1"/>
    <col min="26" max="26" width="11" style="7" customWidth="1"/>
    <col min="27" max="27" width="15" style="7" customWidth="1"/>
    <col min="28" max="28" width="16.33203125" style="7" customWidth="1"/>
    <col min="29" max="29" width="11" style="7" customWidth="1"/>
    <col min="30" max="30" width="15" style="7" customWidth="1"/>
    <col min="31" max="31" width="16.33203125" style="7" customWidth="1"/>
    <col min="32" max="43" width="9.33203125" style="7"/>
    <col min="44" max="65" width="9.33203125" style="7" hidden="1"/>
    <col min="66" max="16384" width="9.33203125" style="7"/>
  </cols>
  <sheetData>
    <row r="2" spans="2:46" ht="36.950000000000003" customHeight="1">
      <c r="L2" s="8" t="s">
        <v>5</v>
      </c>
      <c r="M2" s="9"/>
      <c r="N2" s="9"/>
      <c r="O2" s="9"/>
      <c r="P2" s="9"/>
      <c r="Q2" s="9"/>
      <c r="R2" s="9"/>
      <c r="S2" s="9"/>
      <c r="T2" s="9"/>
      <c r="U2" s="9"/>
      <c r="V2" s="9"/>
      <c r="AT2" s="10" t="s">
        <v>86</v>
      </c>
    </row>
    <row r="3" spans="2:4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87</v>
      </c>
    </row>
    <row r="4" spans="2:46" ht="24.95" customHeight="1">
      <c r="B4" s="13"/>
      <c r="D4" s="14" t="s">
        <v>94</v>
      </c>
      <c r="L4" s="13"/>
      <c r="M4" s="115" t="s">
        <v>10</v>
      </c>
      <c r="AT4" s="10" t="s">
        <v>3</v>
      </c>
    </row>
    <row r="5" spans="2:46" ht="6.95" customHeight="1">
      <c r="B5" s="13"/>
      <c r="L5" s="13"/>
    </row>
    <row r="6" spans="2:46" ht="12" customHeight="1">
      <c r="B6" s="13"/>
      <c r="D6" s="23" t="s">
        <v>16</v>
      </c>
      <c r="L6" s="13"/>
    </row>
    <row r="7" spans="2:46" ht="16.5" customHeight="1">
      <c r="B7" s="13"/>
      <c r="E7" s="116" t="str">
        <f>'Rekapitulace stavby'!K6</f>
        <v>MVN Sruby, ř. km 8,710, Sruby na Šumavě</v>
      </c>
      <c r="F7" s="117"/>
      <c r="G7" s="117"/>
      <c r="H7" s="117"/>
      <c r="L7" s="13"/>
    </row>
    <row r="8" spans="2:46" s="28" customFormat="1" ht="12" customHeight="1">
      <c r="B8" s="27"/>
      <c r="D8" s="23" t="s">
        <v>95</v>
      </c>
      <c r="L8" s="27"/>
    </row>
    <row r="9" spans="2:46" s="28" customFormat="1" ht="16.5" customHeight="1">
      <c r="B9" s="27"/>
      <c r="E9" s="60" t="s">
        <v>96</v>
      </c>
      <c r="F9" s="118"/>
      <c r="G9" s="118"/>
      <c r="H9" s="118"/>
      <c r="L9" s="27"/>
    </row>
    <row r="10" spans="2:46" s="28" customFormat="1">
      <c r="B10" s="27"/>
      <c r="L10" s="27"/>
    </row>
    <row r="11" spans="2:46" s="28" customFormat="1" ht="12" customHeight="1">
      <c r="B11" s="27"/>
      <c r="D11" s="23" t="s">
        <v>18</v>
      </c>
      <c r="F11" s="24" t="s">
        <v>1</v>
      </c>
      <c r="I11" s="23" t="s">
        <v>19</v>
      </c>
      <c r="J11" s="24" t="s">
        <v>1</v>
      </c>
      <c r="L11" s="27"/>
    </row>
    <row r="12" spans="2:46" s="28" customFormat="1" ht="12" customHeight="1">
      <c r="B12" s="27"/>
      <c r="D12" s="23" t="s">
        <v>20</v>
      </c>
      <c r="F12" s="24" t="s">
        <v>21</v>
      </c>
      <c r="I12" s="23" t="s">
        <v>22</v>
      </c>
      <c r="J12" s="119" t="str">
        <f>'Rekapitulace stavby'!AN8</f>
        <v>9. 5. 2023</v>
      </c>
      <c r="L12" s="27"/>
    </row>
    <row r="13" spans="2:46" s="28" customFormat="1" ht="10.9" customHeight="1">
      <c r="B13" s="27"/>
      <c r="L13" s="27"/>
    </row>
    <row r="14" spans="2:46" s="28" customFormat="1" ht="12" customHeight="1">
      <c r="B14" s="27"/>
      <c r="D14" s="23" t="s">
        <v>24</v>
      </c>
      <c r="I14" s="23" t="s">
        <v>25</v>
      </c>
      <c r="J14" s="24" t="s">
        <v>26</v>
      </c>
      <c r="L14" s="27"/>
    </row>
    <row r="15" spans="2:46" s="28" customFormat="1" ht="18" customHeight="1">
      <c r="B15" s="27"/>
      <c r="E15" s="24" t="s">
        <v>27</v>
      </c>
      <c r="I15" s="23" t="s">
        <v>28</v>
      </c>
      <c r="J15" s="24" t="s">
        <v>1</v>
      </c>
      <c r="L15" s="27"/>
    </row>
    <row r="16" spans="2:46" s="28" customFormat="1" ht="6.95" customHeight="1">
      <c r="B16" s="27"/>
      <c r="L16" s="27"/>
    </row>
    <row r="17" spans="2:12" s="28" customFormat="1" ht="12" customHeight="1">
      <c r="B17" s="27"/>
      <c r="D17" s="23" t="s">
        <v>29</v>
      </c>
      <c r="I17" s="23" t="s">
        <v>25</v>
      </c>
      <c r="J17" s="221" t="str">
        <f>'Rekapitulace stavby'!AN13</f>
        <v>Vyplň údaj</v>
      </c>
      <c r="L17" s="27"/>
    </row>
    <row r="18" spans="2:12" s="28" customFormat="1" ht="18" customHeight="1">
      <c r="B18" s="27"/>
      <c r="E18" s="220" t="str">
        <f>'Rekapitulace stavby'!E14</f>
        <v>Vyplň údaj</v>
      </c>
      <c r="F18" s="220"/>
      <c r="G18" s="220"/>
      <c r="H18" s="220"/>
      <c r="I18" s="23" t="s">
        <v>28</v>
      </c>
      <c r="J18" s="221" t="str">
        <f>'Rekapitulace stavby'!AN14</f>
        <v>Vyplň údaj</v>
      </c>
      <c r="L18" s="27"/>
    </row>
    <row r="19" spans="2:12" s="28" customFormat="1" ht="6.95" customHeight="1">
      <c r="B19" s="27"/>
      <c r="L19" s="27"/>
    </row>
    <row r="20" spans="2:12" s="28" customFormat="1" ht="12" customHeight="1">
      <c r="B20" s="27"/>
      <c r="D20" s="23" t="s">
        <v>31</v>
      </c>
      <c r="I20" s="23" t="s">
        <v>25</v>
      </c>
      <c r="J20" s="24" t="s">
        <v>32</v>
      </c>
      <c r="L20" s="27"/>
    </row>
    <row r="21" spans="2:12" s="28" customFormat="1" ht="18" customHeight="1">
      <c r="B21" s="27"/>
      <c r="E21" s="24" t="s">
        <v>33</v>
      </c>
      <c r="I21" s="23" t="s">
        <v>28</v>
      </c>
      <c r="J21" s="24" t="s">
        <v>1</v>
      </c>
      <c r="L21" s="27"/>
    </row>
    <row r="22" spans="2:12" s="28" customFormat="1" ht="6.95" customHeight="1">
      <c r="B22" s="27"/>
      <c r="L22" s="27"/>
    </row>
    <row r="23" spans="2:12" s="28" customFormat="1" ht="12" customHeight="1">
      <c r="B23" s="27"/>
      <c r="D23" s="23" t="s">
        <v>35</v>
      </c>
      <c r="I23" s="23" t="s">
        <v>25</v>
      </c>
      <c r="J23" s="24" t="s">
        <v>32</v>
      </c>
      <c r="L23" s="27"/>
    </row>
    <row r="24" spans="2:12" s="28" customFormat="1" ht="18" customHeight="1">
      <c r="B24" s="27"/>
      <c r="E24" s="24" t="s">
        <v>33</v>
      </c>
      <c r="I24" s="23" t="s">
        <v>28</v>
      </c>
      <c r="J24" s="24" t="s">
        <v>1</v>
      </c>
      <c r="L24" s="27"/>
    </row>
    <row r="25" spans="2:12" s="28" customFormat="1" ht="6.95" customHeight="1">
      <c r="B25" s="27"/>
      <c r="L25" s="27"/>
    </row>
    <row r="26" spans="2:12" s="28" customFormat="1" ht="12" customHeight="1">
      <c r="B26" s="27"/>
      <c r="D26" s="23" t="s">
        <v>36</v>
      </c>
      <c r="L26" s="27"/>
    </row>
    <row r="27" spans="2:12" s="121" customFormat="1" ht="16.5" customHeight="1">
      <c r="B27" s="120"/>
      <c r="E27" s="25" t="s">
        <v>1</v>
      </c>
      <c r="F27" s="25"/>
      <c r="G27" s="25"/>
      <c r="H27" s="25"/>
      <c r="L27" s="120"/>
    </row>
    <row r="28" spans="2:12" s="28" customFormat="1" ht="6.95" customHeight="1">
      <c r="B28" s="27"/>
      <c r="L28" s="27"/>
    </row>
    <row r="29" spans="2:12" s="28" customFormat="1" ht="6.95" customHeight="1">
      <c r="B29" s="27"/>
      <c r="D29" s="68"/>
      <c r="E29" s="68"/>
      <c r="F29" s="68"/>
      <c r="G29" s="68"/>
      <c r="H29" s="68"/>
      <c r="I29" s="68"/>
      <c r="J29" s="68"/>
      <c r="K29" s="68"/>
      <c r="L29" s="27"/>
    </row>
    <row r="30" spans="2:12" s="28" customFormat="1" ht="25.35" customHeight="1">
      <c r="B30" s="27"/>
      <c r="D30" s="122" t="s">
        <v>37</v>
      </c>
      <c r="J30" s="123">
        <f>ROUND(J119, 2)</f>
        <v>0</v>
      </c>
      <c r="L30" s="27"/>
    </row>
    <row r="31" spans="2:12" s="28" customFormat="1" ht="6.95" customHeight="1">
      <c r="B31" s="27"/>
      <c r="D31" s="68"/>
      <c r="E31" s="68"/>
      <c r="F31" s="68"/>
      <c r="G31" s="68"/>
      <c r="H31" s="68"/>
      <c r="I31" s="68"/>
      <c r="J31" s="68"/>
      <c r="K31" s="68"/>
      <c r="L31" s="27"/>
    </row>
    <row r="32" spans="2:12" s="28" customFormat="1" ht="14.45" customHeight="1">
      <c r="B32" s="27"/>
      <c r="F32" s="124" t="s">
        <v>39</v>
      </c>
      <c r="I32" s="124" t="s">
        <v>38</v>
      </c>
      <c r="J32" s="124" t="s">
        <v>40</v>
      </c>
      <c r="L32" s="27"/>
    </row>
    <row r="33" spans="2:12" s="28" customFormat="1" ht="14.45" customHeight="1">
      <c r="B33" s="27"/>
      <c r="D33" s="125" t="s">
        <v>41</v>
      </c>
      <c r="E33" s="23" t="s">
        <v>42</v>
      </c>
      <c r="F33" s="126">
        <f>ROUND((SUM(BE119:BE194)),  2)</f>
        <v>0</v>
      </c>
      <c r="I33" s="127">
        <v>0.21</v>
      </c>
      <c r="J33" s="126">
        <f>ROUND(((SUM(BE119:BE194))*I33),  2)</f>
        <v>0</v>
      </c>
      <c r="L33" s="27"/>
    </row>
    <row r="34" spans="2:12" s="28" customFormat="1" ht="14.45" customHeight="1">
      <c r="B34" s="27"/>
      <c r="E34" s="23" t="s">
        <v>43</v>
      </c>
      <c r="F34" s="126">
        <f>ROUND((SUM(BF119:BF194)),  2)</f>
        <v>0</v>
      </c>
      <c r="I34" s="127">
        <v>0.15</v>
      </c>
      <c r="J34" s="126">
        <f>ROUND(((SUM(BF119:BF194))*I34),  2)</f>
        <v>0</v>
      </c>
      <c r="L34" s="27"/>
    </row>
    <row r="35" spans="2:12" s="28" customFormat="1" ht="14.45" hidden="1" customHeight="1">
      <c r="B35" s="27"/>
      <c r="E35" s="23" t="s">
        <v>44</v>
      </c>
      <c r="F35" s="126">
        <f>ROUND((SUM(BG119:BG194)),  2)</f>
        <v>0</v>
      </c>
      <c r="I35" s="127">
        <v>0.21</v>
      </c>
      <c r="J35" s="126">
        <f>0</f>
        <v>0</v>
      </c>
      <c r="L35" s="27"/>
    </row>
    <row r="36" spans="2:12" s="28" customFormat="1" ht="14.45" hidden="1" customHeight="1">
      <c r="B36" s="27"/>
      <c r="E36" s="23" t="s">
        <v>45</v>
      </c>
      <c r="F36" s="126">
        <f>ROUND((SUM(BH119:BH194)),  2)</f>
        <v>0</v>
      </c>
      <c r="I36" s="127">
        <v>0.15</v>
      </c>
      <c r="J36" s="126">
        <f>0</f>
        <v>0</v>
      </c>
      <c r="L36" s="27"/>
    </row>
    <row r="37" spans="2:12" s="28" customFormat="1" ht="14.45" hidden="1" customHeight="1">
      <c r="B37" s="27"/>
      <c r="E37" s="23" t="s">
        <v>46</v>
      </c>
      <c r="F37" s="126">
        <f>ROUND((SUM(BI119:BI194)),  2)</f>
        <v>0</v>
      </c>
      <c r="I37" s="127">
        <v>0</v>
      </c>
      <c r="J37" s="126">
        <f>0</f>
        <v>0</v>
      </c>
      <c r="L37" s="27"/>
    </row>
    <row r="38" spans="2:12" s="28" customFormat="1" ht="6.95" customHeight="1">
      <c r="B38" s="27"/>
      <c r="L38" s="27"/>
    </row>
    <row r="39" spans="2:12" s="28" customFormat="1" ht="25.35" customHeight="1">
      <c r="B39" s="27"/>
      <c r="C39" s="128"/>
      <c r="D39" s="129" t="s">
        <v>47</v>
      </c>
      <c r="E39" s="75"/>
      <c r="F39" s="75"/>
      <c r="G39" s="130" t="s">
        <v>48</v>
      </c>
      <c r="H39" s="131" t="s">
        <v>49</v>
      </c>
      <c r="I39" s="75"/>
      <c r="J39" s="132">
        <f>SUM(J30:J37)</f>
        <v>0</v>
      </c>
      <c r="K39" s="133"/>
      <c r="L39" s="27"/>
    </row>
    <row r="40" spans="2:12" s="28" customFormat="1" ht="14.45" customHeight="1">
      <c r="B40" s="27"/>
      <c r="L40" s="27"/>
    </row>
    <row r="41" spans="2:12" ht="14.45" customHeight="1">
      <c r="B41" s="13"/>
      <c r="L41" s="13"/>
    </row>
    <row r="42" spans="2:12" ht="14.45" customHeight="1">
      <c r="B42" s="13"/>
      <c r="L42" s="13"/>
    </row>
    <row r="43" spans="2:12" ht="14.45" customHeight="1">
      <c r="B43" s="13"/>
      <c r="L43" s="13"/>
    </row>
    <row r="44" spans="2:12" ht="14.45" customHeight="1">
      <c r="B44" s="13"/>
      <c r="L44" s="13"/>
    </row>
    <row r="45" spans="2:12" ht="14.45" customHeight="1">
      <c r="B45" s="13"/>
      <c r="L45" s="13"/>
    </row>
    <row r="46" spans="2:12" ht="14.45" customHeight="1">
      <c r="B46" s="13"/>
      <c r="L46" s="13"/>
    </row>
    <row r="47" spans="2:12" ht="14.45" customHeight="1">
      <c r="B47" s="13"/>
      <c r="L47" s="13"/>
    </row>
    <row r="48" spans="2:12" ht="14.45" customHeight="1">
      <c r="B48" s="13"/>
      <c r="L48" s="13"/>
    </row>
    <row r="49" spans="2:12" ht="14.45" customHeight="1">
      <c r="B49" s="13"/>
      <c r="L49" s="13"/>
    </row>
    <row r="50" spans="2:12" s="28" customFormat="1" ht="14.45" customHeight="1">
      <c r="B50" s="27"/>
      <c r="D50" s="48" t="s">
        <v>50</v>
      </c>
      <c r="E50" s="49"/>
      <c r="F50" s="49"/>
      <c r="G50" s="48" t="s">
        <v>51</v>
      </c>
      <c r="H50" s="49"/>
      <c r="I50" s="49"/>
      <c r="J50" s="49"/>
      <c r="K50" s="49"/>
      <c r="L50" s="27"/>
    </row>
    <row r="51" spans="2:12">
      <c r="B51" s="13"/>
      <c r="L51" s="13"/>
    </row>
    <row r="52" spans="2:12">
      <c r="B52" s="13"/>
      <c r="L52" s="13"/>
    </row>
    <row r="53" spans="2:12">
      <c r="B53" s="13"/>
      <c r="L53" s="13"/>
    </row>
    <row r="54" spans="2:12">
      <c r="B54" s="13"/>
      <c r="L54" s="13"/>
    </row>
    <row r="55" spans="2:12">
      <c r="B55" s="13"/>
      <c r="L55" s="13"/>
    </row>
    <row r="56" spans="2:12">
      <c r="B56" s="13"/>
      <c r="L56" s="13"/>
    </row>
    <row r="57" spans="2:12">
      <c r="B57" s="13"/>
      <c r="L57" s="13"/>
    </row>
    <row r="58" spans="2:12">
      <c r="B58" s="13"/>
      <c r="L58" s="13"/>
    </row>
    <row r="59" spans="2:12">
      <c r="B59" s="13"/>
      <c r="L59" s="13"/>
    </row>
    <row r="60" spans="2:12">
      <c r="B60" s="13"/>
      <c r="L60" s="13"/>
    </row>
    <row r="61" spans="2:12" s="28" customFormat="1" ht="12.75">
      <c r="B61" s="27"/>
      <c r="D61" s="50" t="s">
        <v>52</v>
      </c>
      <c r="E61" s="30"/>
      <c r="F61" s="134" t="s">
        <v>53</v>
      </c>
      <c r="G61" s="50" t="s">
        <v>52</v>
      </c>
      <c r="H61" s="30"/>
      <c r="I61" s="30"/>
      <c r="J61" s="135" t="s">
        <v>53</v>
      </c>
      <c r="K61" s="30"/>
      <c r="L61" s="27"/>
    </row>
    <row r="62" spans="2:12">
      <c r="B62" s="13"/>
      <c r="L62" s="13"/>
    </row>
    <row r="63" spans="2:12">
      <c r="B63" s="13"/>
      <c r="L63" s="13"/>
    </row>
    <row r="64" spans="2:12">
      <c r="B64" s="13"/>
      <c r="L64" s="13"/>
    </row>
    <row r="65" spans="2:12" s="28" customFormat="1" ht="12.75">
      <c r="B65" s="27"/>
      <c r="D65" s="48" t="s">
        <v>54</v>
      </c>
      <c r="E65" s="49"/>
      <c r="F65" s="49"/>
      <c r="G65" s="48" t="s">
        <v>55</v>
      </c>
      <c r="H65" s="49"/>
      <c r="I65" s="49"/>
      <c r="J65" s="49"/>
      <c r="K65" s="49"/>
      <c r="L65" s="27"/>
    </row>
    <row r="66" spans="2:12">
      <c r="B66" s="13"/>
      <c r="L66" s="13"/>
    </row>
    <row r="67" spans="2:12">
      <c r="B67" s="13"/>
      <c r="L67" s="13"/>
    </row>
    <row r="68" spans="2:12">
      <c r="B68" s="13"/>
      <c r="L68" s="13"/>
    </row>
    <row r="69" spans="2:12">
      <c r="B69" s="13"/>
      <c r="L69" s="13"/>
    </row>
    <row r="70" spans="2:12">
      <c r="B70" s="13"/>
      <c r="L70" s="13"/>
    </row>
    <row r="71" spans="2:12">
      <c r="B71" s="13"/>
      <c r="L71" s="13"/>
    </row>
    <row r="72" spans="2:12">
      <c r="B72" s="13"/>
      <c r="L72" s="13"/>
    </row>
    <row r="73" spans="2:12">
      <c r="B73" s="13"/>
      <c r="L73" s="13"/>
    </row>
    <row r="74" spans="2:12">
      <c r="B74" s="13"/>
      <c r="L74" s="13"/>
    </row>
    <row r="75" spans="2:12">
      <c r="B75" s="13"/>
      <c r="L75" s="13"/>
    </row>
    <row r="76" spans="2:12" s="28" customFormat="1" ht="12.75">
      <c r="B76" s="27"/>
      <c r="D76" s="50" t="s">
        <v>52</v>
      </c>
      <c r="E76" s="30"/>
      <c r="F76" s="134" t="s">
        <v>53</v>
      </c>
      <c r="G76" s="50" t="s">
        <v>52</v>
      </c>
      <c r="H76" s="30"/>
      <c r="I76" s="30"/>
      <c r="J76" s="135" t="s">
        <v>53</v>
      </c>
      <c r="K76" s="30"/>
      <c r="L76" s="27"/>
    </row>
    <row r="77" spans="2:12" s="28" customFormat="1" ht="14.45" customHeight="1"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27"/>
    </row>
    <row r="81" spans="2:47" s="28" customFormat="1" ht="6.95" customHeight="1"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27"/>
    </row>
    <row r="82" spans="2:47" s="28" customFormat="1" ht="24.95" customHeight="1">
      <c r="B82" s="27"/>
      <c r="C82" s="14" t="s">
        <v>97</v>
      </c>
      <c r="L82" s="27"/>
    </row>
    <row r="83" spans="2:47" s="28" customFormat="1" ht="6.95" customHeight="1">
      <c r="B83" s="27"/>
      <c r="L83" s="27"/>
    </row>
    <row r="84" spans="2:47" s="28" customFormat="1" ht="12" customHeight="1">
      <c r="B84" s="27"/>
      <c r="C84" s="23" t="s">
        <v>16</v>
      </c>
      <c r="L84" s="27"/>
    </row>
    <row r="85" spans="2:47" s="28" customFormat="1" ht="16.5" customHeight="1">
      <c r="B85" s="27"/>
      <c r="E85" s="116" t="str">
        <f>E7</f>
        <v>MVN Sruby, ř. km 8,710, Sruby na Šumavě</v>
      </c>
      <c r="F85" s="117"/>
      <c r="G85" s="117"/>
      <c r="H85" s="117"/>
      <c r="L85" s="27"/>
    </row>
    <row r="86" spans="2:47" s="28" customFormat="1" ht="12" customHeight="1">
      <c r="B86" s="27"/>
      <c r="C86" s="23" t="s">
        <v>95</v>
      </c>
      <c r="L86" s="27"/>
    </row>
    <row r="87" spans="2:47" s="28" customFormat="1" ht="16.5" customHeight="1">
      <c r="B87" s="27"/>
      <c r="E87" s="60" t="str">
        <f>E9</f>
        <v>SO 01 - Odbahnění nádrže</v>
      </c>
      <c r="F87" s="118"/>
      <c r="G87" s="118"/>
      <c r="H87" s="118"/>
      <c r="L87" s="27"/>
    </row>
    <row r="88" spans="2:47" s="28" customFormat="1" ht="6.95" customHeight="1">
      <c r="B88" s="27"/>
      <c r="L88" s="27"/>
    </row>
    <row r="89" spans="2:47" s="28" customFormat="1" ht="12" customHeight="1">
      <c r="B89" s="27"/>
      <c r="C89" s="23" t="s">
        <v>20</v>
      </c>
      <c r="F89" s="24" t="str">
        <f>F12</f>
        <v>Sruby na Šumavě</v>
      </c>
      <c r="I89" s="23" t="s">
        <v>22</v>
      </c>
      <c r="J89" s="119" t="str">
        <f>IF(J12="","",J12)</f>
        <v>9. 5. 2023</v>
      </c>
      <c r="L89" s="27"/>
    </row>
    <row r="90" spans="2:47" s="28" customFormat="1" ht="6.95" customHeight="1">
      <c r="B90" s="27"/>
      <c r="L90" s="27"/>
    </row>
    <row r="91" spans="2:47" s="28" customFormat="1" ht="25.7" customHeight="1">
      <c r="B91" s="27"/>
      <c r="C91" s="23" t="s">
        <v>24</v>
      </c>
      <c r="F91" s="24" t="str">
        <f>E15</f>
        <v>Povodí Vltavy s.p.</v>
      </c>
      <c r="I91" s="23" t="s">
        <v>31</v>
      </c>
      <c r="J91" s="136" t="str">
        <f>E21</f>
        <v>VODNÍ DÍLA - TBD a.s.</v>
      </c>
      <c r="L91" s="27"/>
    </row>
    <row r="92" spans="2:47" s="28" customFormat="1" ht="25.7" customHeight="1">
      <c r="B92" s="27"/>
      <c r="C92" s="23" t="s">
        <v>29</v>
      </c>
      <c r="F92" s="24" t="str">
        <f>IF(E18="","",E18)</f>
        <v>Vyplň údaj</v>
      </c>
      <c r="I92" s="23" t="s">
        <v>35</v>
      </c>
      <c r="J92" s="136" t="str">
        <f>E24</f>
        <v>VODNÍ DÍLA - TBD a.s.</v>
      </c>
      <c r="L92" s="27"/>
    </row>
    <row r="93" spans="2:47" s="28" customFormat="1" ht="10.35" customHeight="1">
      <c r="B93" s="27"/>
      <c r="L93" s="27"/>
    </row>
    <row r="94" spans="2:47" s="28" customFormat="1" ht="29.25" customHeight="1">
      <c r="B94" s="27"/>
      <c r="C94" s="137" t="s">
        <v>98</v>
      </c>
      <c r="D94" s="128"/>
      <c r="E94" s="128"/>
      <c r="F94" s="128"/>
      <c r="G94" s="128"/>
      <c r="H94" s="128"/>
      <c r="I94" s="128"/>
      <c r="J94" s="138" t="s">
        <v>99</v>
      </c>
      <c r="K94" s="128"/>
      <c r="L94" s="27"/>
    </row>
    <row r="95" spans="2:47" s="28" customFormat="1" ht="10.35" customHeight="1">
      <c r="B95" s="27"/>
      <c r="L95" s="27"/>
    </row>
    <row r="96" spans="2:47" s="28" customFormat="1" ht="22.9" customHeight="1">
      <c r="B96" s="27"/>
      <c r="C96" s="139" t="s">
        <v>100</v>
      </c>
      <c r="J96" s="123">
        <f>J119</f>
        <v>0</v>
      </c>
      <c r="L96" s="27"/>
      <c r="AU96" s="10" t="s">
        <v>101</v>
      </c>
    </row>
    <row r="97" spans="2:12" s="141" customFormat="1" ht="24.95" customHeight="1">
      <c r="B97" s="140"/>
      <c r="D97" s="142" t="s">
        <v>102</v>
      </c>
      <c r="E97" s="143"/>
      <c r="F97" s="143"/>
      <c r="G97" s="143"/>
      <c r="H97" s="143"/>
      <c r="I97" s="143"/>
      <c r="J97" s="144">
        <f>J120</f>
        <v>0</v>
      </c>
      <c r="L97" s="140"/>
    </row>
    <row r="98" spans="2:12" s="146" customFormat="1" ht="19.899999999999999" customHeight="1">
      <c r="B98" s="145"/>
      <c r="D98" s="147" t="s">
        <v>103</v>
      </c>
      <c r="E98" s="148"/>
      <c r="F98" s="148"/>
      <c r="G98" s="148"/>
      <c r="H98" s="148"/>
      <c r="I98" s="148"/>
      <c r="J98" s="149">
        <f>J121</f>
        <v>0</v>
      </c>
      <c r="L98" s="145"/>
    </row>
    <row r="99" spans="2:12" s="146" customFormat="1" ht="19.899999999999999" customHeight="1">
      <c r="B99" s="145"/>
      <c r="D99" s="147" t="s">
        <v>104</v>
      </c>
      <c r="E99" s="148"/>
      <c r="F99" s="148"/>
      <c r="G99" s="148"/>
      <c r="H99" s="148"/>
      <c r="I99" s="148"/>
      <c r="J99" s="149">
        <f>J190</f>
        <v>0</v>
      </c>
      <c r="L99" s="145"/>
    </row>
    <row r="100" spans="2:12" s="28" customFormat="1" ht="21.75" customHeight="1">
      <c r="B100" s="27"/>
      <c r="L100" s="27"/>
    </row>
    <row r="101" spans="2:12" s="28" customFormat="1" ht="6.95" customHeight="1"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27"/>
    </row>
    <row r="105" spans="2:12" s="28" customFormat="1" ht="6.95" customHeight="1"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27"/>
    </row>
    <row r="106" spans="2:12" s="28" customFormat="1" ht="24.95" customHeight="1">
      <c r="B106" s="27"/>
      <c r="C106" s="14" t="s">
        <v>105</v>
      </c>
      <c r="L106" s="27"/>
    </row>
    <row r="107" spans="2:12" s="28" customFormat="1" ht="6.95" customHeight="1">
      <c r="B107" s="27"/>
      <c r="L107" s="27"/>
    </row>
    <row r="108" spans="2:12" s="28" customFormat="1" ht="12" customHeight="1">
      <c r="B108" s="27"/>
      <c r="C108" s="23" t="s">
        <v>16</v>
      </c>
      <c r="L108" s="27"/>
    </row>
    <row r="109" spans="2:12" s="28" customFormat="1" ht="16.5" customHeight="1">
      <c r="B109" s="27"/>
      <c r="E109" s="116" t="str">
        <f>E7</f>
        <v>MVN Sruby, ř. km 8,710, Sruby na Šumavě</v>
      </c>
      <c r="F109" s="117"/>
      <c r="G109" s="117"/>
      <c r="H109" s="117"/>
      <c r="L109" s="27"/>
    </row>
    <row r="110" spans="2:12" s="28" customFormat="1" ht="12" customHeight="1">
      <c r="B110" s="27"/>
      <c r="C110" s="23" t="s">
        <v>95</v>
      </c>
      <c r="L110" s="27"/>
    </row>
    <row r="111" spans="2:12" s="28" customFormat="1" ht="16.5" customHeight="1">
      <c r="B111" s="27"/>
      <c r="E111" s="60" t="str">
        <f>E9</f>
        <v>SO 01 - Odbahnění nádrže</v>
      </c>
      <c r="F111" s="118"/>
      <c r="G111" s="118"/>
      <c r="H111" s="118"/>
      <c r="L111" s="27"/>
    </row>
    <row r="112" spans="2:12" s="28" customFormat="1" ht="6.95" customHeight="1">
      <c r="B112" s="27"/>
      <c r="L112" s="27"/>
    </row>
    <row r="113" spans="2:65" s="28" customFormat="1" ht="12" customHeight="1">
      <c r="B113" s="27"/>
      <c r="C113" s="23" t="s">
        <v>20</v>
      </c>
      <c r="F113" s="24" t="str">
        <f>F12</f>
        <v>Sruby na Šumavě</v>
      </c>
      <c r="I113" s="23" t="s">
        <v>22</v>
      </c>
      <c r="J113" s="119" t="str">
        <f>IF(J12="","",J12)</f>
        <v>9. 5. 2023</v>
      </c>
      <c r="L113" s="27"/>
    </row>
    <row r="114" spans="2:65" s="28" customFormat="1" ht="6.95" customHeight="1">
      <c r="B114" s="27"/>
      <c r="L114" s="27"/>
    </row>
    <row r="115" spans="2:65" s="28" customFormat="1" ht="25.7" customHeight="1">
      <c r="B115" s="27"/>
      <c r="C115" s="23" t="s">
        <v>24</v>
      </c>
      <c r="F115" s="24" t="str">
        <f>E15</f>
        <v>Povodí Vltavy s.p.</v>
      </c>
      <c r="I115" s="23" t="s">
        <v>31</v>
      </c>
      <c r="J115" s="136" t="str">
        <f>E21</f>
        <v>VODNÍ DÍLA - TBD a.s.</v>
      </c>
      <c r="L115" s="27"/>
    </row>
    <row r="116" spans="2:65" s="28" customFormat="1" ht="25.7" customHeight="1">
      <c r="B116" s="27"/>
      <c r="C116" s="23" t="s">
        <v>29</v>
      </c>
      <c r="F116" s="24" t="str">
        <f>IF(E18="","",E18)</f>
        <v>Vyplň údaj</v>
      </c>
      <c r="I116" s="23" t="s">
        <v>35</v>
      </c>
      <c r="J116" s="136" t="str">
        <f>E24</f>
        <v>VODNÍ DÍLA - TBD a.s.</v>
      </c>
      <c r="L116" s="27"/>
    </row>
    <row r="117" spans="2:65" s="28" customFormat="1" ht="10.35" customHeight="1">
      <c r="B117" s="27"/>
      <c r="L117" s="27"/>
    </row>
    <row r="118" spans="2:65" s="154" customFormat="1" ht="29.25" customHeight="1">
      <c r="B118" s="150"/>
      <c r="C118" s="151" t="s">
        <v>106</v>
      </c>
      <c r="D118" s="152" t="s">
        <v>62</v>
      </c>
      <c r="E118" s="152" t="s">
        <v>58</v>
      </c>
      <c r="F118" s="152" t="s">
        <v>59</v>
      </c>
      <c r="G118" s="152" t="s">
        <v>107</v>
      </c>
      <c r="H118" s="152" t="s">
        <v>108</v>
      </c>
      <c r="I118" s="152" t="s">
        <v>109</v>
      </c>
      <c r="J118" s="152" t="s">
        <v>99</v>
      </c>
      <c r="K118" s="153" t="s">
        <v>110</v>
      </c>
      <c r="L118" s="150"/>
      <c r="M118" s="80" t="s">
        <v>1</v>
      </c>
      <c r="N118" s="81" t="s">
        <v>41</v>
      </c>
      <c r="O118" s="81" t="s">
        <v>111</v>
      </c>
      <c r="P118" s="81" t="s">
        <v>112</v>
      </c>
      <c r="Q118" s="81" t="s">
        <v>113</v>
      </c>
      <c r="R118" s="81" t="s">
        <v>114</v>
      </c>
      <c r="S118" s="81" t="s">
        <v>115</v>
      </c>
      <c r="T118" s="82" t="s">
        <v>116</v>
      </c>
    </row>
    <row r="119" spans="2:65" s="28" customFormat="1" ht="22.9" customHeight="1">
      <c r="B119" s="27"/>
      <c r="C119" s="86" t="s">
        <v>117</v>
      </c>
      <c r="J119" s="155">
        <f>BK119</f>
        <v>0</v>
      </c>
      <c r="L119" s="27"/>
      <c r="M119" s="83"/>
      <c r="N119" s="68"/>
      <c r="O119" s="68"/>
      <c r="P119" s="156">
        <f>P120</f>
        <v>0</v>
      </c>
      <c r="Q119" s="68"/>
      <c r="R119" s="156">
        <f>R120</f>
        <v>0.16200000000000001</v>
      </c>
      <c r="S119" s="68"/>
      <c r="T119" s="157">
        <f>T120</f>
        <v>0</v>
      </c>
      <c r="AT119" s="10" t="s">
        <v>76</v>
      </c>
      <c r="AU119" s="10" t="s">
        <v>101</v>
      </c>
      <c r="BK119" s="158">
        <f>BK120</f>
        <v>0</v>
      </c>
    </row>
    <row r="120" spans="2:65" s="160" customFormat="1" ht="25.9" customHeight="1">
      <c r="B120" s="159"/>
      <c r="D120" s="161" t="s">
        <v>76</v>
      </c>
      <c r="E120" s="162" t="s">
        <v>118</v>
      </c>
      <c r="F120" s="162" t="s">
        <v>119</v>
      </c>
      <c r="J120" s="163">
        <f>BK120</f>
        <v>0</v>
      </c>
      <c r="L120" s="159"/>
      <c r="M120" s="164"/>
      <c r="P120" s="165">
        <f>P121+P190</f>
        <v>0</v>
      </c>
      <c r="R120" s="165">
        <f>R121+R190</f>
        <v>0.16200000000000001</v>
      </c>
      <c r="T120" s="166">
        <f>T121+T190</f>
        <v>0</v>
      </c>
      <c r="AR120" s="161" t="s">
        <v>85</v>
      </c>
      <c r="AT120" s="167" t="s">
        <v>76</v>
      </c>
      <c r="AU120" s="167" t="s">
        <v>77</v>
      </c>
      <c r="AY120" s="161" t="s">
        <v>120</v>
      </c>
      <c r="BK120" s="168">
        <f>BK121+BK190</f>
        <v>0</v>
      </c>
    </row>
    <row r="121" spans="2:65" s="160" customFormat="1" ht="22.9" customHeight="1">
      <c r="B121" s="159"/>
      <c r="D121" s="161" t="s">
        <v>76</v>
      </c>
      <c r="E121" s="169" t="s">
        <v>85</v>
      </c>
      <c r="F121" s="169" t="s">
        <v>121</v>
      </c>
      <c r="J121" s="170">
        <f>BK121</f>
        <v>0</v>
      </c>
      <c r="L121" s="159"/>
      <c r="M121" s="164"/>
      <c r="P121" s="165">
        <f>SUM(P122:P189)</f>
        <v>0</v>
      </c>
      <c r="R121" s="165">
        <f>SUM(R122:R189)</f>
        <v>0.16200000000000001</v>
      </c>
      <c r="T121" s="166">
        <f>SUM(T122:T189)</f>
        <v>0</v>
      </c>
      <c r="AR121" s="161" t="s">
        <v>85</v>
      </c>
      <c r="AT121" s="167" t="s">
        <v>76</v>
      </c>
      <c r="AU121" s="167" t="s">
        <v>85</v>
      </c>
      <c r="AY121" s="161" t="s">
        <v>120</v>
      </c>
      <c r="BK121" s="168">
        <f>SUM(BK122:BK189)</f>
        <v>0</v>
      </c>
    </row>
    <row r="122" spans="2:65" s="28" customFormat="1" ht="44.25" customHeight="1">
      <c r="B122" s="27"/>
      <c r="C122" s="171" t="s">
        <v>85</v>
      </c>
      <c r="D122" s="171" t="s">
        <v>122</v>
      </c>
      <c r="E122" s="172" t="s">
        <v>123</v>
      </c>
      <c r="F122" s="173" t="s">
        <v>124</v>
      </c>
      <c r="G122" s="174" t="s">
        <v>125</v>
      </c>
      <c r="H122" s="175">
        <v>1376</v>
      </c>
      <c r="I122" s="3"/>
      <c r="J122" s="176">
        <f>ROUND(I122*H122,2)</f>
        <v>0</v>
      </c>
      <c r="K122" s="173" t="s">
        <v>126</v>
      </c>
      <c r="L122" s="27"/>
      <c r="M122" s="177" t="s">
        <v>1</v>
      </c>
      <c r="N122" s="178" t="s">
        <v>42</v>
      </c>
      <c r="P122" s="179">
        <f>O122*H122</f>
        <v>0</v>
      </c>
      <c r="Q122" s="179">
        <v>0</v>
      </c>
      <c r="R122" s="179">
        <f>Q122*H122</f>
        <v>0</v>
      </c>
      <c r="S122" s="179">
        <v>0</v>
      </c>
      <c r="T122" s="180">
        <f>S122*H122</f>
        <v>0</v>
      </c>
      <c r="AR122" s="181" t="s">
        <v>127</v>
      </c>
      <c r="AT122" s="181" t="s">
        <v>122</v>
      </c>
      <c r="AU122" s="181" t="s">
        <v>87</v>
      </c>
      <c r="AY122" s="10" t="s">
        <v>120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0" t="s">
        <v>85</v>
      </c>
      <c r="BK122" s="182">
        <f>ROUND(I122*H122,2)</f>
        <v>0</v>
      </c>
      <c r="BL122" s="10" t="s">
        <v>127</v>
      </c>
      <c r="BM122" s="181" t="s">
        <v>128</v>
      </c>
    </row>
    <row r="123" spans="2:65" s="28" customFormat="1" ht="29.25">
      <c r="B123" s="27"/>
      <c r="D123" s="183" t="s">
        <v>129</v>
      </c>
      <c r="F123" s="184" t="s">
        <v>124</v>
      </c>
      <c r="L123" s="27"/>
      <c r="M123" s="185"/>
      <c r="T123" s="72"/>
      <c r="AT123" s="10" t="s">
        <v>129</v>
      </c>
      <c r="AU123" s="10" t="s">
        <v>87</v>
      </c>
    </row>
    <row r="124" spans="2:65" s="28" customFormat="1">
      <c r="B124" s="27"/>
      <c r="D124" s="186" t="s">
        <v>130</v>
      </c>
      <c r="F124" s="187" t="s">
        <v>131</v>
      </c>
      <c r="L124" s="27"/>
      <c r="M124" s="185"/>
      <c r="T124" s="72"/>
      <c r="AT124" s="10" t="s">
        <v>130</v>
      </c>
      <c r="AU124" s="10" t="s">
        <v>87</v>
      </c>
    </row>
    <row r="125" spans="2:65" s="28" customFormat="1" ht="29.25">
      <c r="B125" s="27"/>
      <c r="D125" s="183" t="s">
        <v>132</v>
      </c>
      <c r="F125" s="188" t="s">
        <v>133</v>
      </c>
      <c r="L125" s="27"/>
      <c r="M125" s="185"/>
      <c r="T125" s="72"/>
      <c r="AT125" s="10" t="s">
        <v>132</v>
      </c>
      <c r="AU125" s="10" t="s">
        <v>87</v>
      </c>
    </row>
    <row r="126" spans="2:65" s="190" customFormat="1">
      <c r="B126" s="189"/>
      <c r="D126" s="183" t="s">
        <v>134</v>
      </c>
      <c r="E126" s="191" t="s">
        <v>1</v>
      </c>
      <c r="F126" s="192" t="s">
        <v>135</v>
      </c>
      <c r="H126" s="193">
        <v>1376</v>
      </c>
      <c r="L126" s="189"/>
      <c r="M126" s="194"/>
      <c r="T126" s="195"/>
      <c r="AT126" s="191" t="s">
        <v>134</v>
      </c>
      <c r="AU126" s="191" t="s">
        <v>87</v>
      </c>
      <c r="AV126" s="190" t="s">
        <v>87</v>
      </c>
      <c r="AW126" s="190" t="s">
        <v>34</v>
      </c>
      <c r="AX126" s="190" t="s">
        <v>85</v>
      </c>
      <c r="AY126" s="191" t="s">
        <v>120</v>
      </c>
    </row>
    <row r="127" spans="2:65" s="28" customFormat="1" ht="44.25" customHeight="1">
      <c r="B127" s="27"/>
      <c r="C127" s="171" t="s">
        <v>87</v>
      </c>
      <c r="D127" s="171" t="s">
        <v>122</v>
      </c>
      <c r="E127" s="172" t="s">
        <v>136</v>
      </c>
      <c r="F127" s="173" t="s">
        <v>137</v>
      </c>
      <c r="G127" s="174" t="s">
        <v>125</v>
      </c>
      <c r="H127" s="175">
        <v>1720</v>
      </c>
      <c r="I127" s="3"/>
      <c r="J127" s="176">
        <f>ROUND(I127*H127,2)</f>
        <v>0</v>
      </c>
      <c r="K127" s="173" t="s">
        <v>126</v>
      </c>
      <c r="L127" s="27"/>
      <c r="M127" s="177" t="s">
        <v>1</v>
      </c>
      <c r="N127" s="178" t="s">
        <v>42</v>
      </c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AR127" s="181" t="s">
        <v>127</v>
      </c>
      <c r="AT127" s="181" t="s">
        <v>122</v>
      </c>
      <c r="AU127" s="181" t="s">
        <v>87</v>
      </c>
      <c r="AY127" s="10" t="s">
        <v>120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0" t="s">
        <v>85</v>
      </c>
      <c r="BK127" s="182">
        <f>ROUND(I127*H127,2)</f>
        <v>0</v>
      </c>
      <c r="BL127" s="10" t="s">
        <v>127</v>
      </c>
      <c r="BM127" s="181" t="s">
        <v>138</v>
      </c>
    </row>
    <row r="128" spans="2:65" s="28" customFormat="1" ht="29.25">
      <c r="B128" s="27"/>
      <c r="D128" s="183" t="s">
        <v>129</v>
      </c>
      <c r="F128" s="184" t="s">
        <v>137</v>
      </c>
      <c r="L128" s="27"/>
      <c r="M128" s="185"/>
      <c r="T128" s="72"/>
      <c r="AT128" s="10" t="s">
        <v>129</v>
      </c>
      <c r="AU128" s="10" t="s">
        <v>87</v>
      </c>
    </row>
    <row r="129" spans="2:65" s="28" customFormat="1">
      <c r="B129" s="27"/>
      <c r="D129" s="186" t="s">
        <v>130</v>
      </c>
      <c r="F129" s="187" t="s">
        <v>139</v>
      </c>
      <c r="L129" s="27"/>
      <c r="M129" s="185"/>
      <c r="T129" s="72"/>
      <c r="AT129" s="10" t="s">
        <v>130</v>
      </c>
      <c r="AU129" s="10" t="s">
        <v>87</v>
      </c>
    </row>
    <row r="130" spans="2:65" s="28" customFormat="1" ht="19.5">
      <c r="B130" s="27"/>
      <c r="D130" s="183" t="s">
        <v>132</v>
      </c>
      <c r="F130" s="188" t="s">
        <v>140</v>
      </c>
      <c r="L130" s="27"/>
      <c r="M130" s="185"/>
      <c r="T130" s="72"/>
      <c r="AT130" s="10" t="s">
        <v>132</v>
      </c>
      <c r="AU130" s="10" t="s">
        <v>87</v>
      </c>
    </row>
    <row r="131" spans="2:65" s="190" customFormat="1">
      <c r="B131" s="189"/>
      <c r="D131" s="183" t="s">
        <v>134</v>
      </c>
      <c r="E131" s="191" t="s">
        <v>1</v>
      </c>
      <c r="F131" s="192" t="s">
        <v>141</v>
      </c>
      <c r="H131" s="193">
        <v>1720</v>
      </c>
      <c r="L131" s="189"/>
      <c r="M131" s="194"/>
      <c r="T131" s="195"/>
      <c r="AT131" s="191" t="s">
        <v>134</v>
      </c>
      <c r="AU131" s="191" t="s">
        <v>87</v>
      </c>
      <c r="AV131" s="190" t="s">
        <v>87</v>
      </c>
      <c r="AW131" s="190" t="s">
        <v>34</v>
      </c>
      <c r="AX131" s="190" t="s">
        <v>85</v>
      </c>
      <c r="AY131" s="191" t="s">
        <v>120</v>
      </c>
    </row>
    <row r="132" spans="2:65" s="28" customFormat="1" ht="44.25" customHeight="1">
      <c r="B132" s="27"/>
      <c r="C132" s="171" t="s">
        <v>142</v>
      </c>
      <c r="D132" s="171" t="s">
        <v>122</v>
      </c>
      <c r="E132" s="172" t="s">
        <v>143</v>
      </c>
      <c r="F132" s="173" t="s">
        <v>144</v>
      </c>
      <c r="G132" s="174" t="s">
        <v>125</v>
      </c>
      <c r="H132" s="175">
        <v>3646.4</v>
      </c>
      <c r="I132" s="3"/>
      <c r="J132" s="176">
        <f>ROUND(I132*H132,2)</f>
        <v>0</v>
      </c>
      <c r="K132" s="173" t="s">
        <v>126</v>
      </c>
      <c r="L132" s="27"/>
      <c r="M132" s="177" t="s">
        <v>1</v>
      </c>
      <c r="N132" s="178" t="s">
        <v>42</v>
      </c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AR132" s="181" t="s">
        <v>127</v>
      </c>
      <c r="AT132" s="181" t="s">
        <v>122</v>
      </c>
      <c r="AU132" s="181" t="s">
        <v>87</v>
      </c>
      <c r="AY132" s="10" t="s">
        <v>120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0" t="s">
        <v>85</v>
      </c>
      <c r="BK132" s="182">
        <f>ROUND(I132*H132,2)</f>
        <v>0</v>
      </c>
      <c r="BL132" s="10" t="s">
        <v>127</v>
      </c>
      <c r="BM132" s="181" t="s">
        <v>145</v>
      </c>
    </row>
    <row r="133" spans="2:65" s="28" customFormat="1" ht="29.25">
      <c r="B133" s="27"/>
      <c r="D133" s="183" t="s">
        <v>129</v>
      </c>
      <c r="F133" s="184" t="s">
        <v>144</v>
      </c>
      <c r="L133" s="27"/>
      <c r="M133" s="185"/>
      <c r="T133" s="72"/>
      <c r="AT133" s="10" t="s">
        <v>129</v>
      </c>
      <c r="AU133" s="10" t="s">
        <v>87</v>
      </c>
    </row>
    <row r="134" spans="2:65" s="28" customFormat="1">
      <c r="B134" s="27"/>
      <c r="D134" s="186" t="s">
        <v>130</v>
      </c>
      <c r="F134" s="187" t="s">
        <v>146</v>
      </c>
      <c r="L134" s="27"/>
      <c r="M134" s="185"/>
      <c r="T134" s="72"/>
      <c r="AT134" s="10" t="s">
        <v>130</v>
      </c>
      <c r="AU134" s="10" t="s">
        <v>87</v>
      </c>
    </row>
    <row r="135" spans="2:65" s="28" customFormat="1" ht="19.5">
      <c r="B135" s="27"/>
      <c r="D135" s="183" t="s">
        <v>132</v>
      </c>
      <c r="F135" s="188" t="s">
        <v>140</v>
      </c>
      <c r="L135" s="27"/>
      <c r="M135" s="185"/>
      <c r="T135" s="72"/>
      <c r="AT135" s="10" t="s">
        <v>132</v>
      </c>
      <c r="AU135" s="10" t="s">
        <v>87</v>
      </c>
    </row>
    <row r="136" spans="2:65" s="190" customFormat="1" ht="22.5">
      <c r="B136" s="189"/>
      <c r="D136" s="183" t="s">
        <v>134</v>
      </c>
      <c r="E136" s="191" t="s">
        <v>1</v>
      </c>
      <c r="F136" s="192" t="s">
        <v>147</v>
      </c>
      <c r="H136" s="193">
        <v>3646.4</v>
      </c>
      <c r="L136" s="189"/>
      <c r="M136" s="194"/>
      <c r="T136" s="195"/>
      <c r="AT136" s="191" t="s">
        <v>134</v>
      </c>
      <c r="AU136" s="191" t="s">
        <v>87</v>
      </c>
      <c r="AV136" s="190" t="s">
        <v>87</v>
      </c>
      <c r="AW136" s="190" t="s">
        <v>34</v>
      </c>
      <c r="AX136" s="190" t="s">
        <v>85</v>
      </c>
      <c r="AY136" s="191" t="s">
        <v>120</v>
      </c>
    </row>
    <row r="137" spans="2:65" s="28" customFormat="1" ht="37.9" customHeight="1">
      <c r="B137" s="27"/>
      <c r="C137" s="171" t="s">
        <v>127</v>
      </c>
      <c r="D137" s="171" t="s">
        <v>122</v>
      </c>
      <c r="E137" s="172" t="s">
        <v>148</v>
      </c>
      <c r="F137" s="173" t="s">
        <v>149</v>
      </c>
      <c r="G137" s="174" t="s">
        <v>125</v>
      </c>
      <c r="H137" s="175">
        <v>137.6</v>
      </c>
      <c r="I137" s="3"/>
      <c r="J137" s="176">
        <f>ROUND(I137*H137,2)</f>
        <v>0</v>
      </c>
      <c r="K137" s="173" t="s">
        <v>126</v>
      </c>
      <c r="L137" s="27"/>
      <c r="M137" s="177" t="s">
        <v>1</v>
      </c>
      <c r="N137" s="178" t="s">
        <v>42</v>
      </c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AR137" s="181" t="s">
        <v>127</v>
      </c>
      <c r="AT137" s="181" t="s">
        <v>122</v>
      </c>
      <c r="AU137" s="181" t="s">
        <v>87</v>
      </c>
      <c r="AY137" s="10" t="s">
        <v>120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0" t="s">
        <v>85</v>
      </c>
      <c r="BK137" s="182">
        <f>ROUND(I137*H137,2)</f>
        <v>0</v>
      </c>
      <c r="BL137" s="10" t="s">
        <v>127</v>
      </c>
      <c r="BM137" s="181" t="s">
        <v>150</v>
      </c>
    </row>
    <row r="138" spans="2:65" s="28" customFormat="1" ht="29.25">
      <c r="B138" s="27"/>
      <c r="D138" s="183" t="s">
        <v>129</v>
      </c>
      <c r="F138" s="184" t="s">
        <v>149</v>
      </c>
      <c r="L138" s="27"/>
      <c r="M138" s="185"/>
      <c r="T138" s="72"/>
      <c r="AT138" s="10" t="s">
        <v>129</v>
      </c>
      <c r="AU138" s="10" t="s">
        <v>87</v>
      </c>
    </row>
    <row r="139" spans="2:65" s="28" customFormat="1">
      <c r="B139" s="27"/>
      <c r="D139" s="186" t="s">
        <v>130</v>
      </c>
      <c r="F139" s="187" t="s">
        <v>151</v>
      </c>
      <c r="L139" s="27"/>
      <c r="M139" s="185"/>
      <c r="T139" s="72"/>
      <c r="AT139" s="10" t="s">
        <v>130</v>
      </c>
      <c r="AU139" s="10" t="s">
        <v>87</v>
      </c>
    </row>
    <row r="140" spans="2:65" s="28" customFormat="1" ht="19.5">
      <c r="B140" s="27"/>
      <c r="D140" s="183" t="s">
        <v>132</v>
      </c>
      <c r="F140" s="188" t="s">
        <v>140</v>
      </c>
      <c r="L140" s="27"/>
      <c r="M140" s="185"/>
      <c r="T140" s="72"/>
      <c r="AT140" s="10" t="s">
        <v>132</v>
      </c>
      <c r="AU140" s="10" t="s">
        <v>87</v>
      </c>
    </row>
    <row r="141" spans="2:65" s="190" customFormat="1" ht="33.75">
      <c r="B141" s="189"/>
      <c r="D141" s="183" t="s">
        <v>134</v>
      </c>
      <c r="E141" s="191" t="s">
        <v>1</v>
      </c>
      <c r="F141" s="192" t="s">
        <v>152</v>
      </c>
      <c r="H141" s="193">
        <v>137.6</v>
      </c>
      <c r="L141" s="189"/>
      <c r="M141" s="194"/>
      <c r="T141" s="195"/>
      <c r="AT141" s="191" t="s">
        <v>134</v>
      </c>
      <c r="AU141" s="191" t="s">
        <v>87</v>
      </c>
      <c r="AV141" s="190" t="s">
        <v>87</v>
      </c>
      <c r="AW141" s="190" t="s">
        <v>34</v>
      </c>
      <c r="AX141" s="190" t="s">
        <v>85</v>
      </c>
      <c r="AY141" s="191" t="s">
        <v>120</v>
      </c>
    </row>
    <row r="142" spans="2:65" s="28" customFormat="1" ht="49.15" customHeight="1">
      <c r="B142" s="27"/>
      <c r="C142" s="171" t="s">
        <v>153</v>
      </c>
      <c r="D142" s="171" t="s">
        <v>122</v>
      </c>
      <c r="E142" s="172" t="s">
        <v>154</v>
      </c>
      <c r="F142" s="173" t="s">
        <v>155</v>
      </c>
      <c r="G142" s="174" t="s">
        <v>125</v>
      </c>
      <c r="H142" s="175">
        <v>2683.2</v>
      </c>
      <c r="I142" s="3"/>
      <c r="J142" s="176">
        <f>ROUND(I142*H142,2)</f>
        <v>0</v>
      </c>
      <c r="K142" s="173" t="s">
        <v>126</v>
      </c>
      <c r="L142" s="27"/>
      <c r="M142" s="177" t="s">
        <v>1</v>
      </c>
      <c r="N142" s="178" t="s">
        <v>42</v>
      </c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AR142" s="181" t="s">
        <v>127</v>
      </c>
      <c r="AT142" s="181" t="s">
        <v>122</v>
      </c>
      <c r="AU142" s="181" t="s">
        <v>87</v>
      </c>
      <c r="AY142" s="10" t="s">
        <v>120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0" t="s">
        <v>85</v>
      </c>
      <c r="BK142" s="182">
        <f>ROUND(I142*H142,2)</f>
        <v>0</v>
      </c>
      <c r="BL142" s="10" t="s">
        <v>127</v>
      </c>
      <c r="BM142" s="181" t="s">
        <v>156</v>
      </c>
    </row>
    <row r="143" spans="2:65" s="28" customFormat="1" ht="29.25">
      <c r="B143" s="27"/>
      <c r="D143" s="183" t="s">
        <v>129</v>
      </c>
      <c r="F143" s="184" t="s">
        <v>155</v>
      </c>
      <c r="L143" s="27"/>
      <c r="M143" s="185"/>
      <c r="T143" s="72"/>
      <c r="AT143" s="10" t="s">
        <v>129</v>
      </c>
      <c r="AU143" s="10" t="s">
        <v>87</v>
      </c>
    </row>
    <row r="144" spans="2:65" s="28" customFormat="1">
      <c r="B144" s="27"/>
      <c r="D144" s="186" t="s">
        <v>130</v>
      </c>
      <c r="F144" s="187" t="s">
        <v>157</v>
      </c>
      <c r="L144" s="27"/>
      <c r="M144" s="185"/>
      <c r="T144" s="72"/>
      <c r="AT144" s="10" t="s">
        <v>130</v>
      </c>
      <c r="AU144" s="10" t="s">
        <v>87</v>
      </c>
    </row>
    <row r="145" spans="2:65" s="28" customFormat="1" ht="19.5">
      <c r="B145" s="27"/>
      <c r="D145" s="183" t="s">
        <v>132</v>
      </c>
      <c r="F145" s="188" t="s">
        <v>140</v>
      </c>
      <c r="L145" s="27"/>
      <c r="M145" s="185"/>
      <c r="T145" s="72"/>
      <c r="AT145" s="10" t="s">
        <v>132</v>
      </c>
      <c r="AU145" s="10" t="s">
        <v>87</v>
      </c>
    </row>
    <row r="146" spans="2:65" s="190" customFormat="1" ht="22.5">
      <c r="B146" s="189"/>
      <c r="D146" s="183" t="s">
        <v>134</v>
      </c>
      <c r="E146" s="191" t="s">
        <v>1</v>
      </c>
      <c r="F146" s="192" t="s">
        <v>158</v>
      </c>
      <c r="H146" s="193">
        <v>2683.2</v>
      </c>
      <c r="L146" s="189"/>
      <c r="M146" s="194"/>
      <c r="T146" s="195"/>
      <c r="AT146" s="191" t="s">
        <v>134</v>
      </c>
      <c r="AU146" s="191" t="s">
        <v>87</v>
      </c>
      <c r="AV146" s="190" t="s">
        <v>87</v>
      </c>
      <c r="AW146" s="190" t="s">
        <v>34</v>
      </c>
      <c r="AX146" s="190" t="s">
        <v>77</v>
      </c>
      <c r="AY146" s="191" t="s">
        <v>120</v>
      </c>
    </row>
    <row r="147" spans="2:65" s="197" customFormat="1">
      <c r="B147" s="196"/>
      <c r="D147" s="183" t="s">
        <v>134</v>
      </c>
      <c r="E147" s="198" t="s">
        <v>1</v>
      </c>
      <c r="F147" s="199" t="s">
        <v>159</v>
      </c>
      <c r="H147" s="200">
        <v>2683.2</v>
      </c>
      <c r="L147" s="196"/>
      <c r="M147" s="201"/>
      <c r="T147" s="202"/>
      <c r="AT147" s="198" t="s">
        <v>134</v>
      </c>
      <c r="AU147" s="198" t="s">
        <v>87</v>
      </c>
      <c r="AV147" s="197" t="s">
        <v>127</v>
      </c>
      <c r="AW147" s="197" t="s">
        <v>34</v>
      </c>
      <c r="AX147" s="197" t="s">
        <v>85</v>
      </c>
      <c r="AY147" s="198" t="s">
        <v>120</v>
      </c>
    </row>
    <row r="148" spans="2:65" s="28" customFormat="1" ht="49.15" customHeight="1">
      <c r="B148" s="27"/>
      <c r="C148" s="171" t="s">
        <v>160</v>
      </c>
      <c r="D148" s="171" t="s">
        <v>122</v>
      </c>
      <c r="E148" s="172" t="s">
        <v>161</v>
      </c>
      <c r="F148" s="173" t="s">
        <v>162</v>
      </c>
      <c r="G148" s="174" t="s">
        <v>125</v>
      </c>
      <c r="H148" s="175">
        <v>688</v>
      </c>
      <c r="I148" s="3"/>
      <c r="J148" s="176">
        <f>ROUND(I148*H148,2)</f>
        <v>0</v>
      </c>
      <c r="K148" s="173" t="s">
        <v>126</v>
      </c>
      <c r="L148" s="27"/>
      <c r="M148" s="177" t="s">
        <v>1</v>
      </c>
      <c r="N148" s="178" t="s">
        <v>42</v>
      </c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AR148" s="181" t="s">
        <v>127</v>
      </c>
      <c r="AT148" s="181" t="s">
        <v>122</v>
      </c>
      <c r="AU148" s="181" t="s">
        <v>87</v>
      </c>
      <c r="AY148" s="10" t="s">
        <v>120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0" t="s">
        <v>85</v>
      </c>
      <c r="BK148" s="182">
        <f>ROUND(I148*H148,2)</f>
        <v>0</v>
      </c>
      <c r="BL148" s="10" t="s">
        <v>127</v>
      </c>
      <c r="BM148" s="181" t="s">
        <v>163</v>
      </c>
    </row>
    <row r="149" spans="2:65" s="28" customFormat="1" ht="29.25">
      <c r="B149" s="27"/>
      <c r="D149" s="183" t="s">
        <v>129</v>
      </c>
      <c r="F149" s="184" t="s">
        <v>162</v>
      </c>
      <c r="L149" s="27"/>
      <c r="M149" s="185"/>
      <c r="T149" s="72"/>
      <c r="AT149" s="10" t="s">
        <v>129</v>
      </c>
      <c r="AU149" s="10" t="s">
        <v>87</v>
      </c>
    </row>
    <row r="150" spans="2:65" s="28" customFormat="1">
      <c r="B150" s="27"/>
      <c r="D150" s="186" t="s">
        <v>130</v>
      </c>
      <c r="F150" s="187" t="s">
        <v>164</v>
      </c>
      <c r="L150" s="27"/>
      <c r="M150" s="185"/>
      <c r="T150" s="72"/>
      <c r="AT150" s="10" t="s">
        <v>130</v>
      </c>
      <c r="AU150" s="10" t="s">
        <v>87</v>
      </c>
    </row>
    <row r="151" spans="2:65" s="28" customFormat="1" ht="19.5">
      <c r="B151" s="27"/>
      <c r="D151" s="183" t="s">
        <v>132</v>
      </c>
      <c r="F151" s="188" t="s">
        <v>140</v>
      </c>
      <c r="L151" s="27"/>
      <c r="M151" s="185"/>
      <c r="T151" s="72"/>
      <c r="AT151" s="10" t="s">
        <v>132</v>
      </c>
      <c r="AU151" s="10" t="s">
        <v>87</v>
      </c>
    </row>
    <row r="152" spans="2:65" s="190" customFormat="1" ht="22.5">
      <c r="B152" s="189"/>
      <c r="D152" s="183" t="s">
        <v>134</v>
      </c>
      <c r="E152" s="191" t="s">
        <v>1</v>
      </c>
      <c r="F152" s="192" t="s">
        <v>165</v>
      </c>
      <c r="H152" s="193">
        <v>688</v>
      </c>
      <c r="L152" s="189"/>
      <c r="M152" s="194"/>
      <c r="T152" s="195"/>
      <c r="AT152" s="191" t="s">
        <v>134</v>
      </c>
      <c r="AU152" s="191" t="s">
        <v>87</v>
      </c>
      <c r="AV152" s="190" t="s">
        <v>87</v>
      </c>
      <c r="AW152" s="190" t="s">
        <v>34</v>
      </c>
      <c r="AX152" s="190" t="s">
        <v>85</v>
      </c>
      <c r="AY152" s="191" t="s">
        <v>120</v>
      </c>
    </row>
    <row r="153" spans="2:65" s="28" customFormat="1" ht="37.9" customHeight="1">
      <c r="B153" s="27"/>
      <c r="C153" s="171" t="s">
        <v>166</v>
      </c>
      <c r="D153" s="171" t="s">
        <v>122</v>
      </c>
      <c r="E153" s="172" t="s">
        <v>167</v>
      </c>
      <c r="F153" s="173" t="s">
        <v>168</v>
      </c>
      <c r="G153" s="174" t="s">
        <v>125</v>
      </c>
      <c r="H153" s="175">
        <v>6880</v>
      </c>
      <c r="I153" s="3"/>
      <c r="J153" s="176">
        <f>ROUND(I153*H153,2)</f>
        <v>0</v>
      </c>
      <c r="K153" s="173" t="s">
        <v>126</v>
      </c>
      <c r="L153" s="27"/>
      <c r="M153" s="177" t="s">
        <v>1</v>
      </c>
      <c r="N153" s="178" t="s">
        <v>42</v>
      </c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181" t="s">
        <v>127</v>
      </c>
      <c r="AT153" s="181" t="s">
        <v>122</v>
      </c>
      <c r="AU153" s="181" t="s">
        <v>87</v>
      </c>
      <c r="AY153" s="10" t="s">
        <v>120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0" t="s">
        <v>85</v>
      </c>
      <c r="BK153" s="182">
        <f>ROUND(I153*H153,2)</f>
        <v>0</v>
      </c>
      <c r="BL153" s="10" t="s">
        <v>127</v>
      </c>
      <c r="BM153" s="181" t="s">
        <v>169</v>
      </c>
    </row>
    <row r="154" spans="2:65" s="28" customFormat="1" ht="39">
      <c r="B154" s="27"/>
      <c r="D154" s="183" t="s">
        <v>129</v>
      </c>
      <c r="F154" s="184" t="s">
        <v>170</v>
      </c>
      <c r="L154" s="27"/>
      <c r="M154" s="185"/>
      <c r="T154" s="72"/>
      <c r="AT154" s="10" t="s">
        <v>129</v>
      </c>
      <c r="AU154" s="10" t="s">
        <v>87</v>
      </c>
    </row>
    <row r="155" spans="2:65" s="28" customFormat="1">
      <c r="B155" s="27"/>
      <c r="D155" s="186" t="s">
        <v>130</v>
      </c>
      <c r="F155" s="187" t="s">
        <v>171</v>
      </c>
      <c r="L155" s="27"/>
      <c r="M155" s="185"/>
      <c r="T155" s="72"/>
      <c r="AT155" s="10" t="s">
        <v>130</v>
      </c>
      <c r="AU155" s="10" t="s">
        <v>87</v>
      </c>
    </row>
    <row r="156" spans="2:65" s="28" customFormat="1" ht="19.5">
      <c r="B156" s="27"/>
      <c r="D156" s="183" t="s">
        <v>132</v>
      </c>
      <c r="F156" s="188" t="s">
        <v>140</v>
      </c>
      <c r="L156" s="27"/>
      <c r="M156" s="185"/>
      <c r="T156" s="72"/>
      <c r="AT156" s="10" t="s">
        <v>132</v>
      </c>
      <c r="AU156" s="10" t="s">
        <v>87</v>
      </c>
    </row>
    <row r="157" spans="2:65" s="190" customFormat="1">
      <c r="B157" s="189"/>
      <c r="D157" s="183" t="s">
        <v>134</v>
      </c>
      <c r="E157" s="191" t="s">
        <v>1</v>
      </c>
      <c r="F157" s="192" t="s">
        <v>172</v>
      </c>
      <c r="H157" s="193">
        <v>6880</v>
      </c>
      <c r="L157" s="189"/>
      <c r="M157" s="194"/>
      <c r="T157" s="195"/>
      <c r="AT157" s="191" t="s">
        <v>134</v>
      </c>
      <c r="AU157" s="191" t="s">
        <v>87</v>
      </c>
      <c r="AV157" s="190" t="s">
        <v>87</v>
      </c>
      <c r="AW157" s="190" t="s">
        <v>34</v>
      </c>
      <c r="AX157" s="190" t="s">
        <v>85</v>
      </c>
      <c r="AY157" s="191" t="s">
        <v>120</v>
      </c>
    </row>
    <row r="158" spans="2:65" s="28" customFormat="1" ht="24.2" customHeight="1">
      <c r="B158" s="27"/>
      <c r="C158" s="171" t="s">
        <v>173</v>
      </c>
      <c r="D158" s="171" t="s">
        <v>122</v>
      </c>
      <c r="E158" s="172" t="s">
        <v>174</v>
      </c>
      <c r="F158" s="173" t="s">
        <v>175</v>
      </c>
      <c r="G158" s="174" t="s">
        <v>125</v>
      </c>
      <c r="H158" s="175">
        <v>3371.2</v>
      </c>
      <c r="I158" s="3"/>
      <c r="J158" s="176">
        <f>ROUND(I158*H158,2)</f>
        <v>0</v>
      </c>
      <c r="K158" s="173" t="s">
        <v>126</v>
      </c>
      <c r="L158" s="27"/>
      <c r="M158" s="177" t="s">
        <v>1</v>
      </c>
      <c r="N158" s="178" t="s">
        <v>42</v>
      </c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181" t="s">
        <v>127</v>
      </c>
      <c r="AT158" s="181" t="s">
        <v>122</v>
      </c>
      <c r="AU158" s="181" t="s">
        <v>87</v>
      </c>
      <c r="AY158" s="10" t="s">
        <v>120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0" t="s">
        <v>85</v>
      </c>
      <c r="BK158" s="182">
        <f>ROUND(I158*H158,2)</f>
        <v>0</v>
      </c>
      <c r="BL158" s="10" t="s">
        <v>127</v>
      </c>
      <c r="BM158" s="181" t="s">
        <v>176</v>
      </c>
    </row>
    <row r="159" spans="2:65" s="28" customFormat="1">
      <c r="B159" s="27"/>
      <c r="D159" s="183" t="s">
        <v>129</v>
      </c>
      <c r="F159" s="184" t="s">
        <v>175</v>
      </c>
      <c r="L159" s="27"/>
      <c r="M159" s="185"/>
      <c r="T159" s="72"/>
      <c r="AT159" s="10" t="s">
        <v>129</v>
      </c>
      <c r="AU159" s="10" t="s">
        <v>87</v>
      </c>
    </row>
    <row r="160" spans="2:65" s="28" customFormat="1">
      <c r="B160" s="27"/>
      <c r="D160" s="186" t="s">
        <v>130</v>
      </c>
      <c r="F160" s="187" t="s">
        <v>177</v>
      </c>
      <c r="L160" s="27"/>
      <c r="M160" s="185"/>
      <c r="T160" s="72"/>
      <c r="AT160" s="10" t="s">
        <v>130</v>
      </c>
      <c r="AU160" s="10" t="s">
        <v>87</v>
      </c>
    </row>
    <row r="161" spans="2:65" s="28" customFormat="1" ht="19.5">
      <c r="B161" s="27"/>
      <c r="D161" s="183" t="s">
        <v>132</v>
      </c>
      <c r="F161" s="188" t="s">
        <v>140</v>
      </c>
      <c r="L161" s="27"/>
      <c r="M161" s="185"/>
      <c r="T161" s="72"/>
      <c r="AT161" s="10" t="s">
        <v>132</v>
      </c>
      <c r="AU161" s="10" t="s">
        <v>87</v>
      </c>
    </row>
    <row r="162" spans="2:65" s="190" customFormat="1">
      <c r="B162" s="189"/>
      <c r="D162" s="183" t="s">
        <v>134</v>
      </c>
      <c r="E162" s="191" t="s">
        <v>1</v>
      </c>
      <c r="F162" s="192" t="s">
        <v>178</v>
      </c>
      <c r="H162" s="193">
        <v>3371.2</v>
      </c>
      <c r="L162" s="189"/>
      <c r="M162" s="194"/>
      <c r="T162" s="195"/>
      <c r="AT162" s="191" t="s">
        <v>134</v>
      </c>
      <c r="AU162" s="191" t="s">
        <v>87</v>
      </c>
      <c r="AV162" s="190" t="s">
        <v>87</v>
      </c>
      <c r="AW162" s="190" t="s">
        <v>34</v>
      </c>
      <c r="AX162" s="190" t="s">
        <v>77</v>
      </c>
      <c r="AY162" s="191" t="s">
        <v>120</v>
      </c>
    </row>
    <row r="163" spans="2:65" s="197" customFormat="1">
      <c r="B163" s="196"/>
      <c r="D163" s="183" t="s">
        <v>134</v>
      </c>
      <c r="E163" s="198" t="s">
        <v>1</v>
      </c>
      <c r="F163" s="199" t="s">
        <v>159</v>
      </c>
      <c r="H163" s="200">
        <v>3371.2</v>
      </c>
      <c r="L163" s="196"/>
      <c r="M163" s="201"/>
      <c r="T163" s="202"/>
      <c r="AT163" s="198" t="s">
        <v>134</v>
      </c>
      <c r="AU163" s="198" t="s">
        <v>87</v>
      </c>
      <c r="AV163" s="197" t="s">
        <v>127</v>
      </c>
      <c r="AW163" s="197" t="s">
        <v>34</v>
      </c>
      <c r="AX163" s="197" t="s">
        <v>85</v>
      </c>
      <c r="AY163" s="198" t="s">
        <v>120</v>
      </c>
    </row>
    <row r="164" spans="2:65" s="28" customFormat="1" ht="24.2" customHeight="1">
      <c r="B164" s="27"/>
      <c r="C164" s="171" t="s">
        <v>179</v>
      </c>
      <c r="D164" s="171" t="s">
        <v>122</v>
      </c>
      <c r="E164" s="172" t="s">
        <v>180</v>
      </c>
      <c r="F164" s="173" t="s">
        <v>181</v>
      </c>
      <c r="G164" s="174" t="s">
        <v>182</v>
      </c>
      <c r="H164" s="175">
        <v>1080</v>
      </c>
      <c r="I164" s="3"/>
      <c r="J164" s="176">
        <f>ROUND(I164*H164,2)</f>
        <v>0</v>
      </c>
      <c r="K164" s="173" t="s">
        <v>126</v>
      </c>
      <c r="L164" s="27"/>
      <c r="M164" s="177" t="s">
        <v>1</v>
      </c>
      <c r="N164" s="178" t="s">
        <v>42</v>
      </c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AR164" s="181" t="s">
        <v>127</v>
      </c>
      <c r="AT164" s="181" t="s">
        <v>122</v>
      </c>
      <c r="AU164" s="181" t="s">
        <v>87</v>
      </c>
      <c r="AY164" s="10" t="s">
        <v>120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0" t="s">
        <v>85</v>
      </c>
      <c r="BK164" s="182">
        <f>ROUND(I164*H164,2)</f>
        <v>0</v>
      </c>
      <c r="BL164" s="10" t="s">
        <v>127</v>
      </c>
      <c r="BM164" s="181" t="s">
        <v>183</v>
      </c>
    </row>
    <row r="165" spans="2:65" s="28" customFormat="1" ht="19.5">
      <c r="B165" s="27"/>
      <c r="D165" s="183" t="s">
        <v>129</v>
      </c>
      <c r="F165" s="184" t="s">
        <v>184</v>
      </c>
      <c r="L165" s="27"/>
      <c r="M165" s="185"/>
      <c r="T165" s="72"/>
      <c r="AT165" s="10" t="s">
        <v>129</v>
      </c>
      <c r="AU165" s="10" t="s">
        <v>87</v>
      </c>
    </row>
    <row r="166" spans="2:65" s="28" customFormat="1">
      <c r="B166" s="27"/>
      <c r="D166" s="186" t="s">
        <v>130</v>
      </c>
      <c r="F166" s="187" t="s">
        <v>185</v>
      </c>
      <c r="L166" s="27"/>
      <c r="M166" s="185"/>
      <c r="T166" s="72"/>
      <c r="AT166" s="10" t="s">
        <v>130</v>
      </c>
      <c r="AU166" s="10" t="s">
        <v>87</v>
      </c>
    </row>
    <row r="167" spans="2:65" s="28" customFormat="1" ht="19.5">
      <c r="B167" s="27"/>
      <c r="D167" s="183" t="s">
        <v>132</v>
      </c>
      <c r="F167" s="188" t="s">
        <v>186</v>
      </c>
      <c r="L167" s="27"/>
      <c r="M167" s="185"/>
      <c r="T167" s="72"/>
      <c r="AT167" s="10" t="s">
        <v>132</v>
      </c>
      <c r="AU167" s="10" t="s">
        <v>87</v>
      </c>
    </row>
    <row r="168" spans="2:65" s="190" customFormat="1">
      <c r="B168" s="189"/>
      <c r="D168" s="183" t="s">
        <v>134</v>
      </c>
      <c r="E168" s="191" t="s">
        <v>1</v>
      </c>
      <c r="F168" s="192" t="s">
        <v>187</v>
      </c>
      <c r="H168" s="193">
        <v>1080</v>
      </c>
      <c r="L168" s="189"/>
      <c r="M168" s="194"/>
      <c r="T168" s="195"/>
      <c r="AT168" s="191" t="s">
        <v>134</v>
      </c>
      <c r="AU168" s="191" t="s">
        <v>87</v>
      </c>
      <c r="AV168" s="190" t="s">
        <v>87</v>
      </c>
      <c r="AW168" s="190" t="s">
        <v>34</v>
      </c>
      <c r="AX168" s="190" t="s">
        <v>85</v>
      </c>
      <c r="AY168" s="191" t="s">
        <v>120</v>
      </c>
    </row>
    <row r="169" spans="2:65" s="28" customFormat="1" ht="16.5" customHeight="1">
      <c r="B169" s="27"/>
      <c r="C169" s="203" t="s">
        <v>188</v>
      </c>
      <c r="D169" s="203" t="s">
        <v>189</v>
      </c>
      <c r="E169" s="204" t="s">
        <v>190</v>
      </c>
      <c r="F169" s="205" t="s">
        <v>191</v>
      </c>
      <c r="G169" s="206" t="s">
        <v>192</v>
      </c>
      <c r="H169" s="207">
        <v>162</v>
      </c>
      <c r="I169" s="4"/>
      <c r="J169" s="208">
        <f>ROUND(I169*H169,2)</f>
        <v>0</v>
      </c>
      <c r="K169" s="205" t="s">
        <v>126</v>
      </c>
      <c r="L169" s="209"/>
      <c r="M169" s="210" t="s">
        <v>1</v>
      </c>
      <c r="N169" s="211" t="s">
        <v>42</v>
      </c>
      <c r="P169" s="179">
        <f>O169*H169</f>
        <v>0</v>
      </c>
      <c r="Q169" s="179">
        <v>1E-3</v>
      </c>
      <c r="R169" s="179">
        <f>Q169*H169</f>
        <v>0.16200000000000001</v>
      </c>
      <c r="S169" s="179">
        <v>0</v>
      </c>
      <c r="T169" s="180">
        <f>S169*H169</f>
        <v>0</v>
      </c>
      <c r="AR169" s="181" t="s">
        <v>173</v>
      </c>
      <c r="AT169" s="181" t="s">
        <v>189</v>
      </c>
      <c r="AU169" s="181" t="s">
        <v>87</v>
      </c>
      <c r="AY169" s="10" t="s">
        <v>120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0" t="s">
        <v>85</v>
      </c>
      <c r="BK169" s="182">
        <f>ROUND(I169*H169,2)</f>
        <v>0</v>
      </c>
      <c r="BL169" s="10" t="s">
        <v>127</v>
      </c>
      <c r="BM169" s="181" t="s">
        <v>193</v>
      </c>
    </row>
    <row r="170" spans="2:65" s="28" customFormat="1">
      <c r="B170" s="27"/>
      <c r="D170" s="183" t="s">
        <v>129</v>
      </c>
      <c r="F170" s="184" t="s">
        <v>191</v>
      </c>
      <c r="L170" s="27"/>
      <c r="M170" s="185"/>
      <c r="T170" s="72"/>
      <c r="AT170" s="10" t="s">
        <v>129</v>
      </c>
      <c r="AU170" s="10" t="s">
        <v>87</v>
      </c>
    </row>
    <row r="171" spans="2:65" s="28" customFormat="1" ht="19.5">
      <c r="B171" s="27"/>
      <c r="D171" s="183" t="s">
        <v>132</v>
      </c>
      <c r="F171" s="188" t="s">
        <v>194</v>
      </c>
      <c r="L171" s="27"/>
      <c r="M171" s="185"/>
      <c r="T171" s="72"/>
      <c r="AT171" s="10" t="s">
        <v>132</v>
      </c>
      <c r="AU171" s="10" t="s">
        <v>87</v>
      </c>
    </row>
    <row r="172" spans="2:65" s="190" customFormat="1">
      <c r="B172" s="189"/>
      <c r="D172" s="183" t="s">
        <v>134</v>
      </c>
      <c r="E172" s="191" t="s">
        <v>1</v>
      </c>
      <c r="F172" s="192" t="s">
        <v>195</v>
      </c>
      <c r="H172" s="193">
        <v>162</v>
      </c>
      <c r="L172" s="189"/>
      <c r="M172" s="194"/>
      <c r="T172" s="195"/>
      <c r="AT172" s="191" t="s">
        <v>134</v>
      </c>
      <c r="AU172" s="191" t="s">
        <v>87</v>
      </c>
      <c r="AV172" s="190" t="s">
        <v>87</v>
      </c>
      <c r="AW172" s="190" t="s">
        <v>34</v>
      </c>
      <c r="AX172" s="190" t="s">
        <v>85</v>
      </c>
      <c r="AY172" s="191" t="s">
        <v>120</v>
      </c>
    </row>
    <row r="173" spans="2:65" s="28" customFormat="1" ht="24.2" customHeight="1">
      <c r="B173" s="27"/>
      <c r="C173" s="171" t="s">
        <v>196</v>
      </c>
      <c r="D173" s="171" t="s">
        <v>122</v>
      </c>
      <c r="E173" s="172" t="s">
        <v>197</v>
      </c>
      <c r="F173" s="173" t="s">
        <v>198</v>
      </c>
      <c r="G173" s="174" t="s">
        <v>182</v>
      </c>
      <c r="H173" s="175">
        <v>16654</v>
      </c>
      <c r="I173" s="3"/>
      <c r="J173" s="176">
        <f>ROUND(I173*H173,2)</f>
        <v>0</v>
      </c>
      <c r="K173" s="173" t="s">
        <v>126</v>
      </c>
      <c r="L173" s="27"/>
      <c r="M173" s="177" t="s">
        <v>1</v>
      </c>
      <c r="N173" s="178" t="s">
        <v>42</v>
      </c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AR173" s="181" t="s">
        <v>127</v>
      </c>
      <c r="AT173" s="181" t="s">
        <v>122</v>
      </c>
      <c r="AU173" s="181" t="s">
        <v>87</v>
      </c>
      <c r="AY173" s="10" t="s">
        <v>120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0" t="s">
        <v>85</v>
      </c>
      <c r="BK173" s="182">
        <f>ROUND(I173*H173,2)</f>
        <v>0</v>
      </c>
      <c r="BL173" s="10" t="s">
        <v>127</v>
      </c>
      <c r="BM173" s="181" t="s">
        <v>199</v>
      </c>
    </row>
    <row r="174" spans="2:65" s="28" customFormat="1" ht="19.5">
      <c r="B174" s="27"/>
      <c r="D174" s="183" t="s">
        <v>129</v>
      </c>
      <c r="F174" s="184" t="s">
        <v>200</v>
      </c>
      <c r="L174" s="27"/>
      <c r="M174" s="185"/>
      <c r="T174" s="72"/>
      <c r="AT174" s="10" t="s">
        <v>129</v>
      </c>
      <c r="AU174" s="10" t="s">
        <v>87</v>
      </c>
    </row>
    <row r="175" spans="2:65" s="28" customFormat="1">
      <c r="B175" s="27"/>
      <c r="D175" s="186" t="s">
        <v>130</v>
      </c>
      <c r="F175" s="187" t="s">
        <v>201</v>
      </c>
      <c r="L175" s="27"/>
      <c r="M175" s="185"/>
      <c r="T175" s="72"/>
      <c r="AT175" s="10" t="s">
        <v>130</v>
      </c>
      <c r="AU175" s="10" t="s">
        <v>87</v>
      </c>
    </row>
    <row r="176" spans="2:65" s="28" customFormat="1" ht="19.5">
      <c r="B176" s="27"/>
      <c r="D176" s="183" t="s">
        <v>132</v>
      </c>
      <c r="F176" s="188" t="s">
        <v>140</v>
      </c>
      <c r="L176" s="27"/>
      <c r="M176" s="185"/>
      <c r="T176" s="72"/>
      <c r="AT176" s="10" t="s">
        <v>132</v>
      </c>
      <c r="AU176" s="10" t="s">
        <v>87</v>
      </c>
    </row>
    <row r="177" spans="2:65" s="190" customFormat="1">
      <c r="B177" s="189"/>
      <c r="D177" s="183" t="s">
        <v>134</v>
      </c>
      <c r="E177" s="191" t="s">
        <v>1</v>
      </c>
      <c r="F177" s="192" t="s">
        <v>202</v>
      </c>
      <c r="H177" s="193">
        <v>16654</v>
      </c>
      <c r="L177" s="189"/>
      <c r="M177" s="194"/>
      <c r="T177" s="195"/>
      <c r="AT177" s="191" t="s">
        <v>134</v>
      </c>
      <c r="AU177" s="191" t="s">
        <v>87</v>
      </c>
      <c r="AV177" s="190" t="s">
        <v>87</v>
      </c>
      <c r="AW177" s="190" t="s">
        <v>34</v>
      </c>
      <c r="AX177" s="190" t="s">
        <v>85</v>
      </c>
      <c r="AY177" s="191" t="s">
        <v>120</v>
      </c>
    </row>
    <row r="178" spans="2:65" s="28" customFormat="1" ht="24.2" customHeight="1">
      <c r="B178" s="27"/>
      <c r="C178" s="171" t="s">
        <v>203</v>
      </c>
      <c r="D178" s="171" t="s">
        <v>122</v>
      </c>
      <c r="E178" s="172" t="s">
        <v>204</v>
      </c>
      <c r="F178" s="173" t="s">
        <v>205</v>
      </c>
      <c r="G178" s="174" t="s">
        <v>182</v>
      </c>
      <c r="H178" s="175">
        <v>68800</v>
      </c>
      <c r="I178" s="3"/>
      <c r="J178" s="176">
        <f>ROUND(I178*H178,2)</f>
        <v>0</v>
      </c>
      <c r="K178" s="173" t="s">
        <v>126</v>
      </c>
      <c r="L178" s="27"/>
      <c r="M178" s="177" t="s">
        <v>1</v>
      </c>
      <c r="N178" s="178" t="s">
        <v>42</v>
      </c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AR178" s="181" t="s">
        <v>127</v>
      </c>
      <c r="AT178" s="181" t="s">
        <v>122</v>
      </c>
      <c r="AU178" s="181" t="s">
        <v>87</v>
      </c>
      <c r="AY178" s="10" t="s">
        <v>120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0" t="s">
        <v>85</v>
      </c>
      <c r="BK178" s="182">
        <f>ROUND(I178*H178,2)</f>
        <v>0</v>
      </c>
      <c r="BL178" s="10" t="s">
        <v>127</v>
      </c>
      <c r="BM178" s="181" t="s">
        <v>206</v>
      </c>
    </row>
    <row r="179" spans="2:65" s="28" customFormat="1" ht="19.5">
      <c r="B179" s="27"/>
      <c r="D179" s="183" t="s">
        <v>129</v>
      </c>
      <c r="F179" s="184" t="s">
        <v>207</v>
      </c>
      <c r="L179" s="27"/>
      <c r="M179" s="185"/>
      <c r="T179" s="72"/>
      <c r="AT179" s="10" t="s">
        <v>129</v>
      </c>
      <c r="AU179" s="10" t="s">
        <v>87</v>
      </c>
    </row>
    <row r="180" spans="2:65" s="28" customFormat="1">
      <c r="B180" s="27"/>
      <c r="D180" s="186" t="s">
        <v>130</v>
      </c>
      <c r="F180" s="187" t="s">
        <v>208</v>
      </c>
      <c r="L180" s="27"/>
      <c r="M180" s="185"/>
      <c r="T180" s="72"/>
      <c r="AT180" s="10" t="s">
        <v>130</v>
      </c>
      <c r="AU180" s="10" t="s">
        <v>87</v>
      </c>
    </row>
    <row r="181" spans="2:65" s="190" customFormat="1">
      <c r="B181" s="189"/>
      <c r="D181" s="183" t="s">
        <v>134</v>
      </c>
      <c r="E181" s="191" t="s">
        <v>1</v>
      </c>
      <c r="F181" s="192" t="s">
        <v>209</v>
      </c>
      <c r="H181" s="193">
        <v>68800</v>
      </c>
      <c r="L181" s="189"/>
      <c r="M181" s="194"/>
      <c r="T181" s="195"/>
      <c r="AT181" s="191" t="s">
        <v>134</v>
      </c>
      <c r="AU181" s="191" t="s">
        <v>87</v>
      </c>
      <c r="AV181" s="190" t="s">
        <v>87</v>
      </c>
      <c r="AW181" s="190" t="s">
        <v>34</v>
      </c>
      <c r="AX181" s="190" t="s">
        <v>85</v>
      </c>
      <c r="AY181" s="191" t="s">
        <v>120</v>
      </c>
    </row>
    <row r="182" spans="2:65" s="28" customFormat="1" ht="21.75" customHeight="1">
      <c r="B182" s="27"/>
      <c r="C182" s="171" t="s">
        <v>210</v>
      </c>
      <c r="D182" s="171" t="s">
        <v>122</v>
      </c>
      <c r="E182" s="172" t="s">
        <v>211</v>
      </c>
      <c r="F182" s="173" t="s">
        <v>212</v>
      </c>
      <c r="G182" s="174" t="s">
        <v>182</v>
      </c>
      <c r="H182" s="175">
        <v>68800</v>
      </c>
      <c r="I182" s="3"/>
      <c r="J182" s="176">
        <f>ROUND(I182*H182,2)</f>
        <v>0</v>
      </c>
      <c r="K182" s="173" t="s">
        <v>126</v>
      </c>
      <c r="L182" s="27"/>
      <c r="M182" s="177" t="s">
        <v>1</v>
      </c>
      <c r="N182" s="178" t="s">
        <v>42</v>
      </c>
      <c r="P182" s="179">
        <f>O182*H182</f>
        <v>0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AR182" s="181" t="s">
        <v>127</v>
      </c>
      <c r="AT182" s="181" t="s">
        <v>122</v>
      </c>
      <c r="AU182" s="181" t="s">
        <v>87</v>
      </c>
      <c r="AY182" s="10" t="s">
        <v>120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0" t="s">
        <v>85</v>
      </c>
      <c r="BK182" s="182">
        <f>ROUND(I182*H182,2)</f>
        <v>0</v>
      </c>
      <c r="BL182" s="10" t="s">
        <v>127</v>
      </c>
      <c r="BM182" s="181" t="s">
        <v>213</v>
      </c>
    </row>
    <row r="183" spans="2:65" s="28" customFormat="1">
      <c r="B183" s="27"/>
      <c r="D183" s="183" t="s">
        <v>129</v>
      </c>
      <c r="F183" s="184" t="s">
        <v>214</v>
      </c>
      <c r="L183" s="27"/>
      <c r="M183" s="185"/>
      <c r="T183" s="72"/>
      <c r="AT183" s="10" t="s">
        <v>129</v>
      </c>
      <c r="AU183" s="10" t="s">
        <v>87</v>
      </c>
    </row>
    <row r="184" spans="2:65" s="28" customFormat="1">
      <c r="B184" s="27"/>
      <c r="D184" s="186" t="s">
        <v>130</v>
      </c>
      <c r="F184" s="187" t="s">
        <v>215</v>
      </c>
      <c r="L184" s="27"/>
      <c r="M184" s="185"/>
      <c r="T184" s="72"/>
      <c r="AT184" s="10" t="s">
        <v>130</v>
      </c>
      <c r="AU184" s="10" t="s">
        <v>87</v>
      </c>
    </row>
    <row r="185" spans="2:65" s="190" customFormat="1">
      <c r="B185" s="189"/>
      <c r="D185" s="183" t="s">
        <v>134</v>
      </c>
      <c r="E185" s="191" t="s">
        <v>1</v>
      </c>
      <c r="F185" s="192" t="s">
        <v>216</v>
      </c>
      <c r="H185" s="193">
        <v>68800</v>
      </c>
      <c r="L185" s="189"/>
      <c r="M185" s="194"/>
      <c r="T185" s="195"/>
      <c r="AT185" s="191" t="s">
        <v>134</v>
      </c>
      <c r="AU185" s="191" t="s">
        <v>87</v>
      </c>
      <c r="AV185" s="190" t="s">
        <v>87</v>
      </c>
      <c r="AW185" s="190" t="s">
        <v>34</v>
      </c>
      <c r="AX185" s="190" t="s">
        <v>85</v>
      </c>
      <c r="AY185" s="191" t="s">
        <v>120</v>
      </c>
    </row>
    <row r="186" spans="2:65" s="28" customFormat="1" ht="16.5" customHeight="1">
      <c r="B186" s="27"/>
      <c r="C186" s="171" t="s">
        <v>217</v>
      </c>
      <c r="D186" s="171" t="s">
        <v>122</v>
      </c>
      <c r="E186" s="172" t="s">
        <v>218</v>
      </c>
      <c r="F186" s="173" t="s">
        <v>219</v>
      </c>
      <c r="G186" s="174" t="s">
        <v>220</v>
      </c>
      <c r="H186" s="175">
        <v>1</v>
      </c>
      <c r="I186" s="3"/>
      <c r="J186" s="176">
        <f>ROUND(I186*H186,2)</f>
        <v>0</v>
      </c>
      <c r="K186" s="173" t="s">
        <v>1</v>
      </c>
      <c r="L186" s="27"/>
      <c r="M186" s="177" t="s">
        <v>1</v>
      </c>
      <c r="N186" s="178" t="s">
        <v>42</v>
      </c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181" t="s">
        <v>127</v>
      </c>
      <c r="AT186" s="181" t="s">
        <v>122</v>
      </c>
      <c r="AU186" s="181" t="s">
        <v>87</v>
      </c>
      <c r="AY186" s="10" t="s">
        <v>120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0" t="s">
        <v>85</v>
      </c>
      <c r="BK186" s="182">
        <f>ROUND(I186*H186,2)</f>
        <v>0</v>
      </c>
      <c r="BL186" s="10" t="s">
        <v>127</v>
      </c>
      <c r="BM186" s="181" t="s">
        <v>221</v>
      </c>
    </row>
    <row r="187" spans="2:65" s="28" customFormat="1">
      <c r="B187" s="27"/>
      <c r="D187" s="183" t="s">
        <v>129</v>
      </c>
      <c r="F187" s="184" t="s">
        <v>222</v>
      </c>
      <c r="L187" s="27"/>
      <c r="M187" s="185"/>
      <c r="T187" s="72"/>
      <c r="AT187" s="10" t="s">
        <v>129</v>
      </c>
      <c r="AU187" s="10" t="s">
        <v>87</v>
      </c>
    </row>
    <row r="188" spans="2:65" s="28" customFormat="1" ht="19.5">
      <c r="B188" s="27"/>
      <c r="D188" s="183" t="s">
        <v>132</v>
      </c>
      <c r="F188" s="188" t="s">
        <v>223</v>
      </c>
      <c r="L188" s="27"/>
      <c r="M188" s="185"/>
      <c r="T188" s="72"/>
      <c r="AT188" s="10" t="s">
        <v>132</v>
      </c>
      <c r="AU188" s="10" t="s">
        <v>87</v>
      </c>
    </row>
    <row r="189" spans="2:65" s="190" customFormat="1">
      <c r="B189" s="189"/>
      <c r="D189" s="183" t="s">
        <v>134</v>
      </c>
      <c r="E189" s="191" t="s">
        <v>1</v>
      </c>
      <c r="F189" s="192" t="s">
        <v>85</v>
      </c>
      <c r="H189" s="193">
        <v>1</v>
      </c>
      <c r="L189" s="189"/>
      <c r="M189" s="194"/>
      <c r="T189" s="195"/>
      <c r="AT189" s="191" t="s">
        <v>134</v>
      </c>
      <c r="AU189" s="191" t="s">
        <v>87</v>
      </c>
      <c r="AV189" s="190" t="s">
        <v>87</v>
      </c>
      <c r="AW189" s="190" t="s">
        <v>34</v>
      </c>
      <c r="AX189" s="190" t="s">
        <v>85</v>
      </c>
      <c r="AY189" s="191" t="s">
        <v>120</v>
      </c>
    </row>
    <row r="190" spans="2:65" s="160" customFormat="1" ht="22.9" customHeight="1">
      <c r="B190" s="159"/>
      <c r="D190" s="161" t="s">
        <v>76</v>
      </c>
      <c r="E190" s="169" t="s">
        <v>224</v>
      </c>
      <c r="F190" s="169" t="s">
        <v>224</v>
      </c>
      <c r="J190" s="170">
        <f>BK190</f>
        <v>0</v>
      </c>
      <c r="L190" s="159"/>
      <c r="M190" s="164"/>
      <c r="P190" s="165">
        <f>SUM(P191:P194)</f>
        <v>0</v>
      </c>
      <c r="R190" s="165">
        <f>SUM(R191:R194)</f>
        <v>0</v>
      </c>
      <c r="T190" s="166">
        <f>SUM(T191:T194)</f>
        <v>0</v>
      </c>
      <c r="AR190" s="161" t="s">
        <v>85</v>
      </c>
      <c r="AT190" s="167" t="s">
        <v>76</v>
      </c>
      <c r="AU190" s="167" t="s">
        <v>85</v>
      </c>
      <c r="AY190" s="161" t="s">
        <v>120</v>
      </c>
      <c r="BK190" s="168">
        <f>SUM(BK191:BK194)</f>
        <v>0</v>
      </c>
    </row>
    <row r="191" spans="2:65" s="28" customFormat="1" ht="37.9" customHeight="1">
      <c r="B191" s="27"/>
      <c r="C191" s="171" t="s">
        <v>8</v>
      </c>
      <c r="D191" s="171" t="s">
        <v>122</v>
      </c>
      <c r="E191" s="172" t="s">
        <v>225</v>
      </c>
      <c r="F191" s="173" t="s">
        <v>226</v>
      </c>
      <c r="G191" s="174" t="s">
        <v>220</v>
      </c>
      <c r="H191" s="175">
        <v>1</v>
      </c>
      <c r="I191" s="3"/>
      <c r="J191" s="176">
        <f>ROUND(I191*H191,2)</f>
        <v>0</v>
      </c>
      <c r="K191" s="173" t="s">
        <v>1</v>
      </c>
      <c r="L191" s="27"/>
      <c r="M191" s="177" t="s">
        <v>1</v>
      </c>
      <c r="N191" s="178" t="s">
        <v>42</v>
      </c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181" t="s">
        <v>127</v>
      </c>
      <c r="AT191" s="181" t="s">
        <v>122</v>
      </c>
      <c r="AU191" s="181" t="s">
        <v>87</v>
      </c>
      <c r="AY191" s="10" t="s">
        <v>120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0" t="s">
        <v>85</v>
      </c>
      <c r="BK191" s="182">
        <f>ROUND(I191*H191,2)</f>
        <v>0</v>
      </c>
      <c r="BL191" s="10" t="s">
        <v>127</v>
      </c>
      <c r="BM191" s="181" t="s">
        <v>227</v>
      </c>
    </row>
    <row r="192" spans="2:65" s="28" customFormat="1" ht="19.5">
      <c r="B192" s="27"/>
      <c r="D192" s="183" t="s">
        <v>129</v>
      </c>
      <c r="F192" s="184" t="s">
        <v>226</v>
      </c>
      <c r="L192" s="27"/>
      <c r="M192" s="185"/>
      <c r="T192" s="72"/>
      <c r="AT192" s="10" t="s">
        <v>129</v>
      </c>
      <c r="AU192" s="10" t="s">
        <v>87</v>
      </c>
    </row>
    <row r="193" spans="2:51" s="28" customFormat="1" ht="87.75">
      <c r="B193" s="27"/>
      <c r="D193" s="183" t="s">
        <v>132</v>
      </c>
      <c r="F193" s="188" t="s">
        <v>228</v>
      </c>
      <c r="L193" s="27"/>
      <c r="M193" s="185"/>
      <c r="T193" s="72"/>
      <c r="AT193" s="10" t="s">
        <v>132</v>
      </c>
      <c r="AU193" s="10" t="s">
        <v>87</v>
      </c>
    </row>
    <row r="194" spans="2:51" s="190" customFormat="1">
      <c r="B194" s="189"/>
      <c r="D194" s="183" t="s">
        <v>134</v>
      </c>
      <c r="E194" s="191" t="s">
        <v>1</v>
      </c>
      <c r="F194" s="192" t="s">
        <v>85</v>
      </c>
      <c r="H194" s="193">
        <v>1</v>
      </c>
      <c r="L194" s="189"/>
      <c r="M194" s="212"/>
      <c r="N194" s="213"/>
      <c r="O194" s="213"/>
      <c r="P194" s="213"/>
      <c r="Q194" s="213"/>
      <c r="R194" s="213"/>
      <c r="S194" s="213"/>
      <c r="T194" s="214"/>
      <c r="AT194" s="191" t="s">
        <v>134</v>
      </c>
      <c r="AU194" s="191" t="s">
        <v>87</v>
      </c>
      <c r="AV194" s="190" t="s">
        <v>87</v>
      </c>
      <c r="AW194" s="190" t="s">
        <v>34</v>
      </c>
      <c r="AX194" s="190" t="s">
        <v>85</v>
      </c>
      <c r="AY194" s="191" t="s">
        <v>120</v>
      </c>
    </row>
    <row r="195" spans="2:51" s="28" customFormat="1" ht="6.95" customHeight="1">
      <c r="B195" s="51"/>
      <c r="C195" s="52"/>
      <c r="D195" s="52"/>
      <c r="E195" s="52"/>
      <c r="F195" s="52"/>
      <c r="G195" s="52"/>
      <c r="H195" s="52"/>
      <c r="I195" s="52"/>
      <c r="J195" s="52"/>
      <c r="K195" s="52"/>
      <c r="L195" s="27"/>
    </row>
  </sheetData>
  <sheetProtection algorithmName="SHA-512" hashValue="55K8P8ovOkulszGoQejAtbIVJUrWfUX2zu8hgCLk1QrL8yAhl30iNXVB7q+aqDJkLTr+P0w7FjgpF8KnKmv8Zg==" saltValue="vWFi60YqVGva3mf5jlAq6w==" spinCount="100000" sheet="1" objects="1" scenarios="1"/>
  <autoFilter ref="C118:K194" xr:uid="{00000000-0009-0000-0000-00000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0100-000000000000}"/>
    <hyperlink ref="F129" r:id="rId2" xr:uid="{00000000-0004-0000-0100-000001000000}"/>
    <hyperlink ref="F134" r:id="rId3" xr:uid="{00000000-0004-0000-0100-000002000000}"/>
    <hyperlink ref="F139" r:id="rId4" xr:uid="{00000000-0004-0000-0100-000003000000}"/>
    <hyperlink ref="F144" r:id="rId5" xr:uid="{00000000-0004-0000-0100-000004000000}"/>
    <hyperlink ref="F150" r:id="rId6" xr:uid="{00000000-0004-0000-0100-000005000000}"/>
    <hyperlink ref="F155" r:id="rId7" xr:uid="{00000000-0004-0000-0100-000006000000}"/>
    <hyperlink ref="F160" r:id="rId8" xr:uid="{00000000-0004-0000-0100-000007000000}"/>
    <hyperlink ref="F166" r:id="rId9" xr:uid="{00000000-0004-0000-0100-000008000000}"/>
    <hyperlink ref="F175" r:id="rId10" xr:uid="{00000000-0004-0000-0100-000009000000}"/>
    <hyperlink ref="F180" r:id="rId11" xr:uid="{00000000-0004-0000-0100-00000A000000}"/>
    <hyperlink ref="F184" r:id="rId12" xr:uid="{00000000-0004-0000-01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96"/>
  <sheetViews>
    <sheetView showGridLines="0" workbookViewId="0">
      <selection activeCell="E1" sqref="E1"/>
    </sheetView>
  </sheetViews>
  <sheetFormatPr defaultRowHeight="11.25"/>
  <cols>
    <col min="1" max="1" width="8.33203125" style="7" customWidth="1"/>
    <col min="2" max="2" width="1.1640625" style="7" customWidth="1"/>
    <col min="3" max="3" width="4.1640625" style="7" customWidth="1"/>
    <col min="4" max="4" width="4.33203125" style="7" customWidth="1"/>
    <col min="5" max="5" width="17.1640625" style="7" customWidth="1"/>
    <col min="6" max="6" width="50.83203125" style="7" customWidth="1"/>
    <col min="7" max="7" width="7.5" style="7" customWidth="1"/>
    <col min="8" max="8" width="14" style="7" customWidth="1"/>
    <col min="9" max="9" width="15.83203125" style="7" customWidth="1"/>
    <col min="10" max="11" width="22.33203125" style="7" customWidth="1"/>
    <col min="12" max="12" width="9.33203125" style="7" customWidth="1"/>
    <col min="13" max="13" width="10.83203125" style="7" hidden="1" customWidth="1"/>
    <col min="14" max="14" width="9.33203125" style="7" hidden="1"/>
    <col min="15" max="20" width="14.1640625" style="7" hidden="1" customWidth="1"/>
    <col min="21" max="21" width="16.33203125" style="7" hidden="1" customWidth="1"/>
    <col min="22" max="22" width="12.33203125" style="7" customWidth="1"/>
    <col min="23" max="23" width="16.33203125" style="7" customWidth="1"/>
    <col min="24" max="24" width="12.33203125" style="7" customWidth="1"/>
    <col min="25" max="25" width="15" style="7" customWidth="1"/>
    <col min="26" max="26" width="11" style="7" customWidth="1"/>
    <col min="27" max="27" width="15" style="7" customWidth="1"/>
    <col min="28" max="28" width="16.33203125" style="7" customWidth="1"/>
    <col min="29" max="29" width="11" style="7" customWidth="1"/>
    <col min="30" max="30" width="15" style="7" customWidth="1"/>
    <col min="31" max="31" width="16.33203125" style="7" customWidth="1"/>
    <col min="32" max="43" width="9.33203125" style="7"/>
    <col min="44" max="65" width="9.33203125" style="7" hidden="1"/>
    <col min="66" max="16384" width="9.33203125" style="7"/>
  </cols>
  <sheetData>
    <row r="2" spans="2:46" ht="36.950000000000003" customHeight="1">
      <c r="L2" s="8" t="s">
        <v>5</v>
      </c>
      <c r="M2" s="9"/>
      <c r="N2" s="9"/>
      <c r="O2" s="9"/>
      <c r="P2" s="9"/>
      <c r="Q2" s="9"/>
      <c r="R2" s="9"/>
      <c r="S2" s="9"/>
      <c r="T2" s="9"/>
      <c r="U2" s="9"/>
      <c r="V2" s="9"/>
      <c r="AT2" s="10" t="s">
        <v>90</v>
      </c>
    </row>
    <row r="3" spans="2:4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87</v>
      </c>
    </row>
    <row r="4" spans="2:46" ht="24.95" customHeight="1">
      <c r="B4" s="13"/>
      <c r="D4" s="14" t="s">
        <v>94</v>
      </c>
      <c r="L4" s="13"/>
      <c r="M4" s="115" t="s">
        <v>10</v>
      </c>
      <c r="AT4" s="10" t="s">
        <v>3</v>
      </c>
    </row>
    <row r="5" spans="2:46" ht="6.95" customHeight="1">
      <c r="B5" s="13"/>
      <c r="L5" s="13"/>
    </row>
    <row r="6" spans="2:46" ht="12" customHeight="1">
      <c r="B6" s="13"/>
      <c r="D6" s="23" t="s">
        <v>16</v>
      </c>
      <c r="L6" s="13"/>
    </row>
    <row r="7" spans="2:46" ht="16.5" customHeight="1">
      <c r="B7" s="13"/>
      <c r="E7" s="116" t="str">
        <f>'Rekapitulace stavby'!K6</f>
        <v>MVN Sruby, ř. km 8,710, Sruby na Šumavě</v>
      </c>
      <c r="F7" s="117"/>
      <c r="G7" s="117"/>
      <c r="H7" s="117"/>
      <c r="L7" s="13"/>
    </row>
    <row r="8" spans="2:46" s="28" customFormat="1" ht="12" customHeight="1">
      <c r="B8" s="27"/>
      <c r="D8" s="23" t="s">
        <v>95</v>
      </c>
      <c r="L8" s="27"/>
    </row>
    <row r="9" spans="2:46" s="28" customFormat="1" ht="16.5" customHeight="1">
      <c r="B9" s="27"/>
      <c r="E9" s="60" t="s">
        <v>229</v>
      </c>
      <c r="F9" s="118"/>
      <c r="G9" s="118"/>
      <c r="H9" s="118"/>
      <c r="L9" s="27"/>
    </row>
    <row r="10" spans="2:46" s="28" customFormat="1">
      <c r="B10" s="27"/>
      <c r="L10" s="27"/>
    </row>
    <row r="11" spans="2:46" s="28" customFormat="1" ht="12" customHeight="1">
      <c r="B11" s="27"/>
      <c r="D11" s="23" t="s">
        <v>18</v>
      </c>
      <c r="F11" s="24" t="s">
        <v>1</v>
      </c>
      <c r="I11" s="23" t="s">
        <v>19</v>
      </c>
      <c r="J11" s="24" t="s">
        <v>1</v>
      </c>
      <c r="L11" s="27"/>
    </row>
    <row r="12" spans="2:46" s="28" customFormat="1" ht="12" customHeight="1">
      <c r="B12" s="27"/>
      <c r="D12" s="23" t="s">
        <v>20</v>
      </c>
      <c r="F12" s="24" t="s">
        <v>21</v>
      </c>
      <c r="I12" s="23" t="s">
        <v>22</v>
      </c>
      <c r="J12" s="119" t="str">
        <f>'Rekapitulace stavby'!AN8</f>
        <v>9. 5. 2023</v>
      </c>
      <c r="L12" s="27"/>
    </row>
    <row r="13" spans="2:46" s="28" customFormat="1" ht="10.9" customHeight="1">
      <c r="B13" s="27"/>
      <c r="L13" s="27"/>
    </row>
    <row r="14" spans="2:46" s="28" customFormat="1" ht="12" customHeight="1">
      <c r="B14" s="27"/>
      <c r="D14" s="23" t="s">
        <v>24</v>
      </c>
      <c r="I14" s="23" t="s">
        <v>25</v>
      </c>
      <c r="J14" s="24" t="s">
        <v>26</v>
      </c>
      <c r="L14" s="27"/>
    </row>
    <row r="15" spans="2:46" s="28" customFormat="1" ht="18" customHeight="1">
      <c r="B15" s="27"/>
      <c r="E15" s="24" t="s">
        <v>27</v>
      </c>
      <c r="I15" s="23" t="s">
        <v>28</v>
      </c>
      <c r="J15" s="24" t="s">
        <v>1</v>
      </c>
      <c r="L15" s="27"/>
    </row>
    <row r="16" spans="2:46" s="28" customFormat="1" ht="6.95" customHeight="1">
      <c r="B16" s="27"/>
      <c r="L16" s="27"/>
    </row>
    <row r="17" spans="2:12" s="28" customFormat="1" ht="12" customHeight="1">
      <c r="B17" s="27"/>
      <c r="D17" s="23" t="s">
        <v>29</v>
      </c>
      <c r="I17" s="23" t="s">
        <v>25</v>
      </c>
      <c r="J17" s="221" t="str">
        <f>'Rekapitulace stavby'!AN13</f>
        <v>Vyplň údaj</v>
      </c>
      <c r="L17" s="27"/>
    </row>
    <row r="18" spans="2:12" s="28" customFormat="1" ht="18" customHeight="1">
      <c r="B18" s="27"/>
      <c r="E18" s="220" t="str">
        <f>'Rekapitulace stavby'!E14</f>
        <v>Vyplň údaj</v>
      </c>
      <c r="F18" s="220"/>
      <c r="G18" s="220"/>
      <c r="H18" s="220"/>
      <c r="I18" s="23" t="s">
        <v>28</v>
      </c>
      <c r="J18" s="221" t="str">
        <f>'Rekapitulace stavby'!AN14</f>
        <v>Vyplň údaj</v>
      </c>
      <c r="L18" s="27"/>
    </row>
    <row r="19" spans="2:12" s="28" customFormat="1" ht="6.95" customHeight="1">
      <c r="B19" s="27"/>
      <c r="L19" s="27"/>
    </row>
    <row r="20" spans="2:12" s="28" customFormat="1" ht="12" customHeight="1">
      <c r="B20" s="27"/>
      <c r="D20" s="23" t="s">
        <v>31</v>
      </c>
      <c r="I20" s="23" t="s">
        <v>25</v>
      </c>
      <c r="J20" s="24" t="s">
        <v>32</v>
      </c>
      <c r="L20" s="27"/>
    </row>
    <row r="21" spans="2:12" s="28" customFormat="1" ht="18" customHeight="1">
      <c r="B21" s="27"/>
      <c r="E21" s="24" t="s">
        <v>33</v>
      </c>
      <c r="I21" s="23" t="s">
        <v>28</v>
      </c>
      <c r="J21" s="24" t="s">
        <v>1</v>
      </c>
      <c r="L21" s="27"/>
    </row>
    <row r="22" spans="2:12" s="28" customFormat="1" ht="6.95" customHeight="1">
      <c r="B22" s="27"/>
      <c r="L22" s="27"/>
    </row>
    <row r="23" spans="2:12" s="28" customFormat="1" ht="12" customHeight="1">
      <c r="B23" s="27"/>
      <c r="D23" s="23" t="s">
        <v>35</v>
      </c>
      <c r="I23" s="23" t="s">
        <v>25</v>
      </c>
      <c r="J23" s="24" t="s">
        <v>32</v>
      </c>
      <c r="L23" s="27"/>
    </row>
    <row r="24" spans="2:12" s="28" customFormat="1" ht="18" customHeight="1">
      <c r="B24" s="27"/>
      <c r="E24" s="24" t="s">
        <v>33</v>
      </c>
      <c r="I24" s="23" t="s">
        <v>28</v>
      </c>
      <c r="J24" s="24" t="s">
        <v>1</v>
      </c>
      <c r="L24" s="27"/>
    </row>
    <row r="25" spans="2:12" s="28" customFormat="1" ht="6.95" customHeight="1">
      <c r="B25" s="27"/>
      <c r="L25" s="27"/>
    </row>
    <row r="26" spans="2:12" s="28" customFormat="1" ht="12" customHeight="1">
      <c r="B26" s="27"/>
      <c r="D26" s="23" t="s">
        <v>36</v>
      </c>
      <c r="L26" s="27"/>
    </row>
    <row r="27" spans="2:12" s="121" customFormat="1" ht="16.5" customHeight="1">
      <c r="B27" s="120"/>
      <c r="E27" s="25" t="s">
        <v>1</v>
      </c>
      <c r="F27" s="25"/>
      <c r="G27" s="25"/>
      <c r="H27" s="25"/>
      <c r="L27" s="120"/>
    </row>
    <row r="28" spans="2:12" s="28" customFormat="1" ht="6.95" customHeight="1">
      <c r="B28" s="27"/>
      <c r="L28" s="27"/>
    </row>
    <row r="29" spans="2:12" s="28" customFormat="1" ht="6.95" customHeight="1">
      <c r="B29" s="27"/>
      <c r="D29" s="68"/>
      <c r="E29" s="68"/>
      <c r="F29" s="68"/>
      <c r="G29" s="68"/>
      <c r="H29" s="68"/>
      <c r="I29" s="68"/>
      <c r="J29" s="68"/>
      <c r="K29" s="68"/>
      <c r="L29" s="27"/>
    </row>
    <row r="30" spans="2:12" s="28" customFormat="1" ht="25.35" customHeight="1">
      <c r="B30" s="27"/>
      <c r="D30" s="122" t="s">
        <v>37</v>
      </c>
      <c r="J30" s="123">
        <f>ROUND(J124, 2)</f>
        <v>0</v>
      </c>
      <c r="L30" s="27"/>
    </row>
    <row r="31" spans="2:12" s="28" customFormat="1" ht="6.95" customHeight="1">
      <c r="B31" s="27"/>
      <c r="D31" s="68"/>
      <c r="E31" s="68"/>
      <c r="F31" s="68"/>
      <c r="G31" s="68"/>
      <c r="H31" s="68"/>
      <c r="I31" s="68"/>
      <c r="J31" s="68"/>
      <c r="K31" s="68"/>
      <c r="L31" s="27"/>
    </row>
    <row r="32" spans="2:12" s="28" customFormat="1" ht="14.45" customHeight="1">
      <c r="B32" s="27"/>
      <c r="F32" s="124" t="s">
        <v>39</v>
      </c>
      <c r="I32" s="124" t="s">
        <v>38</v>
      </c>
      <c r="J32" s="124" t="s">
        <v>40</v>
      </c>
      <c r="L32" s="27"/>
    </row>
    <row r="33" spans="2:12" s="28" customFormat="1" ht="14.45" customHeight="1">
      <c r="B33" s="27"/>
      <c r="D33" s="125" t="s">
        <v>41</v>
      </c>
      <c r="E33" s="23" t="s">
        <v>42</v>
      </c>
      <c r="F33" s="126">
        <f>ROUND((SUM(BE124:BE295)),  2)</f>
        <v>0</v>
      </c>
      <c r="I33" s="127">
        <v>0.21</v>
      </c>
      <c r="J33" s="126">
        <f>ROUND(((SUM(BE124:BE295))*I33),  2)</f>
        <v>0</v>
      </c>
      <c r="L33" s="27"/>
    </row>
    <row r="34" spans="2:12" s="28" customFormat="1" ht="14.45" customHeight="1">
      <c r="B34" s="27"/>
      <c r="E34" s="23" t="s">
        <v>43</v>
      </c>
      <c r="F34" s="126">
        <f>ROUND((SUM(BF124:BF295)),  2)</f>
        <v>0</v>
      </c>
      <c r="I34" s="127">
        <v>0.15</v>
      </c>
      <c r="J34" s="126">
        <f>ROUND(((SUM(BF124:BF295))*I34),  2)</f>
        <v>0</v>
      </c>
      <c r="L34" s="27"/>
    </row>
    <row r="35" spans="2:12" s="28" customFormat="1" ht="14.45" hidden="1" customHeight="1">
      <c r="B35" s="27"/>
      <c r="E35" s="23" t="s">
        <v>44</v>
      </c>
      <c r="F35" s="126">
        <f>ROUND((SUM(BG124:BG295)),  2)</f>
        <v>0</v>
      </c>
      <c r="I35" s="127">
        <v>0.21</v>
      </c>
      <c r="J35" s="126">
        <f>0</f>
        <v>0</v>
      </c>
      <c r="L35" s="27"/>
    </row>
    <row r="36" spans="2:12" s="28" customFormat="1" ht="14.45" hidden="1" customHeight="1">
      <c r="B36" s="27"/>
      <c r="E36" s="23" t="s">
        <v>45</v>
      </c>
      <c r="F36" s="126">
        <f>ROUND((SUM(BH124:BH295)),  2)</f>
        <v>0</v>
      </c>
      <c r="I36" s="127">
        <v>0.15</v>
      </c>
      <c r="J36" s="126">
        <f>0</f>
        <v>0</v>
      </c>
      <c r="L36" s="27"/>
    </row>
    <row r="37" spans="2:12" s="28" customFormat="1" ht="14.45" hidden="1" customHeight="1">
      <c r="B37" s="27"/>
      <c r="E37" s="23" t="s">
        <v>46</v>
      </c>
      <c r="F37" s="126">
        <f>ROUND((SUM(BI124:BI295)),  2)</f>
        <v>0</v>
      </c>
      <c r="I37" s="127">
        <v>0</v>
      </c>
      <c r="J37" s="126">
        <f>0</f>
        <v>0</v>
      </c>
      <c r="L37" s="27"/>
    </row>
    <row r="38" spans="2:12" s="28" customFormat="1" ht="6.95" customHeight="1">
      <c r="B38" s="27"/>
      <c r="L38" s="27"/>
    </row>
    <row r="39" spans="2:12" s="28" customFormat="1" ht="25.35" customHeight="1">
      <c r="B39" s="27"/>
      <c r="C39" s="128"/>
      <c r="D39" s="129" t="s">
        <v>47</v>
      </c>
      <c r="E39" s="75"/>
      <c r="F39" s="75"/>
      <c r="G39" s="130" t="s">
        <v>48</v>
      </c>
      <c r="H39" s="131" t="s">
        <v>49</v>
      </c>
      <c r="I39" s="75"/>
      <c r="J39" s="132">
        <f>SUM(J30:J37)</f>
        <v>0</v>
      </c>
      <c r="K39" s="133"/>
      <c r="L39" s="27"/>
    </row>
    <row r="40" spans="2:12" s="28" customFormat="1" ht="14.45" customHeight="1">
      <c r="B40" s="27"/>
      <c r="L40" s="27"/>
    </row>
    <row r="41" spans="2:12" ht="14.45" customHeight="1">
      <c r="B41" s="13"/>
      <c r="L41" s="13"/>
    </row>
    <row r="42" spans="2:12" ht="14.45" customHeight="1">
      <c r="B42" s="13"/>
      <c r="L42" s="13"/>
    </row>
    <row r="43" spans="2:12" ht="14.45" customHeight="1">
      <c r="B43" s="13"/>
      <c r="L43" s="13"/>
    </row>
    <row r="44" spans="2:12" ht="14.45" customHeight="1">
      <c r="B44" s="13"/>
      <c r="L44" s="13"/>
    </row>
    <row r="45" spans="2:12" ht="14.45" customHeight="1">
      <c r="B45" s="13"/>
      <c r="L45" s="13"/>
    </row>
    <row r="46" spans="2:12" ht="14.45" customHeight="1">
      <c r="B46" s="13"/>
      <c r="L46" s="13"/>
    </row>
    <row r="47" spans="2:12" ht="14.45" customHeight="1">
      <c r="B47" s="13"/>
      <c r="L47" s="13"/>
    </row>
    <row r="48" spans="2:12" ht="14.45" customHeight="1">
      <c r="B48" s="13"/>
      <c r="L48" s="13"/>
    </row>
    <row r="49" spans="2:12" ht="14.45" customHeight="1">
      <c r="B49" s="13"/>
      <c r="L49" s="13"/>
    </row>
    <row r="50" spans="2:12" s="28" customFormat="1" ht="14.45" customHeight="1">
      <c r="B50" s="27"/>
      <c r="D50" s="48" t="s">
        <v>50</v>
      </c>
      <c r="E50" s="49"/>
      <c r="F50" s="49"/>
      <c r="G50" s="48" t="s">
        <v>51</v>
      </c>
      <c r="H50" s="49"/>
      <c r="I50" s="49"/>
      <c r="J50" s="49"/>
      <c r="K50" s="49"/>
      <c r="L50" s="27"/>
    </row>
    <row r="51" spans="2:12">
      <c r="B51" s="13"/>
      <c r="L51" s="13"/>
    </row>
    <row r="52" spans="2:12">
      <c r="B52" s="13"/>
      <c r="L52" s="13"/>
    </row>
    <row r="53" spans="2:12">
      <c r="B53" s="13"/>
      <c r="L53" s="13"/>
    </row>
    <row r="54" spans="2:12">
      <c r="B54" s="13"/>
      <c r="L54" s="13"/>
    </row>
    <row r="55" spans="2:12">
      <c r="B55" s="13"/>
      <c r="L55" s="13"/>
    </row>
    <row r="56" spans="2:12">
      <c r="B56" s="13"/>
      <c r="L56" s="13"/>
    </row>
    <row r="57" spans="2:12">
      <c r="B57" s="13"/>
      <c r="L57" s="13"/>
    </row>
    <row r="58" spans="2:12">
      <c r="B58" s="13"/>
      <c r="L58" s="13"/>
    </row>
    <row r="59" spans="2:12">
      <c r="B59" s="13"/>
      <c r="L59" s="13"/>
    </row>
    <row r="60" spans="2:12">
      <c r="B60" s="13"/>
      <c r="L60" s="13"/>
    </row>
    <row r="61" spans="2:12" s="28" customFormat="1" ht="12.75">
      <c r="B61" s="27"/>
      <c r="D61" s="50" t="s">
        <v>52</v>
      </c>
      <c r="E61" s="30"/>
      <c r="F61" s="134" t="s">
        <v>53</v>
      </c>
      <c r="G61" s="50" t="s">
        <v>52</v>
      </c>
      <c r="H61" s="30"/>
      <c r="I61" s="30"/>
      <c r="J61" s="135" t="s">
        <v>53</v>
      </c>
      <c r="K61" s="30"/>
      <c r="L61" s="27"/>
    </row>
    <row r="62" spans="2:12">
      <c r="B62" s="13"/>
      <c r="L62" s="13"/>
    </row>
    <row r="63" spans="2:12">
      <c r="B63" s="13"/>
      <c r="L63" s="13"/>
    </row>
    <row r="64" spans="2:12">
      <c r="B64" s="13"/>
      <c r="L64" s="13"/>
    </row>
    <row r="65" spans="2:12" s="28" customFormat="1" ht="12.75">
      <c r="B65" s="27"/>
      <c r="D65" s="48" t="s">
        <v>54</v>
      </c>
      <c r="E65" s="49"/>
      <c r="F65" s="49"/>
      <c r="G65" s="48" t="s">
        <v>55</v>
      </c>
      <c r="H65" s="49"/>
      <c r="I65" s="49"/>
      <c r="J65" s="49"/>
      <c r="K65" s="49"/>
      <c r="L65" s="27"/>
    </row>
    <row r="66" spans="2:12">
      <c r="B66" s="13"/>
      <c r="L66" s="13"/>
    </row>
    <row r="67" spans="2:12">
      <c r="B67" s="13"/>
      <c r="L67" s="13"/>
    </row>
    <row r="68" spans="2:12">
      <c r="B68" s="13"/>
      <c r="L68" s="13"/>
    </row>
    <row r="69" spans="2:12">
      <c r="B69" s="13"/>
      <c r="L69" s="13"/>
    </row>
    <row r="70" spans="2:12">
      <c r="B70" s="13"/>
      <c r="L70" s="13"/>
    </row>
    <row r="71" spans="2:12">
      <c r="B71" s="13"/>
      <c r="L71" s="13"/>
    </row>
    <row r="72" spans="2:12">
      <c r="B72" s="13"/>
      <c r="L72" s="13"/>
    </row>
    <row r="73" spans="2:12">
      <c r="B73" s="13"/>
      <c r="L73" s="13"/>
    </row>
    <row r="74" spans="2:12">
      <c r="B74" s="13"/>
      <c r="L74" s="13"/>
    </row>
    <row r="75" spans="2:12">
      <c r="B75" s="13"/>
      <c r="L75" s="13"/>
    </row>
    <row r="76" spans="2:12" s="28" customFormat="1" ht="12.75">
      <c r="B76" s="27"/>
      <c r="D76" s="50" t="s">
        <v>52</v>
      </c>
      <c r="E76" s="30"/>
      <c r="F76" s="134" t="s">
        <v>53</v>
      </c>
      <c r="G76" s="50" t="s">
        <v>52</v>
      </c>
      <c r="H76" s="30"/>
      <c r="I76" s="30"/>
      <c r="J76" s="135" t="s">
        <v>53</v>
      </c>
      <c r="K76" s="30"/>
      <c r="L76" s="27"/>
    </row>
    <row r="77" spans="2:12" s="28" customFormat="1" ht="14.45" customHeight="1"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27"/>
    </row>
    <row r="81" spans="2:47" s="28" customFormat="1" ht="6.95" customHeight="1"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27"/>
    </row>
    <row r="82" spans="2:47" s="28" customFormat="1" ht="24.95" customHeight="1">
      <c r="B82" s="27"/>
      <c r="C82" s="14" t="s">
        <v>97</v>
      </c>
      <c r="L82" s="27"/>
    </row>
    <row r="83" spans="2:47" s="28" customFormat="1" ht="6.95" customHeight="1">
      <c r="B83" s="27"/>
      <c r="L83" s="27"/>
    </row>
    <row r="84" spans="2:47" s="28" customFormat="1" ht="12" customHeight="1">
      <c r="B84" s="27"/>
      <c r="C84" s="23" t="s">
        <v>16</v>
      </c>
      <c r="L84" s="27"/>
    </row>
    <row r="85" spans="2:47" s="28" customFormat="1" ht="16.5" customHeight="1">
      <c r="B85" s="27"/>
      <c r="E85" s="116" t="str">
        <f>E7</f>
        <v>MVN Sruby, ř. km 8,710, Sruby na Šumavě</v>
      </c>
      <c r="F85" s="117"/>
      <c r="G85" s="117"/>
      <c r="H85" s="117"/>
      <c r="L85" s="27"/>
    </row>
    <row r="86" spans="2:47" s="28" customFormat="1" ht="12" customHeight="1">
      <c r="B86" s="27"/>
      <c r="C86" s="23" t="s">
        <v>95</v>
      </c>
      <c r="L86" s="27"/>
    </row>
    <row r="87" spans="2:47" s="28" customFormat="1" ht="16.5" customHeight="1">
      <c r="B87" s="27"/>
      <c r="E87" s="60" t="str">
        <f>E9</f>
        <v>SO 02 - Těleso hráze a funkční objekty</v>
      </c>
      <c r="F87" s="118"/>
      <c r="G87" s="118"/>
      <c r="H87" s="118"/>
      <c r="L87" s="27"/>
    </row>
    <row r="88" spans="2:47" s="28" customFormat="1" ht="6.95" customHeight="1">
      <c r="B88" s="27"/>
      <c r="L88" s="27"/>
    </row>
    <row r="89" spans="2:47" s="28" customFormat="1" ht="12" customHeight="1">
      <c r="B89" s="27"/>
      <c r="C89" s="23" t="s">
        <v>20</v>
      </c>
      <c r="F89" s="24" t="str">
        <f>F12</f>
        <v>Sruby na Šumavě</v>
      </c>
      <c r="I89" s="23" t="s">
        <v>22</v>
      </c>
      <c r="J89" s="119" t="str">
        <f>IF(J12="","",J12)</f>
        <v>9. 5. 2023</v>
      </c>
      <c r="L89" s="27"/>
    </row>
    <row r="90" spans="2:47" s="28" customFormat="1" ht="6.95" customHeight="1">
      <c r="B90" s="27"/>
      <c r="L90" s="27"/>
    </row>
    <row r="91" spans="2:47" s="28" customFormat="1" ht="25.7" customHeight="1">
      <c r="B91" s="27"/>
      <c r="C91" s="23" t="s">
        <v>24</v>
      </c>
      <c r="F91" s="24" t="str">
        <f>E15</f>
        <v>Povodí Vltavy s.p.</v>
      </c>
      <c r="I91" s="23" t="s">
        <v>31</v>
      </c>
      <c r="J91" s="136" t="str">
        <f>E21</f>
        <v>VODNÍ DÍLA - TBD a.s.</v>
      </c>
      <c r="L91" s="27"/>
    </row>
    <row r="92" spans="2:47" s="28" customFormat="1" ht="25.7" customHeight="1">
      <c r="B92" s="27"/>
      <c r="C92" s="23" t="s">
        <v>29</v>
      </c>
      <c r="F92" s="24" t="str">
        <f>IF(E18="","",E18)</f>
        <v>Vyplň údaj</v>
      </c>
      <c r="I92" s="23" t="s">
        <v>35</v>
      </c>
      <c r="J92" s="136" t="str">
        <f>E24</f>
        <v>VODNÍ DÍLA - TBD a.s.</v>
      </c>
      <c r="L92" s="27"/>
    </row>
    <row r="93" spans="2:47" s="28" customFormat="1" ht="10.35" customHeight="1">
      <c r="B93" s="27"/>
      <c r="L93" s="27"/>
    </row>
    <row r="94" spans="2:47" s="28" customFormat="1" ht="29.25" customHeight="1">
      <c r="B94" s="27"/>
      <c r="C94" s="137" t="s">
        <v>98</v>
      </c>
      <c r="D94" s="128"/>
      <c r="E94" s="128"/>
      <c r="F94" s="128"/>
      <c r="G94" s="128"/>
      <c r="H94" s="128"/>
      <c r="I94" s="128"/>
      <c r="J94" s="138" t="s">
        <v>99</v>
      </c>
      <c r="K94" s="128"/>
      <c r="L94" s="27"/>
    </row>
    <row r="95" spans="2:47" s="28" customFormat="1" ht="10.35" customHeight="1">
      <c r="B95" s="27"/>
      <c r="L95" s="27"/>
    </row>
    <row r="96" spans="2:47" s="28" customFormat="1" ht="22.9" customHeight="1">
      <c r="B96" s="27"/>
      <c r="C96" s="139" t="s">
        <v>100</v>
      </c>
      <c r="J96" s="123">
        <f>J124</f>
        <v>0</v>
      </c>
      <c r="L96" s="27"/>
      <c r="AU96" s="10" t="s">
        <v>101</v>
      </c>
    </row>
    <row r="97" spans="2:12" s="141" customFormat="1" ht="24.95" customHeight="1">
      <c r="B97" s="140"/>
      <c r="D97" s="142" t="s">
        <v>102</v>
      </c>
      <c r="E97" s="143"/>
      <c r="F97" s="143"/>
      <c r="G97" s="143"/>
      <c r="H97" s="143"/>
      <c r="I97" s="143"/>
      <c r="J97" s="144">
        <f>J125</f>
        <v>0</v>
      </c>
      <c r="L97" s="140"/>
    </row>
    <row r="98" spans="2:12" s="146" customFormat="1" ht="19.899999999999999" customHeight="1">
      <c r="B98" s="145"/>
      <c r="D98" s="147" t="s">
        <v>230</v>
      </c>
      <c r="E98" s="148"/>
      <c r="F98" s="148"/>
      <c r="G98" s="148"/>
      <c r="H98" s="148"/>
      <c r="I98" s="148"/>
      <c r="J98" s="149">
        <f>J126</f>
        <v>0</v>
      </c>
      <c r="L98" s="145"/>
    </row>
    <row r="99" spans="2:12" s="146" customFormat="1" ht="19.899999999999999" customHeight="1">
      <c r="B99" s="145"/>
      <c r="D99" s="147" t="s">
        <v>231</v>
      </c>
      <c r="E99" s="148"/>
      <c r="F99" s="148"/>
      <c r="G99" s="148"/>
      <c r="H99" s="148"/>
      <c r="I99" s="148"/>
      <c r="J99" s="149">
        <f>J141</f>
        <v>0</v>
      </c>
      <c r="L99" s="145"/>
    </row>
    <row r="100" spans="2:12" s="146" customFormat="1" ht="19.899999999999999" customHeight="1">
      <c r="B100" s="145"/>
      <c r="D100" s="147" t="s">
        <v>232</v>
      </c>
      <c r="E100" s="148"/>
      <c r="F100" s="148"/>
      <c r="G100" s="148"/>
      <c r="H100" s="148"/>
      <c r="I100" s="148"/>
      <c r="J100" s="149">
        <f>J151</f>
        <v>0</v>
      </c>
      <c r="L100" s="145"/>
    </row>
    <row r="101" spans="2:12" s="146" customFormat="1" ht="14.85" customHeight="1">
      <c r="B101" s="145"/>
      <c r="D101" s="147" t="s">
        <v>233</v>
      </c>
      <c r="E101" s="148"/>
      <c r="F101" s="148"/>
      <c r="G101" s="148"/>
      <c r="H101" s="148"/>
      <c r="I101" s="148"/>
      <c r="J101" s="149">
        <f>J246</f>
        <v>0</v>
      </c>
      <c r="L101" s="145"/>
    </row>
    <row r="102" spans="2:12" s="141" customFormat="1" ht="24.95" customHeight="1">
      <c r="B102" s="140"/>
      <c r="D102" s="142" t="s">
        <v>234</v>
      </c>
      <c r="E102" s="143"/>
      <c r="F102" s="143"/>
      <c r="G102" s="143"/>
      <c r="H102" s="143"/>
      <c r="I102" s="143"/>
      <c r="J102" s="144">
        <f>J251</f>
        <v>0</v>
      </c>
      <c r="L102" s="140"/>
    </row>
    <row r="103" spans="2:12" s="146" customFormat="1" ht="19.899999999999999" customHeight="1">
      <c r="B103" s="145"/>
      <c r="D103" s="147" t="s">
        <v>235</v>
      </c>
      <c r="E103" s="148"/>
      <c r="F103" s="148"/>
      <c r="G103" s="148"/>
      <c r="H103" s="148"/>
      <c r="I103" s="148"/>
      <c r="J103" s="149">
        <f>J252</f>
        <v>0</v>
      </c>
      <c r="L103" s="145"/>
    </row>
    <row r="104" spans="2:12" s="146" customFormat="1" ht="19.899999999999999" customHeight="1">
      <c r="B104" s="145"/>
      <c r="D104" s="147" t="s">
        <v>236</v>
      </c>
      <c r="E104" s="148"/>
      <c r="F104" s="148"/>
      <c r="G104" s="148"/>
      <c r="H104" s="148"/>
      <c r="I104" s="148"/>
      <c r="J104" s="149">
        <f>J287</f>
        <v>0</v>
      </c>
      <c r="L104" s="145"/>
    </row>
    <row r="105" spans="2:12" s="28" customFormat="1" ht="21.75" customHeight="1">
      <c r="B105" s="27"/>
      <c r="L105" s="27"/>
    </row>
    <row r="106" spans="2:12" s="28" customFormat="1" ht="6.95" customHeight="1"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27"/>
    </row>
    <row r="110" spans="2:12" s="28" customFormat="1" ht="6.95" customHeight="1"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27"/>
    </row>
    <row r="111" spans="2:12" s="28" customFormat="1" ht="24.95" customHeight="1">
      <c r="B111" s="27"/>
      <c r="C111" s="14" t="s">
        <v>105</v>
      </c>
      <c r="L111" s="27"/>
    </row>
    <row r="112" spans="2:12" s="28" customFormat="1" ht="6.95" customHeight="1">
      <c r="B112" s="27"/>
      <c r="L112" s="27"/>
    </row>
    <row r="113" spans="2:65" s="28" customFormat="1" ht="12" customHeight="1">
      <c r="B113" s="27"/>
      <c r="C113" s="23" t="s">
        <v>16</v>
      </c>
      <c r="L113" s="27"/>
    </row>
    <row r="114" spans="2:65" s="28" customFormat="1" ht="16.5" customHeight="1">
      <c r="B114" s="27"/>
      <c r="E114" s="116" t="str">
        <f>E7</f>
        <v>MVN Sruby, ř. km 8,710, Sruby na Šumavě</v>
      </c>
      <c r="F114" s="117"/>
      <c r="G114" s="117"/>
      <c r="H114" s="117"/>
      <c r="L114" s="27"/>
    </row>
    <row r="115" spans="2:65" s="28" customFormat="1" ht="12" customHeight="1">
      <c r="B115" s="27"/>
      <c r="C115" s="23" t="s">
        <v>95</v>
      </c>
      <c r="L115" s="27"/>
    </row>
    <row r="116" spans="2:65" s="28" customFormat="1" ht="16.5" customHeight="1">
      <c r="B116" s="27"/>
      <c r="E116" s="60" t="str">
        <f>E9</f>
        <v>SO 02 - Těleso hráze a funkční objekty</v>
      </c>
      <c r="F116" s="118"/>
      <c r="G116" s="118"/>
      <c r="H116" s="118"/>
      <c r="L116" s="27"/>
    </row>
    <row r="117" spans="2:65" s="28" customFormat="1" ht="6.95" customHeight="1">
      <c r="B117" s="27"/>
      <c r="L117" s="27"/>
    </row>
    <row r="118" spans="2:65" s="28" customFormat="1" ht="12" customHeight="1">
      <c r="B118" s="27"/>
      <c r="C118" s="23" t="s">
        <v>20</v>
      </c>
      <c r="F118" s="24" t="str">
        <f>F12</f>
        <v>Sruby na Šumavě</v>
      </c>
      <c r="I118" s="23" t="s">
        <v>22</v>
      </c>
      <c r="J118" s="119" t="str">
        <f>IF(J12="","",J12)</f>
        <v>9. 5. 2023</v>
      </c>
      <c r="L118" s="27"/>
    </row>
    <row r="119" spans="2:65" s="28" customFormat="1" ht="6.95" customHeight="1">
      <c r="B119" s="27"/>
      <c r="L119" s="27"/>
    </row>
    <row r="120" spans="2:65" s="28" customFormat="1" ht="25.7" customHeight="1">
      <c r="B120" s="27"/>
      <c r="C120" s="23" t="s">
        <v>24</v>
      </c>
      <c r="F120" s="24" t="str">
        <f>E15</f>
        <v>Povodí Vltavy s.p.</v>
      </c>
      <c r="I120" s="23" t="s">
        <v>31</v>
      </c>
      <c r="J120" s="136" t="str">
        <f>E21</f>
        <v>VODNÍ DÍLA - TBD a.s.</v>
      </c>
      <c r="L120" s="27"/>
    </row>
    <row r="121" spans="2:65" s="28" customFormat="1" ht="25.7" customHeight="1">
      <c r="B121" s="27"/>
      <c r="C121" s="23" t="s">
        <v>29</v>
      </c>
      <c r="F121" s="24" t="str">
        <f>IF(E18="","",E18)</f>
        <v>Vyplň údaj</v>
      </c>
      <c r="I121" s="23" t="s">
        <v>35</v>
      </c>
      <c r="J121" s="136" t="str">
        <f>E24</f>
        <v>VODNÍ DÍLA - TBD a.s.</v>
      </c>
      <c r="L121" s="27"/>
    </row>
    <row r="122" spans="2:65" s="28" customFormat="1" ht="10.35" customHeight="1">
      <c r="B122" s="27"/>
      <c r="L122" s="27"/>
    </row>
    <row r="123" spans="2:65" s="154" customFormat="1" ht="29.25" customHeight="1">
      <c r="B123" s="150"/>
      <c r="C123" s="151" t="s">
        <v>106</v>
      </c>
      <c r="D123" s="152" t="s">
        <v>62</v>
      </c>
      <c r="E123" s="152" t="s">
        <v>58</v>
      </c>
      <c r="F123" s="152" t="s">
        <v>59</v>
      </c>
      <c r="G123" s="152" t="s">
        <v>107</v>
      </c>
      <c r="H123" s="152" t="s">
        <v>108</v>
      </c>
      <c r="I123" s="152" t="s">
        <v>109</v>
      </c>
      <c r="J123" s="152" t="s">
        <v>99</v>
      </c>
      <c r="K123" s="153" t="s">
        <v>110</v>
      </c>
      <c r="L123" s="150"/>
      <c r="M123" s="80" t="s">
        <v>1</v>
      </c>
      <c r="N123" s="81" t="s">
        <v>41</v>
      </c>
      <c r="O123" s="81" t="s">
        <v>111</v>
      </c>
      <c r="P123" s="81" t="s">
        <v>112</v>
      </c>
      <c r="Q123" s="81" t="s">
        <v>113</v>
      </c>
      <c r="R123" s="81" t="s">
        <v>114</v>
      </c>
      <c r="S123" s="81" t="s">
        <v>115</v>
      </c>
      <c r="T123" s="82" t="s">
        <v>116</v>
      </c>
    </row>
    <row r="124" spans="2:65" s="28" customFormat="1" ht="22.9" customHeight="1">
      <c r="B124" s="27"/>
      <c r="C124" s="86" t="s">
        <v>117</v>
      </c>
      <c r="J124" s="155">
        <f>BK124</f>
        <v>0</v>
      </c>
      <c r="L124" s="27"/>
      <c r="M124" s="83"/>
      <c r="N124" s="68"/>
      <c r="O124" s="68"/>
      <c r="P124" s="156">
        <f>P125+P251</f>
        <v>0</v>
      </c>
      <c r="Q124" s="68"/>
      <c r="R124" s="156">
        <f>R125+R251</f>
        <v>145.26445400000003</v>
      </c>
      <c r="S124" s="68"/>
      <c r="T124" s="157">
        <f>T125+T251</f>
        <v>1.4952799999999997</v>
      </c>
      <c r="AT124" s="10" t="s">
        <v>76</v>
      </c>
      <c r="AU124" s="10" t="s">
        <v>101</v>
      </c>
      <c r="BK124" s="158">
        <f>BK125+BK251</f>
        <v>0</v>
      </c>
    </row>
    <row r="125" spans="2:65" s="160" customFormat="1" ht="25.9" customHeight="1">
      <c r="B125" s="159"/>
      <c r="D125" s="161" t="s">
        <v>76</v>
      </c>
      <c r="E125" s="162" t="s">
        <v>118</v>
      </c>
      <c r="F125" s="162" t="s">
        <v>119</v>
      </c>
      <c r="J125" s="163">
        <f>BK125</f>
        <v>0</v>
      </c>
      <c r="L125" s="159"/>
      <c r="M125" s="164"/>
      <c r="P125" s="165">
        <f>P126+P141+P151</f>
        <v>0</v>
      </c>
      <c r="R125" s="165">
        <f>R126+R141+R151</f>
        <v>144.96271900000002</v>
      </c>
      <c r="T125" s="166">
        <f>T126+T141+T151</f>
        <v>1.4952799999999997</v>
      </c>
      <c r="AR125" s="161" t="s">
        <v>85</v>
      </c>
      <c r="AT125" s="167" t="s">
        <v>76</v>
      </c>
      <c r="AU125" s="167" t="s">
        <v>77</v>
      </c>
      <c r="AY125" s="161" t="s">
        <v>120</v>
      </c>
      <c r="BK125" s="168">
        <f>BK126+BK141+BK151</f>
        <v>0</v>
      </c>
    </row>
    <row r="126" spans="2:65" s="160" customFormat="1" ht="22.9" customHeight="1">
      <c r="B126" s="159"/>
      <c r="D126" s="161" t="s">
        <v>76</v>
      </c>
      <c r="E126" s="169" t="s">
        <v>127</v>
      </c>
      <c r="F126" s="169" t="s">
        <v>237</v>
      </c>
      <c r="J126" s="170">
        <f>BK126</f>
        <v>0</v>
      </c>
      <c r="L126" s="159"/>
      <c r="M126" s="164"/>
      <c r="P126" s="165">
        <f>SUM(P127:P140)</f>
        <v>0</v>
      </c>
      <c r="R126" s="165">
        <f>SUM(R127:R140)</f>
        <v>144.94652500000001</v>
      </c>
      <c r="T126" s="166">
        <f>SUM(T127:T140)</f>
        <v>0</v>
      </c>
      <c r="AR126" s="161" t="s">
        <v>85</v>
      </c>
      <c r="AT126" s="167" t="s">
        <v>76</v>
      </c>
      <c r="AU126" s="167" t="s">
        <v>85</v>
      </c>
      <c r="AY126" s="161" t="s">
        <v>120</v>
      </c>
      <c r="BK126" s="168">
        <f>SUM(BK127:BK140)</f>
        <v>0</v>
      </c>
    </row>
    <row r="127" spans="2:65" s="28" customFormat="1" ht="24.2" customHeight="1">
      <c r="B127" s="27"/>
      <c r="C127" s="171" t="s">
        <v>85</v>
      </c>
      <c r="D127" s="171" t="s">
        <v>122</v>
      </c>
      <c r="E127" s="172" t="s">
        <v>238</v>
      </c>
      <c r="F127" s="173" t="s">
        <v>239</v>
      </c>
      <c r="G127" s="174" t="s">
        <v>125</v>
      </c>
      <c r="H127" s="175">
        <v>64.825000000000003</v>
      </c>
      <c r="I127" s="3"/>
      <c r="J127" s="176">
        <f>ROUND(I127*H127,2)</f>
        <v>0</v>
      </c>
      <c r="K127" s="173" t="s">
        <v>126</v>
      </c>
      <c r="L127" s="27"/>
      <c r="M127" s="177" t="s">
        <v>1</v>
      </c>
      <c r="N127" s="178" t="s">
        <v>42</v>
      </c>
      <c r="P127" s="179">
        <f>O127*H127</f>
        <v>0</v>
      </c>
      <c r="Q127" s="179">
        <v>1.8480000000000001</v>
      </c>
      <c r="R127" s="179">
        <f>Q127*H127</f>
        <v>119.79660000000001</v>
      </c>
      <c r="S127" s="179">
        <v>0</v>
      </c>
      <c r="T127" s="180">
        <f>S127*H127</f>
        <v>0</v>
      </c>
      <c r="AR127" s="181" t="s">
        <v>127</v>
      </c>
      <c r="AT127" s="181" t="s">
        <v>122</v>
      </c>
      <c r="AU127" s="181" t="s">
        <v>87</v>
      </c>
      <c r="AY127" s="10" t="s">
        <v>120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0" t="s">
        <v>85</v>
      </c>
      <c r="BK127" s="182">
        <f>ROUND(I127*H127,2)</f>
        <v>0</v>
      </c>
      <c r="BL127" s="10" t="s">
        <v>127</v>
      </c>
      <c r="BM127" s="181" t="s">
        <v>240</v>
      </c>
    </row>
    <row r="128" spans="2:65" s="28" customFormat="1" ht="19.5">
      <c r="B128" s="27"/>
      <c r="D128" s="183" t="s">
        <v>129</v>
      </c>
      <c r="F128" s="184" t="s">
        <v>241</v>
      </c>
      <c r="L128" s="27"/>
      <c r="M128" s="185"/>
      <c r="T128" s="72"/>
      <c r="AT128" s="10" t="s">
        <v>129</v>
      </c>
      <c r="AU128" s="10" t="s">
        <v>87</v>
      </c>
    </row>
    <row r="129" spans="2:65" s="28" customFormat="1">
      <c r="B129" s="27"/>
      <c r="D129" s="186" t="s">
        <v>130</v>
      </c>
      <c r="F129" s="187" t="s">
        <v>242</v>
      </c>
      <c r="L129" s="27"/>
      <c r="M129" s="185"/>
      <c r="T129" s="72"/>
      <c r="AT129" s="10" t="s">
        <v>130</v>
      </c>
      <c r="AU129" s="10" t="s">
        <v>87</v>
      </c>
    </row>
    <row r="130" spans="2:65" s="28" customFormat="1" ht="19.5">
      <c r="B130" s="27"/>
      <c r="D130" s="183" t="s">
        <v>132</v>
      </c>
      <c r="F130" s="188" t="s">
        <v>243</v>
      </c>
      <c r="L130" s="27"/>
      <c r="M130" s="185"/>
      <c r="T130" s="72"/>
      <c r="AT130" s="10" t="s">
        <v>132</v>
      </c>
      <c r="AU130" s="10" t="s">
        <v>87</v>
      </c>
    </row>
    <row r="131" spans="2:65" s="190" customFormat="1">
      <c r="B131" s="189"/>
      <c r="D131" s="183" t="s">
        <v>134</v>
      </c>
      <c r="E131" s="191" t="s">
        <v>1</v>
      </c>
      <c r="F131" s="192" t="s">
        <v>244</v>
      </c>
      <c r="H131" s="193">
        <v>12.5</v>
      </c>
      <c r="L131" s="189"/>
      <c r="M131" s="194"/>
      <c r="T131" s="195"/>
      <c r="AT131" s="191" t="s">
        <v>134</v>
      </c>
      <c r="AU131" s="191" t="s">
        <v>87</v>
      </c>
      <c r="AV131" s="190" t="s">
        <v>87</v>
      </c>
      <c r="AW131" s="190" t="s">
        <v>34</v>
      </c>
      <c r="AX131" s="190" t="s">
        <v>77</v>
      </c>
      <c r="AY131" s="191" t="s">
        <v>120</v>
      </c>
    </row>
    <row r="132" spans="2:65" s="190" customFormat="1">
      <c r="B132" s="189"/>
      <c r="D132" s="183" t="s">
        <v>134</v>
      </c>
      <c r="E132" s="191" t="s">
        <v>1</v>
      </c>
      <c r="F132" s="192" t="s">
        <v>245</v>
      </c>
      <c r="H132" s="193">
        <v>52.325000000000003</v>
      </c>
      <c r="L132" s="189"/>
      <c r="M132" s="194"/>
      <c r="T132" s="195"/>
      <c r="AT132" s="191" t="s">
        <v>134</v>
      </c>
      <c r="AU132" s="191" t="s">
        <v>87</v>
      </c>
      <c r="AV132" s="190" t="s">
        <v>87</v>
      </c>
      <c r="AW132" s="190" t="s">
        <v>34</v>
      </c>
      <c r="AX132" s="190" t="s">
        <v>77</v>
      </c>
      <c r="AY132" s="191" t="s">
        <v>120</v>
      </c>
    </row>
    <row r="133" spans="2:65" s="197" customFormat="1">
      <c r="B133" s="196"/>
      <c r="D133" s="183" t="s">
        <v>134</v>
      </c>
      <c r="E133" s="198" t="s">
        <v>1</v>
      </c>
      <c r="F133" s="199" t="s">
        <v>159</v>
      </c>
      <c r="H133" s="200">
        <v>64.825000000000003</v>
      </c>
      <c r="L133" s="196"/>
      <c r="M133" s="201"/>
      <c r="T133" s="202"/>
      <c r="AT133" s="198" t="s">
        <v>134</v>
      </c>
      <c r="AU133" s="198" t="s">
        <v>87</v>
      </c>
      <c r="AV133" s="197" t="s">
        <v>127</v>
      </c>
      <c r="AW133" s="197" t="s">
        <v>34</v>
      </c>
      <c r="AX133" s="197" t="s">
        <v>85</v>
      </c>
      <c r="AY133" s="198" t="s">
        <v>120</v>
      </c>
    </row>
    <row r="134" spans="2:65" s="28" customFormat="1" ht="33" customHeight="1">
      <c r="B134" s="27"/>
      <c r="C134" s="171" t="s">
        <v>87</v>
      </c>
      <c r="D134" s="171" t="s">
        <v>122</v>
      </c>
      <c r="E134" s="172" t="s">
        <v>246</v>
      </c>
      <c r="F134" s="173" t="s">
        <v>247</v>
      </c>
      <c r="G134" s="174" t="s">
        <v>182</v>
      </c>
      <c r="H134" s="175">
        <v>47.75</v>
      </c>
      <c r="I134" s="3"/>
      <c r="J134" s="176">
        <f>ROUND(I134*H134,2)</f>
        <v>0</v>
      </c>
      <c r="K134" s="173" t="s">
        <v>126</v>
      </c>
      <c r="L134" s="27"/>
      <c r="M134" s="177" t="s">
        <v>1</v>
      </c>
      <c r="N134" s="178" t="s">
        <v>42</v>
      </c>
      <c r="P134" s="179">
        <f>O134*H134</f>
        <v>0</v>
      </c>
      <c r="Q134" s="179">
        <v>0.52669999999999995</v>
      </c>
      <c r="R134" s="179">
        <f>Q134*H134</f>
        <v>25.149924999999996</v>
      </c>
      <c r="S134" s="179">
        <v>0</v>
      </c>
      <c r="T134" s="180">
        <f>S134*H134</f>
        <v>0</v>
      </c>
      <c r="AR134" s="181" t="s">
        <v>127</v>
      </c>
      <c r="AT134" s="181" t="s">
        <v>122</v>
      </c>
      <c r="AU134" s="181" t="s">
        <v>87</v>
      </c>
      <c r="AY134" s="10" t="s">
        <v>120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0" t="s">
        <v>85</v>
      </c>
      <c r="BK134" s="182">
        <f>ROUND(I134*H134,2)</f>
        <v>0</v>
      </c>
      <c r="BL134" s="10" t="s">
        <v>127</v>
      </c>
      <c r="BM134" s="181" t="s">
        <v>248</v>
      </c>
    </row>
    <row r="135" spans="2:65" s="28" customFormat="1" ht="39">
      <c r="B135" s="27"/>
      <c r="D135" s="183" t="s">
        <v>129</v>
      </c>
      <c r="F135" s="184" t="s">
        <v>249</v>
      </c>
      <c r="L135" s="27"/>
      <c r="M135" s="185"/>
      <c r="T135" s="72"/>
      <c r="AT135" s="10" t="s">
        <v>129</v>
      </c>
      <c r="AU135" s="10" t="s">
        <v>87</v>
      </c>
    </row>
    <row r="136" spans="2:65" s="28" customFormat="1">
      <c r="B136" s="27"/>
      <c r="D136" s="186" t="s">
        <v>130</v>
      </c>
      <c r="F136" s="187" t="s">
        <v>250</v>
      </c>
      <c r="L136" s="27"/>
      <c r="M136" s="185"/>
      <c r="T136" s="72"/>
      <c r="AT136" s="10" t="s">
        <v>130</v>
      </c>
      <c r="AU136" s="10" t="s">
        <v>87</v>
      </c>
    </row>
    <row r="137" spans="2:65" s="28" customFormat="1" ht="19.5">
      <c r="B137" s="27"/>
      <c r="D137" s="183" t="s">
        <v>132</v>
      </c>
      <c r="F137" s="188" t="s">
        <v>243</v>
      </c>
      <c r="L137" s="27"/>
      <c r="M137" s="185"/>
      <c r="T137" s="72"/>
      <c r="AT137" s="10" t="s">
        <v>132</v>
      </c>
      <c r="AU137" s="10" t="s">
        <v>87</v>
      </c>
    </row>
    <row r="138" spans="2:65" s="190" customFormat="1">
      <c r="B138" s="189"/>
      <c r="D138" s="183" t="s">
        <v>134</v>
      </c>
      <c r="E138" s="191" t="s">
        <v>1</v>
      </c>
      <c r="F138" s="192" t="s">
        <v>251</v>
      </c>
      <c r="H138" s="193">
        <v>19.5</v>
      </c>
      <c r="L138" s="189"/>
      <c r="M138" s="194"/>
      <c r="T138" s="195"/>
      <c r="AT138" s="191" t="s">
        <v>134</v>
      </c>
      <c r="AU138" s="191" t="s">
        <v>87</v>
      </c>
      <c r="AV138" s="190" t="s">
        <v>87</v>
      </c>
      <c r="AW138" s="190" t="s">
        <v>34</v>
      </c>
      <c r="AX138" s="190" t="s">
        <v>77</v>
      </c>
      <c r="AY138" s="191" t="s">
        <v>120</v>
      </c>
    </row>
    <row r="139" spans="2:65" s="190" customFormat="1">
      <c r="B139" s="189"/>
      <c r="D139" s="183" t="s">
        <v>134</v>
      </c>
      <c r="E139" s="191" t="s">
        <v>1</v>
      </c>
      <c r="F139" s="192" t="s">
        <v>252</v>
      </c>
      <c r="H139" s="193">
        <v>28.25</v>
      </c>
      <c r="L139" s="189"/>
      <c r="M139" s="194"/>
      <c r="T139" s="195"/>
      <c r="AT139" s="191" t="s">
        <v>134</v>
      </c>
      <c r="AU139" s="191" t="s">
        <v>87</v>
      </c>
      <c r="AV139" s="190" t="s">
        <v>87</v>
      </c>
      <c r="AW139" s="190" t="s">
        <v>34</v>
      </c>
      <c r="AX139" s="190" t="s">
        <v>77</v>
      </c>
      <c r="AY139" s="191" t="s">
        <v>120</v>
      </c>
    </row>
    <row r="140" spans="2:65" s="197" customFormat="1">
      <c r="B140" s="196"/>
      <c r="D140" s="183" t="s">
        <v>134</v>
      </c>
      <c r="E140" s="198" t="s">
        <v>1</v>
      </c>
      <c r="F140" s="199" t="s">
        <v>159</v>
      </c>
      <c r="H140" s="200">
        <v>47.75</v>
      </c>
      <c r="L140" s="196"/>
      <c r="M140" s="201"/>
      <c r="T140" s="202"/>
      <c r="AT140" s="198" t="s">
        <v>134</v>
      </c>
      <c r="AU140" s="198" t="s">
        <v>87</v>
      </c>
      <c r="AV140" s="197" t="s">
        <v>127</v>
      </c>
      <c r="AW140" s="197" t="s">
        <v>34</v>
      </c>
      <c r="AX140" s="197" t="s">
        <v>85</v>
      </c>
      <c r="AY140" s="198" t="s">
        <v>120</v>
      </c>
    </row>
    <row r="141" spans="2:65" s="160" customFormat="1" ht="22.9" customHeight="1">
      <c r="B141" s="159"/>
      <c r="D141" s="161" t="s">
        <v>76</v>
      </c>
      <c r="E141" s="169" t="s">
        <v>160</v>
      </c>
      <c r="F141" s="169" t="s">
        <v>253</v>
      </c>
      <c r="J141" s="170">
        <f>BK141</f>
        <v>0</v>
      </c>
      <c r="L141" s="159"/>
      <c r="M141" s="164"/>
      <c r="P141" s="165">
        <f>SUM(P142:P150)</f>
        <v>0</v>
      </c>
      <c r="R141" s="165">
        <f>SUM(R142:R150)</f>
        <v>2.7300000000000002E-3</v>
      </c>
      <c r="T141" s="166">
        <f>SUM(T142:T150)</f>
        <v>0</v>
      </c>
      <c r="AR141" s="161" t="s">
        <v>85</v>
      </c>
      <c r="AT141" s="167" t="s">
        <v>76</v>
      </c>
      <c r="AU141" s="167" t="s">
        <v>85</v>
      </c>
      <c r="AY141" s="161" t="s">
        <v>120</v>
      </c>
      <c r="BK141" s="168">
        <f>SUM(BK142:BK150)</f>
        <v>0</v>
      </c>
    </row>
    <row r="142" spans="2:65" s="28" customFormat="1" ht="24.2" customHeight="1">
      <c r="B142" s="27"/>
      <c r="C142" s="171" t="s">
        <v>142</v>
      </c>
      <c r="D142" s="171" t="s">
        <v>122</v>
      </c>
      <c r="E142" s="172" t="s">
        <v>254</v>
      </c>
      <c r="F142" s="173" t="s">
        <v>255</v>
      </c>
      <c r="G142" s="174" t="s">
        <v>256</v>
      </c>
      <c r="H142" s="175">
        <v>13</v>
      </c>
      <c r="I142" s="3"/>
      <c r="J142" s="176">
        <f>ROUND(I142*H142,2)</f>
        <v>0</v>
      </c>
      <c r="K142" s="173" t="s">
        <v>126</v>
      </c>
      <c r="L142" s="27"/>
      <c r="M142" s="177" t="s">
        <v>1</v>
      </c>
      <c r="N142" s="178" t="s">
        <v>42</v>
      </c>
      <c r="P142" s="179">
        <f>O142*H142</f>
        <v>0</v>
      </c>
      <c r="Q142" s="179">
        <v>2.1000000000000001E-4</v>
      </c>
      <c r="R142" s="179">
        <f>Q142*H142</f>
        <v>2.7300000000000002E-3</v>
      </c>
      <c r="S142" s="179">
        <v>0</v>
      </c>
      <c r="T142" s="180">
        <f>S142*H142</f>
        <v>0</v>
      </c>
      <c r="AR142" s="181" t="s">
        <v>127</v>
      </c>
      <c r="AT142" s="181" t="s">
        <v>122</v>
      </c>
      <c r="AU142" s="181" t="s">
        <v>87</v>
      </c>
      <c r="AY142" s="10" t="s">
        <v>120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0" t="s">
        <v>85</v>
      </c>
      <c r="BK142" s="182">
        <f>ROUND(I142*H142,2)</f>
        <v>0</v>
      </c>
      <c r="BL142" s="10" t="s">
        <v>127</v>
      </c>
      <c r="BM142" s="181" t="s">
        <v>257</v>
      </c>
    </row>
    <row r="143" spans="2:65" s="28" customFormat="1" ht="29.25">
      <c r="B143" s="27"/>
      <c r="D143" s="183" t="s">
        <v>129</v>
      </c>
      <c r="F143" s="184" t="s">
        <v>258</v>
      </c>
      <c r="L143" s="27"/>
      <c r="M143" s="185"/>
      <c r="T143" s="72"/>
      <c r="AT143" s="10" t="s">
        <v>129</v>
      </c>
      <c r="AU143" s="10" t="s">
        <v>87</v>
      </c>
    </row>
    <row r="144" spans="2:65" s="28" customFormat="1">
      <c r="B144" s="27"/>
      <c r="D144" s="186" t="s">
        <v>130</v>
      </c>
      <c r="F144" s="187" t="s">
        <v>259</v>
      </c>
      <c r="L144" s="27"/>
      <c r="M144" s="185"/>
      <c r="T144" s="72"/>
      <c r="AT144" s="10" t="s">
        <v>130</v>
      </c>
      <c r="AU144" s="10" t="s">
        <v>87</v>
      </c>
    </row>
    <row r="145" spans="2:65" s="28" customFormat="1" ht="58.5">
      <c r="B145" s="27"/>
      <c r="D145" s="183" t="s">
        <v>260</v>
      </c>
      <c r="F145" s="188" t="s">
        <v>261</v>
      </c>
      <c r="L145" s="27"/>
      <c r="M145" s="185"/>
      <c r="T145" s="72"/>
      <c r="AT145" s="10" t="s">
        <v>260</v>
      </c>
      <c r="AU145" s="10" t="s">
        <v>87</v>
      </c>
    </row>
    <row r="146" spans="2:65" s="28" customFormat="1" ht="19.5">
      <c r="B146" s="27"/>
      <c r="D146" s="183" t="s">
        <v>132</v>
      </c>
      <c r="F146" s="188" t="s">
        <v>243</v>
      </c>
      <c r="L146" s="27"/>
      <c r="M146" s="185"/>
      <c r="T146" s="72"/>
      <c r="AT146" s="10" t="s">
        <v>132</v>
      </c>
      <c r="AU146" s="10" t="s">
        <v>87</v>
      </c>
    </row>
    <row r="147" spans="2:65" s="190" customFormat="1">
      <c r="B147" s="189"/>
      <c r="D147" s="183" t="s">
        <v>134</v>
      </c>
      <c r="E147" s="191" t="s">
        <v>1</v>
      </c>
      <c r="F147" s="192" t="s">
        <v>262</v>
      </c>
      <c r="H147" s="193">
        <v>3.7</v>
      </c>
      <c r="L147" s="189"/>
      <c r="M147" s="194"/>
      <c r="T147" s="195"/>
      <c r="AT147" s="191" t="s">
        <v>134</v>
      </c>
      <c r="AU147" s="191" t="s">
        <v>87</v>
      </c>
      <c r="AV147" s="190" t="s">
        <v>87</v>
      </c>
      <c r="AW147" s="190" t="s">
        <v>34</v>
      </c>
      <c r="AX147" s="190" t="s">
        <v>77</v>
      </c>
      <c r="AY147" s="191" t="s">
        <v>120</v>
      </c>
    </row>
    <row r="148" spans="2:65" s="190" customFormat="1">
      <c r="B148" s="189"/>
      <c r="D148" s="183" t="s">
        <v>134</v>
      </c>
      <c r="E148" s="191" t="s">
        <v>1</v>
      </c>
      <c r="F148" s="192" t="s">
        <v>263</v>
      </c>
      <c r="H148" s="193">
        <v>5.6</v>
      </c>
      <c r="L148" s="189"/>
      <c r="M148" s="194"/>
      <c r="T148" s="195"/>
      <c r="AT148" s="191" t="s">
        <v>134</v>
      </c>
      <c r="AU148" s="191" t="s">
        <v>87</v>
      </c>
      <c r="AV148" s="190" t="s">
        <v>87</v>
      </c>
      <c r="AW148" s="190" t="s">
        <v>34</v>
      </c>
      <c r="AX148" s="190" t="s">
        <v>77</v>
      </c>
      <c r="AY148" s="191" t="s">
        <v>120</v>
      </c>
    </row>
    <row r="149" spans="2:65" s="190" customFormat="1">
      <c r="B149" s="189"/>
      <c r="D149" s="183" t="s">
        <v>134</v>
      </c>
      <c r="E149" s="191" t="s">
        <v>1</v>
      </c>
      <c r="F149" s="192" t="s">
        <v>264</v>
      </c>
      <c r="H149" s="193">
        <v>3.7</v>
      </c>
      <c r="L149" s="189"/>
      <c r="M149" s="194"/>
      <c r="T149" s="195"/>
      <c r="AT149" s="191" t="s">
        <v>134</v>
      </c>
      <c r="AU149" s="191" t="s">
        <v>87</v>
      </c>
      <c r="AV149" s="190" t="s">
        <v>87</v>
      </c>
      <c r="AW149" s="190" t="s">
        <v>34</v>
      </c>
      <c r="AX149" s="190" t="s">
        <v>77</v>
      </c>
      <c r="AY149" s="191" t="s">
        <v>120</v>
      </c>
    </row>
    <row r="150" spans="2:65" s="197" customFormat="1">
      <c r="B150" s="196"/>
      <c r="D150" s="183" t="s">
        <v>134</v>
      </c>
      <c r="E150" s="198" t="s">
        <v>1</v>
      </c>
      <c r="F150" s="199" t="s">
        <v>159</v>
      </c>
      <c r="H150" s="200">
        <v>13</v>
      </c>
      <c r="L150" s="196"/>
      <c r="M150" s="201"/>
      <c r="T150" s="202"/>
      <c r="AT150" s="198" t="s">
        <v>134</v>
      </c>
      <c r="AU150" s="198" t="s">
        <v>87</v>
      </c>
      <c r="AV150" s="197" t="s">
        <v>127</v>
      </c>
      <c r="AW150" s="197" t="s">
        <v>34</v>
      </c>
      <c r="AX150" s="197" t="s">
        <v>85</v>
      </c>
      <c r="AY150" s="198" t="s">
        <v>120</v>
      </c>
    </row>
    <row r="151" spans="2:65" s="160" customFormat="1" ht="22.9" customHeight="1">
      <c r="B151" s="159"/>
      <c r="D151" s="161" t="s">
        <v>76</v>
      </c>
      <c r="E151" s="169" t="s">
        <v>179</v>
      </c>
      <c r="F151" s="169" t="s">
        <v>265</v>
      </c>
      <c r="J151" s="170">
        <f>BK151</f>
        <v>0</v>
      </c>
      <c r="L151" s="159"/>
      <c r="M151" s="164"/>
      <c r="P151" s="165">
        <f>P152+SUM(P153:P246)</f>
        <v>0</v>
      </c>
      <c r="R151" s="165">
        <f>R152+SUM(R153:R246)</f>
        <v>1.3464E-2</v>
      </c>
      <c r="T151" s="166">
        <f>T152+SUM(T153:T246)</f>
        <v>1.4952799999999997</v>
      </c>
      <c r="AR151" s="161" t="s">
        <v>85</v>
      </c>
      <c r="AT151" s="167" t="s">
        <v>76</v>
      </c>
      <c r="AU151" s="167" t="s">
        <v>85</v>
      </c>
      <c r="AY151" s="161" t="s">
        <v>120</v>
      </c>
      <c r="BK151" s="168">
        <f>BK152+SUM(BK153:BK246)</f>
        <v>0</v>
      </c>
    </row>
    <row r="152" spans="2:65" s="28" customFormat="1" ht="33" customHeight="1">
      <c r="B152" s="27"/>
      <c r="C152" s="171" t="s">
        <v>127</v>
      </c>
      <c r="D152" s="171" t="s">
        <v>122</v>
      </c>
      <c r="E152" s="172" t="s">
        <v>266</v>
      </c>
      <c r="F152" s="173" t="s">
        <v>267</v>
      </c>
      <c r="G152" s="174" t="s">
        <v>256</v>
      </c>
      <c r="H152" s="175">
        <v>13</v>
      </c>
      <c r="I152" s="3"/>
      <c r="J152" s="176">
        <f>ROUND(I152*H152,2)</f>
        <v>0</v>
      </c>
      <c r="K152" s="173" t="s">
        <v>126</v>
      </c>
      <c r="L152" s="27"/>
      <c r="M152" s="177" t="s">
        <v>1</v>
      </c>
      <c r="N152" s="178" t="s">
        <v>42</v>
      </c>
      <c r="P152" s="179">
        <f>O152*H152</f>
        <v>0</v>
      </c>
      <c r="Q152" s="179">
        <v>1.7000000000000001E-4</v>
      </c>
      <c r="R152" s="179">
        <f>Q152*H152</f>
        <v>2.2100000000000002E-3</v>
      </c>
      <c r="S152" s="179">
        <v>0</v>
      </c>
      <c r="T152" s="180">
        <f>S152*H152</f>
        <v>0</v>
      </c>
      <c r="AR152" s="181" t="s">
        <v>127</v>
      </c>
      <c r="AT152" s="181" t="s">
        <v>122</v>
      </c>
      <c r="AU152" s="181" t="s">
        <v>87</v>
      </c>
      <c r="AY152" s="10" t="s">
        <v>120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0" t="s">
        <v>85</v>
      </c>
      <c r="BK152" s="182">
        <f>ROUND(I152*H152,2)</f>
        <v>0</v>
      </c>
      <c r="BL152" s="10" t="s">
        <v>127</v>
      </c>
      <c r="BM152" s="181" t="s">
        <v>268</v>
      </c>
    </row>
    <row r="153" spans="2:65" s="28" customFormat="1" ht="19.5">
      <c r="B153" s="27"/>
      <c r="D153" s="183" t="s">
        <v>129</v>
      </c>
      <c r="F153" s="184" t="s">
        <v>267</v>
      </c>
      <c r="L153" s="27"/>
      <c r="M153" s="185"/>
      <c r="T153" s="72"/>
      <c r="AT153" s="10" t="s">
        <v>129</v>
      </c>
      <c r="AU153" s="10" t="s">
        <v>87</v>
      </c>
    </row>
    <row r="154" spans="2:65" s="28" customFormat="1">
      <c r="B154" s="27"/>
      <c r="D154" s="186" t="s">
        <v>130</v>
      </c>
      <c r="F154" s="187" t="s">
        <v>269</v>
      </c>
      <c r="L154" s="27"/>
      <c r="M154" s="185"/>
      <c r="T154" s="72"/>
      <c r="AT154" s="10" t="s">
        <v>130</v>
      </c>
      <c r="AU154" s="10" t="s">
        <v>87</v>
      </c>
    </row>
    <row r="155" spans="2:65" s="28" customFormat="1" ht="19.5">
      <c r="B155" s="27"/>
      <c r="D155" s="183" t="s">
        <v>132</v>
      </c>
      <c r="F155" s="188" t="s">
        <v>243</v>
      </c>
      <c r="L155" s="27"/>
      <c r="M155" s="185"/>
      <c r="T155" s="72"/>
      <c r="AT155" s="10" t="s">
        <v>132</v>
      </c>
      <c r="AU155" s="10" t="s">
        <v>87</v>
      </c>
    </row>
    <row r="156" spans="2:65" s="190" customFormat="1">
      <c r="B156" s="189"/>
      <c r="D156" s="183" t="s">
        <v>134</v>
      </c>
      <c r="E156" s="191" t="s">
        <v>1</v>
      </c>
      <c r="F156" s="192" t="s">
        <v>262</v>
      </c>
      <c r="H156" s="193">
        <v>3.7</v>
      </c>
      <c r="L156" s="189"/>
      <c r="M156" s="194"/>
      <c r="T156" s="195"/>
      <c r="AT156" s="191" t="s">
        <v>134</v>
      </c>
      <c r="AU156" s="191" t="s">
        <v>87</v>
      </c>
      <c r="AV156" s="190" t="s">
        <v>87</v>
      </c>
      <c r="AW156" s="190" t="s">
        <v>34</v>
      </c>
      <c r="AX156" s="190" t="s">
        <v>77</v>
      </c>
      <c r="AY156" s="191" t="s">
        <v>120</v>
      </c>
    </row>
    <row r="157" spans="2:65" s="190" customFormat="1">
      <c r="B157" s="189"/>
      <c r="D157" s="183" t="s">
        <v>134</v>
      </c>
      <c r="E157" s="191" t="s">
        <v>1</v>
      </c>
      <c r="F157" s="192" t="s">
        <v>263</v>
      </c>
      <c r="H157" s="193">
        <v>5.6</v>
      </c>
      <c r="L157" s="189"/>
      <c r="M157" s="194"/>
      <c r="T157" s="195"/>
      <c r="AT157" s="191" t="s">
        <v>134</v>
      </c>
      <c r="AU157" s="191" t="s">
        <v>87</v>
      </c>
      <c r="AV157" s="190" t="s">
        <v>87</v>
      </c>
      <c r="AW157" s="190" t="s">
        <v>34</v>
      </c>
      <c r="AX157" s="190" t="s">
        <v>77</v>
      </c>
      <c r="AY157" s="191" t="s">
        <v>120</v>
      </c>
    </row>
    <row r="158" spans="2:65" s="190" customFormat="1">
      <c r="B158" s="189"/>
      <c r="D158" s="183" t="s">
        <v>134</v>
      </c>
      <c r="E158" s="191" t="s">
        <v>1</v>
      </c>
      <c r="F158" s="192" t="s">
        <v>264</v>
      </c>
      <c r="H158" s="193">
        <v>3.7</v>
      </c>
      <c r="L158" s="189"/>
      <c r="M158" s="194"/>
      <c r="T158" s="195"/>
      <c r="AT158" s="191" t="s">
        <v>134</v>
      </c>
      <c r="AU158" s="191" t="s">
        <v>87</v>
      </c>
      <c r="AV158" s="190" t="s">
        <v>87</v>
      </c>
      <c r="AW158" s="190" t="s">
        <v>34</v>
      </c>
      <c r="AX158" s="190" t="s">
        <v>77</v>
      </c>
      <c r="AY158" s="191" t="s">
        <v>120</v>
      </c>
    </row>
    <row r="159" spans="2:65" s="197" customFormat="1">
      <c r="B159" s="196"/>
      <c r="D159" s="183" t="s">
        <v>134</v>
      </c>
      <c r="E159" s="198" t="s">
        <v>1</v>
      </c>
      <c r="F159" s="199" t="s">
        <v>159</v>
      </c>
      <c r="H159" s="200">
        <v>13</v>
      </c>
      <c r="L159" s="196"/>
      <c r="M159" s="201"/>
      <c r="T159" s="202"/>
      <c r="AT159" s="198" t="s">
        <v>134</v>
      </c>
      <c r="AU159" s="198" t="s">
        <v>87</v>
      </c>
      <c r="AV159" s="197" t="s">
        <v>127</v>
      </c>
      <c r="AW159" s="197" t="s">
        <v>34</v>
      </c>
      <c r="AX159" s="197" t="s">
        <v>85</v>
      </c>
      <c r="AY159" s="198" t="s">
        <v>120</v>
      </c>
    </row>
    <row r="160" spans="2:65" s="28" customFormat="1" ht="24.2" customHeight="1">
      <c r="B160" s="27"/>
      <c r="C160" s="171" t="s">
        <v>153</v>
      </c>
      <c r="D160" s="171" t="s">
        <v>122</v>
      </c>
      <c r="E160" s="172" t="s">
        <v>270</v>
      </c>
      <c r="F160" s="173" t="s">
        <v>271</v>
      </c>
      <c r="G160" s="174" t="s">
        <v>182</v>
      </c>
      <c r="H160" s="175">
        <v>158</v>
      </c>
      <c r="I160" s="3"/>
      <c r="J160" s="176">
        <f>ROUND(I160*H160,2)</f>
        <v>0</v>
      </c>
      <c r="K160" s="173" t="s">
        <v>126</v>
      </c>
      <c r="L160" s="27"/>
      <c r="M160" s="177" t="s">
        <v>1</v>
      </c>
      <c r="N160" s="178" t="s">
        <v>42</v>
      </c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181" t="s">
        <v>127</v>
      </c>
      <c r="AT160" s="181" t="s">
        <v>122</v>
      </c>
      <c r="AU160" s="181" t="s">
        <v>87</v>
      </c>
      <c r="AY160" s="10" t="s">
        <v>120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0" t="s">
        <v>85</v>
      </c>
      <c r="BK160" s="182">
        <f>ROUND(I160*H160,2)</f>
        <v>0</v>
      </c>
      <c r="BL160" s="10" t="s">
        <v>127</v>
      </c>
      <c r="BM160" s="181" t="s">
        <v>272</v>
      </c>
    </row>
    <row r="161" spans="2:65" s="28" customFormat="1" ht="48.75">
      <c r="B161" s="27"/>
      <c r="D161" s="183" t="s">
        <v>129</v>
      </c>
      <c r="F161" s="184" t="s">
        <v>273</v>
      </c>
      <c r="L161" s="27"/>
      <c r="M161" s="185"/>
      <c r="T161" s="72"/>
      <c r="AT161" s="10" t="s">
        <v>129</v>
      </c>
      <c r="AU161" s="10" t="s">
        <v>87</v>
      </c>
    </row>
    <row r="162" spans="2:65" s="28" customFormat="1">
      <c r="B162" s="27"/>
      <c r="D162" s="186" t="s">
        <v>130</v>
      </c>
      <c r="F162" s="187" t="s">
        <v>274</v>
      </c>
      <c r="L162" s="27"/>
      <c r="M162" s="185"/>
      <c r="T162" s="72"/>
      <c r="AT162" s="10" t="s">
        <v>130</v>
      </c>
      <c r="AU162" s="10" t="s">
        <v>87</v>
      </c>
    </row>
    <row r="163" spans="2:65" s="28" customFormat="1" ht="29.25">
      <c r="B163" s="27"/>
      <c r="D163" s="183" t="s">
        <v>132</v>
      </c>
      <c r="F163" s="188" t="s">
        <v>275</v>
      </c>
      <c r="L163" s="27"/>
      <c r="M163" s="185"/>
      <c r="T163" s="72"/>
      <c r="AT163" s="10" t="s">
        <v>132</v>
      </c>
      <c r="AU163" s="10" t="s">
        <v>87</v>
      </c>
    </row>
    <row r="164" spans="2:65" s="190" customFormat="1">
      <c r="B164" s="189"/>
      <c r="D164" s="183" t="s">
        <v>134</v>
      </c>
      <c r="E164" s="191" t="s">
        <v>1</v>
      </c>
      <c r="F164" s="192" t="s">
        <v>276</v>
      </c>
      <c r="H164" s="193">
        <v>43</v>
      </c>
      <c r="L164" s="189"/>
      <c r="M164" s="194"/>
      <c r="T164" s="195"/>
      <c r="AT164" s="191" t="s">
        <v>134</v>
      </c>
      <c r="AU164" s="191" t="s">
        <v>87</v>
      </c>
      <c r="AV164" s="190" t="s">
        <v>87</v>
      </c>
      <c r="AW164" s="190" t="s">
        <v>34</v>
      </c>
      <c r="AX164" s="190" t="s">
        <v>77</v>
      </c>
      <c r="AY164" s="191" t="s">
        <v>120</v>
      </c>
    </row>
    <row r="165" spans="2:65" s="190" customFormat="1">
      <c r="B165" s="189"/>
      <c r="D165" s="183" t="s">
        <v>134</v>
      </c>
      <c r="E165" s="191" t="s">
        <v>1</v>
      </c>
      <c r="F165" s="192" t="s">
        <v>277</v>
      </c>
      <c r="H165" s="193">
        <v>85</v>
      </c>
      <c r="L165" s="189"/>
      <c r="M165" s="194"/>
      <c r="T165" s="195"/>
      <c r="AT165" s="191" t="s">
        <v>134</v>
      </c>
      <c r="AU165" s="191" t="s">
        <v>87</v>
      </c>
      <c r="AV165" s="190" t="s">
        <v>87</v>
      </c>
      <c r="AW165" s="190" t="s">
        <v>34</v>
      </c>
      <c r="AX165" s="190" t="s">
        <v>77</v>
      </c>
      <c r="AY165" s="191" t="s">
        <v>120</v>
      </c>
    </row>
    <row r="166" spans="2:65" s="190" customFormat="1">
      <c r="B166" s="189"/>
      <c r="D166" s="183" t="s">
        <v>134</v>
      </c>
      <c r="E166" s="191" t="s">
        <v>1</v>
      </c>
      <c r="F166" s="192" t="s">
        <v>278</v>
      </c>
      <c r="H166" s="193">
        <v>30</v>
      </c>
      <c r="L166" s="189"/>
      <c r="M166" s="194"/>
      <c r="T166" s="195"/>
      <c r="AT166" s="191" t="s">
        <v>134</v>
      </c>
      <c r="AU166" s="191" t="s">
        <v>87</v>
      </c>
      <c r="AV166" s="190" t="s">
        <v>87</v>
      </c>
      <c r="AW166" s="190" t="s">
        <v>34</v>
      </c>
      <c r="AX166" s="190" t="s">
        <v>77</v>
      </c>
      <c r="AY166" s="191" t="s">
        <v>120</v>
      </c>
    </row>
    <row r="167" spans="2:65" s="197" customFormat="1">
      <c r="B167" s="196"/>
      <c r="D167" s="183" t="s">
        <v>134</v>
      </c>
      <c r="E167" s="198" t="s">
        <v>1</v>
      </c>
      <c r="F167" s="199" t="s">
        <v>159</v>
      </c>
      <c r="H167" s="200">
        <v>158</v>
      </c>
      <c r="L167" s="196"/>
      <c r="M167" s="201"/>
      <c r="T167" s="202"/>
      <c r="AT167" s="198" t="s">
        <v>134</v>
      </c>
      <c r="AU167" s="198" t="s">
        <v>87</v>
      </c>
      <c r="AV167" s="197" t="s">
        <v>127</v>
      </c>
      <c r="AW167" s="197" t="s">
        <v>34</v>
      </c>
      <c r="AX167" s="197" t="s">
        <v>85</v>
      </c>
      <c r="AY167" s="198" t="s">
        <v>120</v>
      </c>
    </row>
    <row r="168" spans="2:65" s="28" customFormat="1" ht="21.75" customHeight="1">
      <c r="B168" s="27"/>
      <c r="C168" s="171" t="s">
        <v>160</v>
      </c>
      <c r="D168" s="171" t="s">
        <v>122</v>
      </c>
      <c r="E168" s="172" t="s">
        <v>279</v>
      </c>
      <c r="F168" s="173" t="s">
        <v>280</v>
      </c>
      <c r="G168" s="174" t="s">
        <v>182</v>
      </c>
      <c r="H168" s="175">
        <v>475.75</v>
      </c>
      <c r="I168" s="3"/>
      <c r="J168" s="176">
        <f>ROUND(I168*H168,2)</f>
        <v>0</v>
      </c>
      <c r="K168" s="173" t="s">
        <v>126</v>
      </c>
      <c r="L168" s="27"/>
      <c r="M168" s="177" t="s">
        <v>1</v>
      </c>
      <c r="N168" s="178" t="s">
        <v>42</v>
      </c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AR168" s="181" t="s">
        <v>127</v>
      </c>
      <c r="AT168" s="181" t="s">
        <v>122</v>
      </c>
      <c r="AU168" s="181" t="s">
        <v>87</v>
      </c>
      <c r="AY168" s="10" t="s">
        <v>120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0" t="s">
        <v>85</v>
      </c>
      <c r="BK168" s="182">
        <f>ROUND(I168*H168,2)</f>
        <v>0</v>
      </c>
      <c r="BL168" s="10" t="s">
        <v>127</v>
      </c>
      <c r="BM168" s="181" t="s">
        <v>281</v>
      </c>
    </row>
    <row r="169" spans="2:65" s="28" customFormat="1" ht="19.5">
      <c r="B169" s="27"/>
      <c r="D169" s="183" t="s">
        <v>129</v>
      </c>
      <c r="F169" s="184" t="s">
        <v>282</v>
      </c>
      <c r="L169" s="27"/>
      <c r="M169" s="185"/>
      <c r="T169" s="72"/>
      <c r="AT169" s="10" t="s">
        <v>129</v>
      </c>
      <c r="AU169" s="10" t="s">
        <v>87</v>
      </c>
    </row>
    <row r="170" spans="2:65" s="28" customFormat="1">
      <c r="B170" s="27"/>
      <c r="D170" s="186" t="s">
        <v>130</v>
      </c>
      <c r="F170" s="187" t="s">
        <v>283</v>
      </c>
      <c r="L170" s="27"/>
      <c r="M170" s="185"/>
      <c r="T170" s="72"/>
      <c r="AT170" s="10" t="s">
        <v>130</v>
      </c>
      <c r="AU170" s="10" t="s">
        <v>87</v>
      </c>
    </row>
    <row r="171" spans="2:65" s="28" customFormat="1" ht="156">
      <c r="B171" s="27"/>
      <c r="D171" s="183" t="s">
        <v>260</v>
      </c>
      <c r="F171" s="188" t="s">
        <v>284</v>
      </c>
      <c r="L171" s="27"/>
      <c r="M171" s="185"/>
      <c r="T171" s="72"/>
      <c r="AT171" s="10" t="s">
        <v>260</v>
      </c>
      <c r="AU171" s="10" t="s">
        <v>87</v>
      </c>
    </row>
    <row r="172" spans="2:65" s="28" customFormat="1" ht="29.25">
      <c r="B172" s="27"/>
      <c r="D172" s="183" t="s">
        <v>132</v>
      </c>
      <c r="F172" s="188" t="s">
        <v>285</v>
      </c>
      <c r="L172" s="27"/>
      <c r="M172" s="185"/>
      <c r="T172" s="72"/>
      <c r="AT172" s="10" t="s">
        <v>132</v>
      </c>
      <c r="AU172" s="10" t="s">
        <v>87</v>
      </c>
    </row>
    <row r="173" spans="2:65" s="190" customFormat="1">
      <c r="B173" s="189"/>
      <c r="D173" s="183" t="s">
        <v>134</v>
      </c>
      <c r="E173" s="191" t="s">
        <v>1</v>
      </c>
      <c r="F173" s="192" t="s">
        <v>286</v>
      </c>
      <c r="H173" s="193">
        <v>39</v>
      </c>
      <c r="L173" s="189"/>
      <c r="M173" s="194"/>
      <c r="T173" s="195"/>
      <c r="AT173" s="191" t="s">
        <v>134</v>
      </c>
      <c r="AU173" s="191" t="s">
        <v>87</v>
      </c>
      <c r="AV173" s="190" t="s">
        <v>87</v>
      </c>
      <c r="AW173" s="190" t="s">
        <v>34</v>
      </c>
      <c r="AX173" s="190" t="s">
        <v>77</v>
      </c>
      <c r="AY173" s="191" t="s">
        <v>120</v>
      </c>
    </row>
    <row r="174" spans="2:65" s="190" customFormat="1">
      <c r="B174" s="189"/>
      <c r="D174" s="183" t="s">
        <v>134</v>
      </c>
      <c r="E174" s="191" t="s">
        <v>1</v>
      </c>
      <c r="F174" s="192" t="s">
        <v>287</v>
      </c>
      <c r="H174" s="193">
        <v>96.44</v>
      </c>
      <c r="L174" s="189"/>
      <c r="M174" s="194"/>
      <c r="T174" s="195"/>
      <c r="AT174" s="191" t="s">
        <v>134</v>
      </c>
      <c r="AU174" s="191" t="s">
        <v>87</v>
      </c>
      <c r="AV174" s="190" t="s">
        <v>87</v>
      </c>
      <c r="AW174" s="190" t="s">
        <v>34</v>
      </c>
      <c r="AX174" s="190" t="s">
        <v>77</v>
      </c>
      <c r="AY174" s="191" t="s">
        <v>120</v>
      </c>
    </row>
    <row r="175" spans="2:65" s="190" customFormat="1">
      <c r="B175" s="189"/>
      <c r="D175" s="183" t="s">
        <v>134</v>
      </c>
      <c r="E175" s="191" t="s">
        <v>1</v>
      </c>
      <c r="F175" s="192" t="s">
        <v>288</v>
      </c>
      <c r="H175" s="193">
        <v>48.22</v>
      </c>
      <c r="L175" s="189"/>
      <c r="M175" s="194"/>
      <c r="T175" s="195"/>
      <c r="AT175" s="191" t="s">
        <v>134</v>
      </c>
      <c r="AU175" s="191" t="s">
        <v>87</v>
      </c>
      <c r="AV175" s="190" t="s">
        <v>87</v>
      </c>
      <c r="AW175" s="190" t="s">
        <v>34</v>
      </c>
      <c r="AX175" s="190" t="s">
        <v>77</v>
      </c>
      <c r="AY175" s="191" t="s">
        <v>120</v>
      </c>
    </row>
    <row r="176" spans="2:65" s="190" customFormat="1">
      <c r="B176" s="189"/>
      <c r="D176" s="183" t="s">
        <v>134</v>
      </c>
      <c r="E176" s="191" t="s">
        <v>1</v>
      </c>
      <c r="F176" s="192" t="s">
        <v>289</v>
      </c>
      <c r="H176" s="193">
        <v>85.45</v>
      </c>
      <c r="L176" s="189"/>
      <c r="M176" s="194"/>
      <c r="T176" s="195"/>
      <c r="AT176" s="191" t="s">
        <v>134</v>
      </c>
      <c r="AU176" s="191" t="s">
        <v>87</v>
      </c>
      <c r="AV176" s="190" t="s">
        <v>87</v>
      </c>
      <c r="AW176" s="190" t="s">
        <v>34</v>
      </c>
      <c r="AX176" s="190" t="s">
        <v>77</v>
      </c>
      <c r="AY176" s="191" t="s">
        <v>120</v>
      </c>
    </row>
    <row r="177" spans="2:65" s="190" customFormat="1">
      <c r="B177" s="189"/>
      <c r="D177" s="183" t="s">
        <v>134</v>
      </c>
      <c r="E177" s="191" t="s">
        <v>1</v>
      </c>
      <c r="F177" s="192" t="s">
        <v>290</v>
      </c>
      <c r="H177" s="193">
        <v>80</v>
      </c>
      <c r="L177" s="189"/>
      <c r="M177" s="194"/>
      <c r="T177" s="195"/>
      <c r="AT177" s="191" t="s">
        <v>134</v>
      </c>
      <c r="AU177" s="191" t="s">
        <v>87</v>
      </c>
      <c r="AV177" s="190" t="s">
        <v>87</v>
      </c>
      <c r="AW177" s="190" t="s">
        <v>34</v>
      </c>
      <c r="AX177" s="190" t="s">
        <v>77</v>
      </c>
      <c r="AY177" s="191" t="s">
        <v>120</v>
      </c>
    </row>
    <row r="178" spans="2:65" s="190" customFormat="1">
      <c r="B178" s="189"/>
      <c r="D178" s="183" t="s">
        <v>134</v>
      </c>
      <c r="E178" s="191" t="s">
        <v>1</v>
      </c>
      <c r="F178" s="192" t="s">
        <v>291</v>
      </c>
      <c r="H178" s="193">
        <v>114</v>
      </c>
      <c r="L178" s="189"/>
      <c r="M178" s="194"/>
      <c r="T178" s="195"/>
      <c r="AT178" s="191" t="s">
        <v>134</v>
      </c>
      <c r="AU178" s="191" t="s">
        <v>87</v>
      </c>
      <c r="AV178" s="190" t="s">
        <v>87</v>
      </c>
      <c r="AW178" s="190" t="s">
        <v>34</v>
      </c>
      <c r="AX178" s="190" t="s">
        <v>77</v>
      </c>
      <c r="AY178" s="191" t="s">
        <v>120</v>
      </c>
    </row>
    <row r="179" spans="2:65" s="190" customFormat="1">
      <c r="B179" s="189"/>
      <c r="D179" s="183" t="s">
        <v>134</v>
      </c>
      <c r="E179" s="191" t="s">
        <v>1</v>
      </c>
      <c r="F179" s="192" t="s">
        <v>292</v>
      </c>
      <c r="H179" s="193">
        <v>12.64</v>
      </c>
      <c r="L179" s="189"/>
      <c r="M179" s="194"/>
      <c r="T179" s="195"/>
      <c r="AT179" s="191" t="s">
        <v>134</v>
      </c>
      <c r="AU179" s="191" t="s">
        <v>87</v>
      </c>
      <c r="AV179" s="190" t="s">
        <v>87</v>
      </c>
      <c r="AW179" s="190" t="s">
        <v>34</v>
      </c>
      <c r="AX179" s="190" t="s">
        <v>77</v>
      </c>
      <c r="AY179" s="191" t="s">
        <v>120</v>
      </c>
    </row>
    <row r="180" spans="2:65" s="197" customFormat="1">
      <c r="B180" s="196"/>
      <c r="D180" s="183" t="s">
        <v>134</v>
      </c>
      <c r="E180" s="198" t="s">
        <v>1</v>
      </c>
      <c r="F180" s="199" t="s">
        <v>159</v>
      </c>
      <c r="H180" s="200">
        <v>475.75</v>
      </c>
      <c r="L180" s="196"/>
      <c r="M180" s="201"/>
      <c r="T180" s="202"/>
      <c r="AT180" s="198" t="s">
        <v>134</v>
      </c>
      <c r="AU180" s="198" t="s">
        <v>87</v>
      </c>
      <c r="AV180" s="197" t="s">
        <v>127</v>
      </c>
      <c r="AW180" s="197" t="s">
        <v>34</v>
      </c>
      <c r="AX180" s="197" t="s">
        <v>85</v>
      </c>
      <c r="AY180" s="198" t="s">
        <v>120</v>
      </c>
    </row>
    <row r="181" spans="2:65" s="28" customFormat="1" ht="24.2" customHeight="1">
      <c r="B181" s="27"/>
      <c r="C181" s="171" t="s">
        <v>166</v>
      </c>
      <c r="D181" s="171" t="s">
        <v>122</v>
      </c>
      <c r="E181" s="172" t="s">
        <v>293</v>
      </c>
      <c r="F181" s="173" t="s">
        <v>294</v>
      </c>
      <c r="G181" s="174" t="s">
        <v>182</v>
      </c>
      <c r="H181" s="175">
        <v>47.75</v>
      </c>
      <c r="I181" s="3"/>
      <c r="J181" s="176">
        <f>ROUND(I181*H181,2)</f>
        <v>0</v>
      </c>
      <c r="K181" s="173" t="s">
        <v>126</v>
      </c>
      <c r="L181" s="27"/>
      <c r="M181" s="177" t="s">
        <v>1</v>
      </c>
      <c r="N181" s="178" t="s">
        <v>42</v>
      </c>
      <c r="P181" s="179">
        <f>O181*H181</f>
        <v>0</v>
      </c>
      <c r="Q181" s="179">
        <v>0</v>
      </c>
      <c r="R181" s="179">
        <f>Q181*H181</f>
        <v>0</v>
      </c>
      <c r="S181" s="179">
        <v>1.7999999999999999E-2</v>
      </c>
      <c r="T181" s="180">
        <f>S181*H181</f>
        <v>0.85949999999999993</v>
      </c>
      <c r="AR181" s="181" t="s">
        <v>127</v>
      </c>
      <c r="AT181" s="181" t="s">
        <v>122</v>
      </c>
      <c r="AU181" s="181" t="s">
        <v>87</v>
      </c>
      <c r="AY181" s="10" t="s">
        <v>120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0" t="s">
        <v>85</v>
      </c>
      <c r="BK181" s="182">
        <f>ROUND(I181*H181,2)</f>
        <v>0</v>
      </c>
      <c r="BL181" s="10" t="s">
        <v>127</v>
      </c>
      <c r="BM181" s="181" t="s">
        <v>295</v>
      </c>
    </row>
    <row r="182" spans="2:65" s="28" customFormat="1" ht="39">
      <c r="B182" s="27"/>
      <c r="D182" s="183" t="s">
        <v>129</v>
      </c>
      <c r="F182" s="184" t="s">
        <v>296</v>
      </c>
      <c r="L182" s="27"/>
      <c r="M182" s="185"/>
      <c r="T182" s="72"/>
      <c r="AT182" s="10" t="s">
        <v>129</v>
      </c>
      <c r="AU182" s="10" t="s">
        <v>87</v>
      </c>
    </row>
    <row r="183" spans="2:65" s="28" customFormat="1">
      <c r="B183" s="27"/>
      <c r="D183" s="186" t="s">
        <v>130</v>
      </c>
      <c r="F183" s="187" t="s">
        <v>297</v>
      </c>
      <c r="L183" s="27"/>
      <c r="M183" s="185"/>
      <c r="T183" s="72"/>
      <c r="AT183" s="10" t="s">
        <v>130</v>
      </c>
      <c r="AU183" s="10" t="s">
        <v>87</v>
      </c>
    </row>
    <row r="184" spans="2:65" s="28" customFormat="1" ht="19.5">
      <c r="B184" s="27"/>
      <c r="D184" s="183" t="s">
        <v>132</v>
      </c>
      <c r="F184" s="188" t="s">
        <v>243</v>
      </c>
      <c r="L184" s="27"/>
      <c r="M184" s="185"/>
      <c r="T184" s="72"/>
      <c r="AT184" s="10" t="s">
        <v>132</v>
      </c>
      <c r="AU184" s="10" t="s">
        <v>87</v>
      </c>
    </row>
    <row r="185" spans="2:65" s="190" customFormat="1">
      <c r="B185" s="189"/>
      <c r="D185" s="183" t="s">
        <v>134</v>
      </c>
      <c r="E185" s="191" t="s">
        <v>1</v>
      </c>
      <c r="F185" s="192" t="s">
        <v>251</v>
      </c>
      <c r="H185" s="193">
        <v>19.5</v>
      </c>
      <c r="L185" s="189"/>
      <c r="M185" s="194"/>
      <c r="T185" s="195"/>
      <c r="AT185" s="191" t="s">
        <v>134</v>
      </c>
      <c r="AU185" s="191" t="s">
        <v>87</v>
      </c>
      <c r="AV185" s="190" t="s">
        <v>87</v>
      </c>
      <c r="AW185" s="190" t="s">
        <v>34</v>
      </c>
      <c r="AX185" s="190" t="s">
        <v>77</v>
      </c>
      <c r="AY185" s="191" t="s">
        <v>120</v>
      </c>
    </row>
    <row r="186" spans="2:65" s="190" customFormat="1">
      <c r="B186" s="189"/>
      <c r="D186" s="183" t="s">
        <v>134</v>
      </c>
      <c r="E186" s="191" t="s">
        <v>1</v>
      </c>
      <c r="F186" s="192" t="s">
        <v>252</v>
      </c>
      <c r="H186" s="193">
        <v>28.25</v>
      </c>
      <c r="L186" s="189"/>
      <c r="M186" s="194"/>
      <c r="T186" s="195"/>
      <c r="AT186" s="191" t="s">
        <v>134</v>
      </c>
      <c r="AU186" s="191" t="s">
        <v>87</v>
      </c>
      <c r="AV186" s="190" t="s">
        <v>87</v>
      </c>
      <c r="AW186" s="190" t="s">
        <v>34</v>
      </c>
      <c r="AX186" s="190" t="s">
        <v>77</v>
      </c>
      <c r="AY186" s="191" t="s">
        <v>120</v>
      </c>
    </row>
    <row r="187" spans="2:65" s="197" customFormat="1">
      <c r="B187" s="196"/>
      <c r="D187" s="183" t="s">
        <v>134</v>
      </c>
      <c r="E187" s="198" t="s">
        <v>1</v>
      </c>
      <c r="F187" s="199" t="s">
        <v>159</v>
      </c>
      <c r="H187" s="200">
        <v>47.75</v>
      </c>
      <c r="L187" s="196"/>
      <c r="M187" s="201"/>
      <c r="T187" s="202"/>
      <c r="AT187" s="198" t="s">
        <v>134</v>
      </c>
      <c r="AU187" s="198" t="s">
        <v>87</v>
      </c>
      <c r="AV187" s="197" t="s">
        <v>127</v>
      </c>
      <c r="AW187" s="197" t="s">
        <v>34</v>
      </c>
      <c r="AX187" s="197" t="s">
        <v>85</v>
      </c>
      <c r="AY187" s="198" t="s">
        <v>120</v>
      </c>
    </row>
    <row r="188" spans="2:65" s="28" customFormat="1" ht="33" customHeight="1">
      <c r="B188" s="27"/>
      <c r="C188" s="171" t="s">
        <v>173</v>
      </c>
      <c r="D188" s="171" t="s">
        <v>122</v>
      </c>
      <c r="E188" s="172" t="s">
        <v>298</v>
      </c>
      <c r="F188" s="173" t="s">
        <v>299</v>
      </c>
      <c r="G188" s="174" t="s">
        <v>182</v>
      </c>
      <c r="H188" s="175">
        <v>31.8</v>
      </c>
      <c r="I188" s="3"/>
      <c r="J188" s="176">
        <f>ROUND(I188*H188,2)</f>
        <v>0</v>
      </c>
      <c r="K188" s="173" t="s">
        <v>126</v>
      </c>
      <c r="L188" s="27"/>
      <c r="M188" s="177" t="s">
        <v>1</v>
      </c>
      <c r="N188" s="178" t="s">
        <v>42</v>
      </c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181" t="s">
        <v>127</v>
      </c>
      <c r="AT188" s="181" t="s">
        <v>122</v>
      </c>
      <c r="AU188" s="181" t="s">
        <v>87</v>
      </c>
      <c r="AY188" s="10" t="s">
        <v>120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0" t="s">
        <v>85</v>
      </c>
      <c r="BK188" s="182">
        <f>ROUND(I188*H188,2)</f>
        <v>0</v>
      </c>
      <c r="BL188" s="10" t="s">
        <v>127</v>
      </c>
      <c r="BM188" s="181" t="s">
        <v>300</v>
      </c>
    </row>
    <row r="189" spans="2:65" s="28" customFormat="1" ht="29.25">
      <c r="B189" s="27"/>
      <c r="D189" s="183" t="s">
        <v>129</v>
      </c>
      <c r="F189" s="184" t="s">
        <v>301</v>
      </c>
      <c r="L189" s="27"/>
      <c r="M189" s="185"/>
      <c r="T189" s="72"/>
      <c r="AT189" s="10" t="s">
        <v>129</v>
      </c>
      <c r="AU189" s="10" t="s">
        <v>87</v>
      </c>
    </row>
    <row r="190" spans="2:65" s="28" customFormat="1">
      <c r="B190" s="27"/>
      <c r="D190" s="186" t="s">
        <v>130</v>
      </c>
      <c r="F190" s="187" t="s">
        <v>302</v>
      </c>
      <c r="L190" s="27"/>
      <c r="M190" s="185"/>
      <c r="T190" s="72"/>
      <c r="AT190" s="10" t="s">
        <v>130</v>
      </c>
      <c r="AU190" s="10" t="s">
        <v>87</v>
      </c>
    </row>
    <row r="191" spans="2:65" s="28" customFormat="1" ht="19.5">
      <c r="B191" s="27"/>
      <c r="D191" s="183" t="s">
        <v>132</v>
      </c>
      <c r="F191" s="188" t="s">
        <v>243</v>
      </c>
      <c r="L191" s="27"/>
      <c r="M191" s="185"/>
      <c r="T191" s="72"/>
      <c r="AT191" s="10" t="s">
        <v>132</v>
      </c>
      <c r="AU191" s="10" t="s">
        <v>87</v>
      </c>
    </row>
    <row r="192" spans="2:65" s="190" customFormat="1">
      <c r="B192" s="189"/>
      <c r="D192" s="183" t="s">
        <v>134</v>
      </c>
      <c r="E192" s="191" t="s">
        <v>1</v>
      </c>
      <c r="F192" s="192" t="s">
        <v>303</v>
      </c>
      <c r="H192" s="193">
        <v>31.8</v>
      </c>
      <c r="L192" s="189"/>
      <c r="M192" s="194"/>
      <c r="T192" s="195"/>
      <c r="AT192" s="191" t="s">
        <v>134</v>
      </c>
      <c r="AU192" s="191" t="s">
        <v>87</v>
      </c>
      <c r="AV192" s="190" t="s">
        <v>87</v>
      </c>
      <c r="AW192" s="190" t="s">
        <v>34</v>
      </c>
      <c r="AX192" s="190" t="s">
        <v>85</v>
      </c>
      <c r="AY192" s="191" t="s">
        <v>120</v>
      </c>
    </row>
    <row r="193" spans="2:65" s="28" customFormat="1" ht="33" customHeight="1">
      <c r="B193" s="27"/>
      <c r="C193" s="171" t="s">
        <v>179</v>
      </c>
      <c r="D193" s="171" t="s">
        <v>122</v>
      </c>
      <c r="E193" s="172" t="s">
        <v>304</v>
      </c>
      <c r="F193" s="173" t="s">
        <v>305</v>
      </c>
      <c r="G193" s="174" t="s">
        <v>182</v>
      </c>
      <c r="H193" s="175">
        <v>31.8</v>
      </c>
      <c r="I193" s="3"/>
      <c r="J193" s="176">
        <f>ROUND(I193*H193,2)</f>
        <v>0</v>
      </c>
      <c r="K193" s="173" t="s">
        <v>126</v>
      </c>
      <c r="L193" s="27"/>
      <c r="M193" s="177" t="s">
        <v>1</v>
      </c>
      <c r="N193" s="178" t="s">
        <v>42</v>
      </c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AR193" s="181" t="s">
        <v>127</v>
      </c>
      <c r="AT193" s="181" t="s">
        <v>122</v>
      </c>
      <c r="AU193" s="181" t="s">
        <v>87</v>
      </c>
      <c r="AY193" s="10" t="s">
        <v>120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0" t="s">
        <v>85</v>
      </c>
      <c r="BK193" s="182">
        <f>ROUND(I193*H193,2)</f>
        <v>0</v>
      </c>
      <c r="BL193" s="10" t="s">
        <v>127</v>
      </c>
      <c r="BM193" s="181" t="s">
        <v>306</v>
      </c>
    </row>
    <row r="194" spans="2:65" s="28" customFormat="1" ht="29.25">
      <c r="B194" s="27"/>
      <c r="D194" s="183" t="s">
        <v>129</v>
      </c>
      <c r="F194" s="184" t="s">
        <v>307</v>
      </c>
      <c r="L194" s="27"/>
      <c r="M194" s="185"/>
      <c r="T194" s="72"/>
      <c r="AT194" s="10" t="s">
        <v>129</v>
      </c>
      <c r="AU194" s="10" t="s">
        <v>87</v>
      </c>
    </row>
    <row r="195" spans="2:65" s="28" customFormat="1">
      <c r="B195" s="27"/>
      <c r="D195" s="186" t="s">
        <v>130</v>
      </c>
      <c r="F195" s="187" t="s">
        <v>308</v>
      </c>
      <c r="L195" s="27"/>
      <c r="M195" s="185"/>
      <c r="T195" s="72"/>
      <c r="AT195" s="10" t="s">
        <v>130</v>
      </c>
      <c r="AU195" s="10" t="s">
        <v>87</v>
      </c>
    </row>
    <row r="196" spans="2:65" s="28" customFormat="1" ht="19.5">
      <c r="B196" s="27"/>
      <c r="D196" s="183" t="s">
        <v>132</v>
      </c>
      <c r="F196" s="188" t="s">
        <v>243</v>
      </c>
      <c r="L196" s="27"/>
      <c r="M196" s="185"/>
      <c r="T196" s="72"/>
      <c r="AT196" s="10" t="s">
        <v>132</v>
      </c>
      <c r="AU196" s="10" t="s">
        <v>87</v>
      </c>
    </row>
    <row r="197" spans="2:65" s="190" customFormat="1">
      <c r="B197" s="189"/>
      <c r="D197" s="183" t="s">
        <v>134</v>
      </c>
      <c r="E197" s="191" t="s">
        <v>1</v>
      </c>
      <c r="F197" s="192" t="s">
        <v>303</v>
      </c>
      <c r="H197" s="193">
        <v>31.8</v>
      </c>
      <c r="L197" s="189"/>
      <c r="M197" s="194"/>
      <c r="T197" s="195"/>
      <c r="AT197" s="191" t="s">
        <v>134</v>
      </c>
      <c r="AU197" s="191" t="s">
        <v>87</v>
      </c>
      <c r="AV197" s="190" t="s">
        <v>87</v>
      </c>
      <c r="AW197" s="190" t="s">
        <v>34</v>
      </c>
      <c r="AX197" s="190" t="s">
        <v>85</v>
      </c>
      <c r="AY197" s="191" t="s">
        <v>120</v>
      </c>
    </row>
    <row r="198" spans="2:65" s="28" customFormat="1" ht="33" customHeight="1">
      <c r="B198" s="27"/>
      <c r="C198" s="171" t="s">
        <v>188</v>
      </c>
      <c r="D198" s="171" t="s">
        <v>122</v>
      </c>
      <c r="E198" s="172" t="s">
        <v>309</v>
      </c>
      <c r="F198" s="173" t="s">
        <v>310</v>
      </c>
      <c r="G198" s="174" t="s">
        <v>182</v>
      </c>
      <c r="H198" s="175">
        <v>31.8</v>
      </c>
      <c r="I198" s="3"/>
      <c r="J198" s="176">
        <f>ROUND(I198*H198,2)</f>
        <v>0</v>
      </c>
      <c r="K198" s="173" t="s">
        <v>126</v>
      </c>
      <c r="L198" s="27"/>
      <c r="M198" s="177" t="s">
        <v>1</v>
      </c>
      <c r="N198" s="178" t="s">
        <v>42</v>
      </c>
      <c r="P198" s="179">
        <f>O198*H198</f>
        <v>0</v>
      </c>
      <c r="Q198" s="179">
        <v>1.2999999999999999E-4</v>
      </c>
      <c r="R198" s="179">
        <f>Q198*H198</f>
        <v>4.1339999999999997E-3</v>
      </c>
      <c r="S198" s="179">
        <v>0</v>
      </c>
      <c r="T198" s="180">
        <f>S198*H198</f>
        <v>0</v>
      </c>
      <c r="AR198" s="181" t="s">
        <v>127</v>
      </c>
      <c r="AT198" s="181" t="s">
        <v>122</v>
      </c>
      <c r="AU198" s="181" t="s">
        <v>87</v>
      </c>
      <c r="AY198" s="10" t="s">
        <v>120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0" t="s">
        <v>85</v>
      </c>
      <c r="BK198" s="182">
        <f>ROUND(I198*H198,2)</f>
        <v>0</v>
      </c>
      <c r="BL198" s="10" t="s">
        <v>127</v>
      </c>
      <c r="BM198" s="181" t="s">
        <v>311</v>
      </c>
    </row>
    <row r="199" spans="2:65" s="28" customFormat="1" ht="19.5">
      <c r="B199" s="27"/>
      <c r="D199" s="183" t="s">
        <v>129</v>
      </c>
      <c r="F199" s="184" t="s">
        <v>312</v>
      </c>
      <c r="L199" s="27"/>
      <c r="M199" s="185"/>
      <c r="T199" s="72"/>
      <c r="AT199" s="10" t="s">
        <v>129</v>
      </c>
      <c r="AU199" s="10" t="s">
        <v>87</v>
      </c>
    </row>
    <row r="200" spans="2:65" s="28" customFormat="1">
      <c r="B200" s="27"/>
      <c r="D200" s="186" t="s">
        <v>130</v>
      </c>
      <c r="F200" s="187" t="s">
        <v>313</v>
      </c>
      <c r="L200" s="27"/>
      <c r="M200" s="185"/>
      <c r="T200" s="72"/>
      <c r="AT200" s="10" t="s">
        <v>130</v>
      </c>
      <c r="AU200" s="10" t="s">
        <v>87</v>
      </c>
    </row>
    <row r="201" spans="2:65" s="28" customFormat="1" ht="19.5">
      <c r="B201" s="27"/>
      <c r="D201" s="183" t="s">
        <v>132</v>
      </c>
      <c r="F201" s="188" t="s">
        <v>243</v>
      </c>
      <c r="L201" s="27"/>
      <c r="M201" s="185"/>
      <c r="T201" s="72"/>
      <c r="AT201" s="10" t="s">
        <v>132</v>
      </c>
      <c r="AU201" s="10" t="s">
        <v>87</v>
      </c>
    </row>
    <row r="202" spans="2:65" s="190" customFormat="1">
      <c r="B202" s="189"/>
      <c r="D202" s="183" t="s">
        <v>134</v>
      </c>
      <c r="E202" s="191" t="s">
        <v>1</v>
      </c>
      <c r="F202" s="192" t="s">
        <v>303</v>
      </c>
      <c r="H202" s="193">
        <v>31.8</v>
      </c>
      <c r="L202" s="189"/>
      <c r="M202" s="194"/>
      <c r="T202" s="195"/>
      <c r="AT202" s="191" t="s">
        <v>134</v>
      </c>
      <c r="AU202" s="191" t="s">
        <v>87</v>
      </c>
      <c r="AV202" s="190" t="s">
        <v>87</v>
      </c>
      <c r="AW202" s="190" t="s">
        <v>34</v>
      </c>
      <c r="AX202" s="190" t="s">
        <v>85</v>
      </c>
      <c r="AY202" s="191" t="s">
        <v>120</v>
      </c>
    </row>
    <row r="203" spans="2:65" s="28" customFormat="1" ht="24.2" customHeight="1">
      <c r="B203" s="27"/>
      <c r="C203" s="171" t="s">
        <v>196</v>
      </c>
      <c r="D203" s="171" t="s">
        <v>122</v>
      </c>
      <c r="E203" s="172" t="s">
        <v>314</v>
      </c>
      <c r="F203" s="173" t="s">
        <v>315</v>
      </c>
      <c r="G203" s="174" t="s">
        <v>316</v>
      </c>
      <c r="H203" s="175">
        <v>48</v>
      </c>
      <c r="I203" s="3"/>
      <c r="J203" s="176">
        <f>ROUND(I203*H203,2)</f>
        <v>0</v>
      </c>
      <c r="K203" s="173" t="s">
        <v>126</v>
      </c>
      <c r="L203" s="27"/>
      <c r="M203" s="177" t="s">
        <v>1</v>
      </c>
      <c r="N203" s="178" t="s">
        <v>42</v>
      </c>
      <c r="P203" s="179">
        <f>O203*H203</f>
        <v>0</v>
      </c>
      <c r="Q203" s="179">
        <v>4.0000000000000003E-5</v>
      </c>
      <c r="R203" s="179">
        <f>Q203*H203</f>
        <v>1.9200000000000003E-3</v>
      </c>
      <c r="S203" s="179">
        <v>0</v>
      </c>
      <c r="T203" s="180">
        <f>S203*H203</f>
        <v>0</v>
      </c>
      <c r="AR203" s="181" t="s">
        <v>317</v>
      </c>
      <c r="AT203" s="181" t="s">
        <v>122</v>
      </c>
      <c r="AU203" s="181" t="s">
        <v>87</v>
      </c>
      <c r="AY203" s="10" t="s">
        <v>120</v>
      </c>
      <c r="BE203" s="182">
        <f>IF(N203="základní",J203,0)</f>
        <v>0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0" t="s">
        <v>85</v>
      </c>
      <c r="BK203" s="182">
        <f>ROUND(I203*H203,2)</f>
        <v>0</v>
      </c>
      <c r="BL203" s="10" t="s">
        <v>317</v>
      </c>
      <c r="BM203" s="181" t="s">
        <v>318</v>
      </c>
    </row>
    <row r="204" spans="2:65" s="28" customFormat="1" ht="19.5">
      <c r="B204" s="27"/>
      <c r="D204" s="183" t="s">
        <v>129</v>
      </c>
      <c r="F204" s="184" t="s">
        <v>319</v>
      </c>
      <c r="L204" s="27"/>
      <c r="M204" s="185"/>
      <c r="T204" s="72"/>
      <c r="AT204" s="10" t="s">
        <v>129</v>
      </c>
      <c r="AU204" s="10" t="s">
        <v>87</v>
      </c>
    </row>
    <row r="205" spans="2:65" s="28" customFormat="1">
      <c r="B205" s="27"/>
      <c r="D205" s="186" t="s">
        <v>130</v>
      </c>
      <c r="F205" s="187" t="s">
        <v>320</v>
      </c>
      <c r="L205" s="27"/>
      <c r="M205" s="185"/>
      <c r="T205" s="72"/>
      <c r="AT205" s="10" t="s">
        <v>130</v>
      </c>
      <c r="AU205" s="10" t="s">
        <v>87</v>
      </c>
    </row>
    <row r="206" spans="2:65" s="28" customFormat="1" ht="19.5">
      <c r="B206" s="27"/>
      <c r="D206" s="183" t="s">
        <v>132</v>
      </c>
      <c r="F206" s="188" t="s">
        <v>243</v>
      </c>
      <c r="L206" s="27"/>
      <c r="M206" s="185"/>
      <c r="T206" s="72"/>
      <c r="AT206" s="10" t="s">
        <v>132</v>
      </c>
      <c r="AU206" s="10" t="s">
        <v>87</v>
      </c>
    </row>
    <row r="207" spans="2:65" s="190" customFormat="1">
      <c r="B207" s="189"/>
      <c r="D207" s="183" t="s">
        <v>134</v>
      </c>
      <c r="E207" s="191" t="s">
        <v>1</v>
      </c>
      <c r="F207" s="192" t="s">
        <v>321</v>
      </c>
      <c r="H207" s="193">
        <v>20</v>
      </c>
      <c r="L207" s="189"/>
      <c r="M207" s="194"/>
      <c r="T207" s="195"/>
      <c r="AT207" s="191" t="s">
        <v>134</v>
      </c>
      <c r="AU207" s="191" t="s">
        <v>87</v>
      </c>
      <c r="AV207" s="190" t="s">
        <v>87</v>
      </c>
      <c r="AW207" s="190" t="s">
        <v>34</v>
      </c>
      <c r="AX207" s="190" t="s">
        <v>77</v>
      </c>
      <c r="AY207" s="191" t="s">
        <v>120</v>
      </c>
    </row>
    <row r="208" spans="2:65" s="190" customFormat="1">
      <c r="B208" s="189"/>
      <c r="D208" s="183" t="s">
        <v>134</v>
      </c>
      <c r="E208" s="191" t="s">
        <v>1</v>
      </c>
      <c r="F208" s="192" t="s">
        <v>322</v>
      </c>
      <c r="H208" s="193">
        <v>28</v>
      </c>
      <c r="L208" s="189"/>
      <c r="M208" s="194"/>
      <c r="T208" s="195"/>
      <c r="AT208" s="191" t="s">
        <v>134</v>
      </c>
      <c r="AU208" s="191" t="s">
        <v>87</v>
      </c>
      <c r="AV208" s="190" t="s">
        <v>87</v>
      </c>
      <c r="AW208" s="190" t="s">
        <v>34</v>
      </c>
      <c r="AX208" s="190" t="s">
        <v>77</v>
      </c>
      <c r="AY208" s="191" t="s">
        <v>120</v>
      </c>
    </row>
    <row r="209" spans="2:65" s="197" customFormat="1">
      <c r="B209" s="196"/>
      <c r="D209" s="183" t="s">
        <v>134</v>
      </c>
      <c r="E209" s="198" t="s">
        <v>1</v>
      </c>
      <c r="F209" s="199" t="s">
        <v>159</v>
      </c>
      <c r="H209" s="200">
        <v>48</v>
      </c>
      <c r="L209" s="196"/>
      <c r="M209" s="201"/>
      <c r="T209" s="202"/>
      <c r="AT209" s="198" t="s">
        <v>134</v>
      </c>
      <c r="AU209" s="198" t="s">
        <v>87</v>
      </c>
      <c r="AV209" s="197" t="s">
        <v>127</v>
      </c>
      <c r="AW209" s="197" t="s">
        <v>34</v>
      </c>
      <c r="AX209" s="197" t="s">
        <v>85</v>
      </c>
      <c r="AY209" s="198" t="s">
        <v>120</v>
      </c>
    </row>
    <row r="210" spans="2:65" s="28" customFormat="1" ht="21.75" customHeight="1">
      <c r="B210" s="27"/>
      <c r="C210" s="171" t="s">
        <v>203</v>
      </c>
      <c r="D210" s="171" t="s">
        <v>122</v>
      </c>
      <c r="E210" s="172" t="s">
        <v>323</v>
      </c>
      <c r="F210" s="173" t="s">
        <v>324</v>
      </c>
      <c r="G210" s="174" t="s">
        <v>316</v>
      </c>
      <c r="H210" s="175">
        <v>48</v>
      </c>
      <c r="I210" s="3"/>
      <c r="J210" s="176">
        <f>ROUND(I210*H210,2)</f>
        <v>0</v>
      </c>
      <c r="K210" s="173" t="s">
        <v>126</v>
      </c>
      <c r="L210" s="27"/>
      <c r="M210" s="177" t="s">
        <v>1</v>
      </c>
      <c r="N210" s="178" t="s">
        <v>42</v>
      </c>
      <c r="P210" s="179">
        <f>O210*H210</f>
        <v>0</v>
      </c>
      <c r="Q210" s="179">
        <v>6.9999999999999994E-5</v>
      </c>
      <c r="R210" s="179">
        <f>Q210*H210</f>
        <v>3.3599999999999997E-3</v>
      </c>
      <c r="S210" s="179">
        <v>0</v>
      </c>
      <c r="T210" s="180">
        <f>S210*H210</f>
        <v>0</v>
      </c>
      <c r="AR210" s="181" t="s">
        <v>127</v>
      </c>
      <c r="AT210" s="181" t="s">
        <v>122</v>
      </c>
      <c r="AU210" s="181" t="s">
        <v>87</v>
      </c>
      <c r="AY210" s="10" t="s">
        <v>120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0" t="s">
        <v>85</v>
      </c>
      <c r="BK210" s="182">
        <f>ROUND(I210*H210,2)</f>
        <v>0</v>
      </c>
      <c r="BL210" s="10" t="s">
        <v>127</v>
      </c>
      <c r="BM210" s="181" t="s">
        <v>325</v>
      </c>
    </row>
    <row r="211" spans="2:65" s="28" customFormat="1" ht="19.5">
      <c r="B211" s="27"/>
      <c r="D211" s="183" t="s">
        <v>129</v>
      </c>
      <c r="F211" s="184" t="s">
        <v>326</v>
      </c>
      <c r="L211" s="27"/>
      <c r="M211" s="185"/>
      <c r="T211" s="72"/>
      <c r="AT211" s="10" t="s">
        <v>129</v>
      </c>
      <c r="AU211" s="10" t="s">
        <v>87</v>
      </c>
    </row>
    <row r="212" spans="2:65" s="28" customFormat="1">
      <c r="B212" s="27"/>
      <c r="D212" s="186" t="s">
        <v>130</v>
      </c>
      <c r="F212" s="187" t="s">
        <v>327</v>
      </c>
      <c r="L212" s="27"/>
      <c r="M212" s="185"/>
      <c r="T212" s="72"/>
      <c r="AT212" s="10" t="s">
        <v>130</v>
      </c>
      <c r="AU212" s="10" t="s">
        <v>87</v>
      </c>
    </row>
    <row r="213" spans="2:65" s="28" customFormat="1" ht="19.5">
      <c r="B213" s="27"/>
      <c r="D213" s="183" t="s">
        <v>132</v>
      </c>
      <c r="F213" s="188" t="s">
        <v>243</v>
      </c>
      <c r="L213" s="27"/>
      <c r="M213" s="185"/>
      <c r="T213" s="72"/>
      <c r="AT213" s="10" t="s">
        <v>132</v>
      </c>
      <c r="AU213" s="10" t="s">
        <v>87</v>
      </c>
    </row>
    <row r="214" spans="2:65" s="190" customFormat="1">
      <c r="B214" s="189"/>
      <c r="D214" s="183" t="s">
        <v>134</v>
      </c>
      <c r="E214" s="191" t="s">
        <v>1</v>
      </c>
      <c r="F214" s="192" t="s">
        <v>321</v>
      </c>
      <c r="H214" s="193">
        <v>20</v>
      </c>
      <c r="L214" s="189"/>
      <c r="M214" s="194"/>
      <c r="T214" s="195"/>
      <c r="AT214" s="191" t="s">
        <v>134</v>
      </c>
      <c r="AU214" s="191" t="s">
        <v>87</v>
      </c>
      <c r="AV214" s="190" t="s">
        <v>87</v>
      </c>
      <c r="AW214" s="190" t="s">
        <v>34</v>
      </c>
      <c r="AX214" s="190" t="s">
        <v>77</v>
      </c>
      <c r="AY214" s="191" t="s">
        <v>120</v>
      </c>
    </row>
    <row r="215" spans="2:65" s="190" customFormat="1">
      <c r="B215" s="189"/>
      <c r="D215" s="183" t="s">
        <v>134</v>
      </c>
      <c r="E215" s="191" t="s">
        <v>1</v>
      </c>
      <c r="F215" s="192" t="s">
        <v>322</v>
      </c>
      <c r="H215" s="193">
        <v>28</v>
      </c>
      <c r="L215" s="189"/>
      <c r="M215" s="194"/>
      <c r="T215" s="195"/>
      <c r="AT215" s="191" t="s">
        <v>134</v>
      </c>
      <c r="AU215" s="191" t="s">
        <v>87</v>
      </c>
      <c r="AV215" s="190" t="s">
        <v>87</v>
      </c>
      <c r="AW215" s="190" t="s">
        <v>34</v>
      </c>
      <c r="AX215" s="190" t="s">
        <v>77</v>
      </c>
      <c r="AY215" s="191" t="s">
        <v>120</v>
      </c>
    </row>
    <row r="216" spans="2:65" s="197" customFormat="1">
      <c r="B216" s="196"/>
      <c r="D216" s="183" t="s">
        <v>134</v>
      </c>
      <c r="E216" s="198" t="s">
        <v>1</v>
      </c>
      <c r="F216" s="199" t="s">
        <v>159</v>
      </c>
      <c r="H216" s="200">
        <v>48</v>
      </c>
      <c r="L216" s="196"/>
      <c r="M216" s="201"/>
      <c r="T216" s="202"/>
      <c r="AT216" s="198" t="s">
        <v>134</v>
      </c>
      <c r="AU216" s="198" t="s">
        <v>87</v>
      </c>
      <c r="AV216" s="197" t="s">
        <v>127</v>
      </c>
      <c r="AW216" s="197" t="s">
        <v>34</v>
      </c>
      <c r="AX216" s="197" t="s">
        <v>85</v>
      </c>
      <c r="AY216" s="198" t="s">
        <v>120</v>
      </c>
    </row>
    <row r="217" spans="2:65" s="28" customFormat="1" ht="16.5" customHeight="1">
      <c r="B217" s="27"/>
      <c r="C217" s="171" t="s">
        <v>210</v>
      </c>
      <c r="D217" s="171" t="s">
        <v>122</v>
      </c>
      <c r="E217" s="172" t="s">
        <v>328</v>
      </c>
      <c r="F217" s="173" t="s">
        <v>329</v>
      </c>
      <c r="G217" s="174" t="s">
        <v>256</v>
      </c>
      <c r="H217" s="175">
        <v>23</v>
      </c>
      <c r="I217" s="3"/>
      <c r="J217" s="176">
        <f>ROUND(I217*H217,2)</f>
        <v>0</v>
      </c>
      <c r="K217" s="173" t="s">
        <v>126</v>
      </c>
      <c r="L217" s="27"/>
      <c r="M217" s="177" t="s">
        <v>1</v>
      </c>
      <c r="N217" s="178" t="s">
        <v>42</v>
      </c>
      <c r="P217" s="179">
        <f>O217*H217</f>
        <v>0</v>
      </c>
      <c r="Q217" s="179">
        <v>8.0000000000000007E-5</v>
      </c>
      <c r="R217" s="179">
        <f>Q217*H217</f>
        <v>1.8400000000000001E-3</v>
      </c>
      <c r="S217" s="179">
        <v>1.7999999999999999E-2</v>
      </c>
      <c r="T217" s="180">
        <f>S217*H217</f>
        <v>0.41399999999999998</v>
      </c>
      <c r="AR217" s="181" t="s">
        <v>127</v>
      </c>
      <c r="AT217" s="181" t="s">
        <v>122</v>
      </c>
      <c r="AU217" s="181" t="s">
        <v>87</v>
      </c>
      <c r="AY217" s="10" t="s">
        <v>120</v>
      </c>
      <c r="BE217" s="182">
        <f>IF(N217="základní",J217,0)</f>
        <v>0</v>
      </c>
      <c r="BF217" s="182">
        <f>IF(N217="snížená",J217,0)</f>
        <v>0</v>
      </c>
      <c r="BG217" s="182">
        <f>IF(N217="zákl. přenesená",J217,0)</f>
        <v>0</v>
      </c>
      <c r="BH217" s="182">
        <f>IF(N217="sníž. přenesená",J217,0)</f>
        <v>0</v>
      </c>
      <c r="BI217" s="182">
        <f>IF(N217="nulová",J217,0)</f>
        <v>0</v>
      </c>
      <c r="BJ217" s="10" t="s">
        <v>85</v>
      </c>
      <c r="BK217" s="182">
        <f>ROUND(I217*H217,2)</f>
        <v>0</v>
      </c>
      <c r="BL217" s="10" t="s">
        <v>127</v>
      </c>
      <c r="BM217" s="181" t="s">
        <v>330</v>
      </c>
    </row>
    <row r="218" spans="2:65" s="28" customFormat="1" ht="19.5">
      <c r="B218" s="27"/>
      <c r="D218" s="183" t="s">
        <v>129</v>
      </c>
      <c r="F218" s="184" t="s">
        <v>331</v>
      </c>
      <c r="L218" s="27"/>
      <c r="M218" s="185"/>
      <c r="T218" s="72"/>
      <c r="AT218" s="10" t="s">
        <v>129</v>
      </c>
      <c r="AU218" s="10" t="s">
        <v>87</v>
      </c>
    </row>
    <row r="219" spans="2:65" s="28" customFormat="1">
      <c r="B219" s="27"/>
      <c r="D219" s="186" t="s">
        <v>130</v>
      </c>
      <c r="F219" s="187" t="s">
        <v>332</v>
      </c>
      <c r="L219" s="27"/>
      <c r="M219" s="185"/>
      <c r="T219" s="72"/>
      <c r="AT219" s="10" t="s">
        <v>130</v>
      </c>
      <c r="AU219" s="10" t="s">
        <v>87</v>
      </c>
    </row>
    <row r="220" spans="2:65" s="28" customFormat="1" ht="19.5">
      <c r="B220" s="27"/>
      <c r="D220" s="183" t="s">
        <v>132</v>
      </c>
      <c r="F220" s="188" t="s">
        <v>243</v>
      </c>
      <c r="L220" s="27"/>
      <c r="M220" s="185"/>
      <c r="T220" s="72"/>
      <c r="AT220" s="10" t="s">
        <v>132</v>
      </c>
      <c r="AU220" s="10" t="s">
        <v>87</v>
      </c>
    </row>
    <row r="221" spans="2:65" s="190" customFormat="1">
      <c r="B221" s="189"/>
      <c r="D221" s="183" t="s">
        <v>134</v>
      </c>
      <c r="E221" s="191" t="s">
        <v>1</v>
      </c>
      <c r="F221" s="192" t="s">
        <v>333</v>
      </c>
      <c r="H221" s="193">
        <v>9</v>
      </c>
      <c r="L221" s="189"/>
      <c r="M221" s="194"/>
      <c r="T221" s="195"/>
      <c r="AT221" s="191" t="s">
        <v>134</v>
      </c>
      <c r="AU221" s="191" t="s">
        <v>87</v>
      </c>
      <c r="AV221" s="190" t="s">
        <v>87</v>
      </c>
      <c r="AW221" s="190" t="s">
        <v>34</v>
      </c>
      <c r="AX221" s="190" t="s">
        <v>77</v>
      </c>
      <c r="AY221" s="191" t="s">
        <v>120</v>
      </c>
    </row>
    <row r="222" spans="2:65" s="190" customFormat="1">
      <c r="B222" s="189"/>
      <c r="D222" s="183" t="s">
        <v>134</v>
      </c>
      <c r="E222" s="191" t="s">
        <v>1</v>
      </c>
      <c r="F222" s="192" t="s">
        <v>334</v>
      </c>
      <c r="H222" s="193">
        <v>14</v>
      </c>
      <c r="L222" s="189"/>
      <c r="M222" s="194"/>
      <c r="T222" s="195"/>
      <c r="AT222" s="191" t="s">
        <v>134</v>
      </c>
      <c r="AU222" s="191" t="s">
        <v>87</v>
      </c>
      <c r="AV222" s="190" t="s">
        <v>87</v>
      </c>
      <c r="AW222" s="190" t="s">
        <v>34</v>
      </c>
      <c r="AX222" s="190" t="s">
        <v>77</v>
      </c>
      <c r="AY222" s="191" t="s">
        <v>120</v>
      </c>
    </row>
    <row r="223" spans="2:65" s="197" customFormat="1">
      <c r="B223" s="196"/>
      <c r="D223" s="183" t="s">
        <v>134</v>
      </c>
      <c r="E223" s="198" t="s">
        <v>1</v>
      </c>
      <c r="F223" s="199" t="s">
        <v>159</v>
      </c>
      <c r="H223" s="200">
        <v>23</v>
      </c>
      <c r="L223" s="196"/>
      <c r="M223" s="201"/>
      <c r="T223" s="202"/>
      <c r="AT223" s="198" t="s">
        <v>134</v>
      </c>
      <c r="AU223" s="198" t="s">
        <v>87</v>
      </c>
      <c r="AV223" s="197" t="s">
        <v>127</v>
      </c>
      <c r="AW223" s="197" t="s">
        <v>34</v>
      </c>
      <c r="AX223" s="197" t="s">
        <v>85</v>
      </c>
      <c r="AY223" s="198" t="s">
        <v>120</v>
      </c>
    </row>
    <row r="224" spans="2:65" s="28" customFormat="1" ht="24.2" customHeight="1">
      <c r="B224" s="27"/>
      <c r="C224" s="171" t="s">
        <v>217</v>
      </c>
      <c r="D224" s="171" t="s">
        <v>122</v>
      </c>
      <c r="E224" s="172" t="s">
        <v>335</v>
      </c>
      <c r="F224" s="173" t="s">
        <v>336</v>
      </c>
      <c r="G224" s="174" t="s">
        <v>256</v>
      </c>
      <c r="H224" s="175">
        <v>13</v>
      </c>
      <c r="I224" s="3"/>
      <c r="J224" s="176">
        <f>ROUND(I224*H224,2)</f>
        <v>0</v>
      </c>
      <c r="K224" s="173" t="s">
        <v>126</v>
      </c>
      <c r="L224" s="27"/>
      <c r="M224" s="177" t="s">
        <v>1</v>
      </c>
      <c r="N224" s="178" t="s">
        <v>42</v>
      </c>
      <c r="P224" s="179">
        <f>O224*H224</f>
        <v>0</v>
      </c>
      <c r="Q224" s="179">
        <v>0</v>
      </c>
      <c r="R224" s="179">
        <f>Q224*H224</f>
        <v>0</v>
      </c>
      <c r="S224" s="179">
        <v>1.6E-2</v>
      </c>
      <c r="T224" s="180">
        <f>S224*H224</f>
        <v>0.20800000000000002</v>
      </c>
      <c r="AR224" s="181" t="s">
        <v>127</v>
      </c>
      <c r="AT224" s="181" t="s">
        <v>122</v>
      </c>
      <c r="AU224" s="181" t="s">
        <v>87</v>
      </c>
      <c r="AY224" s="10" t="s">
        <v>120</v>
      </c>
      <c r="BE224" s="182">
        <f>IF(N224="základní",J224,0)</f>
        <v>0</v>
      </c>
      <c r="BF224" s="182">
        <f>IF(N224="snížená",J224,0)</f>
        <v>0</v>
      </c>
      <c r="BG224" s="182">
        <f>IF(N224="zákl. přenesená",J224,0)</f>
        <v>0</v>
      </c>
      <c r="BH224" s="182">
        <f>IF(N224="sníž. přenesená",J224,0)</f>
        <v>0</v>
      </c>
      <c r="BI224" s="182">
        <f>IF(N224="nulová",J224,0)</f>
        <v>0</v>
      </c>
      <c r="BJ224" s="10" t="s">
        <v>85</v>
      </c>
      <c r="BK224" s="182">
        <f>ROUND(I224*H224,2)</f>
        <v>0</v>
      </c>
      <c r="BL224" s="10" t="s">
        <v>127</v>
      </c>
      <c r="BM224" s="181" t="s">
        <v>337</v>
      </c>
    </row>
    <row r="225" spans="2:65" s="28" customFormat="1">
      <c r="B225" s="27"/>
      <c r="D225" s="183" t="s">
        <v>129</v>
      </c>
      <c r="F225" s="184" t="s">
        <v>338</v>
      </c>
      <c r="L225" s="27"/>
      <c r="M225" s="185"/>
      <c r="T225" s="72"/>
      <c r="AT225" s="10" t="s">
        <v>129</v>
      </c>
      <c r="AU225" s="10" t="s">
        <v>87</v>
      </c>
    </row>
    <row r="226" spans="2:65" s="28" customFormat="1">
      <c r="B226" s="27"/>
      <c r="D226" s="186" t="s">
        <v>130</v>
      </c>
      <c r="F226" s="187" t="s">
        <v>339</v>
      </c>
      <c r="L226" s="27"/>
      <c r="M226" s="185"/>
      <c r="T226" s="72"/>
      <c r="AT226" s="10" t="s">
        <v>130</v>
      </c>
      <c r="AU226" s="10" t="s">
        <v>87</v>
      </c>
    </row>
    <row r="227" spans="2:65" s="28" customFormat="1" ht="19.5">
      <c r="B227" s="27"/>
      <c r="D227" s="183" t="s">
        <v>132</v>
      </c>
      <c r="F227" s="188" t="s">
        <v>243</v>
      </c>
      <c r="L227" s="27"/>
      <c r="M227" s="185"/>
      <c r="T227" s="72"/>
      <c r="AT227" s="10" t="s">
        <v>132</v>
      </c>
      <c r="AU227" s="10" t="s">
        <v>87</v>
      </c>
    </row>
    <row r="228" spans="2:65" s="190" customFormat="1">
      <c r="B228" s="189"/>
      <c r="D228" s="183" t="s">
        <v>134</v>
      </c>
      <c r="E228" s="191" t="s">
        <v>1</v>
      </c>
      <c r="F228" s="192" t="s">
        <v>262</v>
      </c>
      <c r="H228" s="193">
        <v>3.7</v>
      </c>
      <c r="L228" s="189"/>
      <c r="M228" s="194"/>
      <c r="T228" s="195"/>
      <c r="AT228" s="191" t="s">
        <v>134</v>
      </c>
      <c r="AU228" s="191" t="s">
        <v>87</v>
      </c>
      <c r="AV228" s="190" t="s">
        <v>87</v>
      </c>
      <c r="AW228" s="190" t="s">
        <v>34</v>
      </c>
      <c r="AX228" s="190" t="s">
        <v>77</v>
      </c>
      <c r="AY228" s="191" t="s">
        <v>120</v>
      </c>
    </row>
    <row r="229" spans="2:65" s="190" customFormat="1">
      <c r="B229" s="189"/>
      <c r="D229" s="183" t="s">
        <v>134</v>
      </c>
      <c r="E229" s="191" t="s">
        <v>1</v>
      </c>
      <c r="F229" s="192" t="s">
        <v>263</v>
      </c>
      <c r="H229" s="193">
        <v>5.6</v>
      </c>
      <c r="L229" s="189"/>
      <c r="M229" s="194"/>
      <c r="T229" s="195"/>
      <c r="AT229" s="191" t="s">
        <v>134</v>
      </c>
      <c r="AU229" s="191" t="s">
        <v>87</v>
      </c>
      <c r="AV229" s="190" t="s">
        <v>87</v>
      </c>
      <c r="AW229" s="190" t="s">
        <v>34</v>
      </c>
      <c r="AX229" s="190" t="s">
        <v>77</v>
      </c>
      <c r="AY229" s="191" t="s">
        <v>120</v>
      </c>
    </row>
    <row r="230" spans="2:65" s="190" customFormat="1">
      <c r="B230" s="189"/>
      <c r="D230" s="183" t="s">
        <v>134</v>
      </c>
      <c r="E230" s="191" t="s">
        <v>1</v>
      </c>
      <c r="F230" s="192" t="s">
        <v>264</v>
      </c>
      <c r="H230" s="193">
        <v>3.7</v>
      </c>
      <c r="L230" s="189"/>
      <c r="M230" s="194"/>
      <c r="T230" s="195"/>
      <c r="AT230" s="191" t="s">
        <v>134</v>
      </c>
      <c r="AU230" s="191" t="s">
        <v>87</v>
      </c>
      <c r="AV230" s="190" t="s">
        <v>87</v>
      </c>
      <c r="AW230" s="190" t="s">
        <v>34</v>
      </c>
      <c r="AX230" s="190" t="s">
        <v>77</v>
      </c>
      <c r="AY230" s="191" t="s">
        <v>120</v>
      </c>
    </row>
    <row r="231" spans="2:65" s="197" customFormat="1">
      <c r="B231" s="196"/>
      <c r="D231" s="183" t="s">
        <v>134</v>
      </c>
      <c r="E231" s="198" t="s">
        <v>1</v>
      </c>
      <c r="F231" s="199" t="s">
        <v>159</v>
      </c>
      <c r="H231" s="200">
        <v>13</v>
      </c>
      <c r="L231" s="196"/>
      <c r="M231" s="201"/>
      <c r="T231" s="202"/>
      <c r="AT231" s="198" t="s">
        <v>134</v>
      </c>
      <c r="AU231" s="198" t="s">
        <v>87</v>
      </c>
      <c r="AV231" s="197" t="s">
        <v>127</v>
      </c>
      <c r="AW231" s="197" t="s">
        <v>34</v>
      </c>
      <c r="AX231" s="197" t="s">
        <v>85</v>
      </c>
      <c r="AY231" s="198" t="s">
        <v>120</v>
      </c>
    </row>
    <row r="232" spans="2:65" s="28" customFormat="1" ht="24.2" customHeight="1">
      <c r="B232" s="27"/>
      <c r="C232" s="171" t="s">
        <v>8</v>
      </c>
      <c r="D232" s="171" t="s">
        <v>122</v>
      </c>
      <c r="E232" s="172" t="s">
        <v>340</v>
      </c>
      <c r="F232" s="173" t="s">
        <v>341</v>
      </c>
      <c r="G232" s="174" t="s">
        <v>182</v>
      </c>
      <c r="H232" s="175">
        <v>1.3</v>
      </c>
      <c r="I232" s="3"/>
      <c r="J232" s="176">
        <f>ROUND(I232*H232,2)</f>
        <v>0</v>
      </c>
      <c r="K232" s="173" t="s">
        <v>126</v>
      </c>
      <c r="L232" s="27"/>
      <c r="M232" s="177" t="s">
        <v>1</v>
      </c>
      <c r="N232" s="178" t="s">
        <v>42</v>
      </c>
      <c r="P232" s="179">
        <f>O232*H232</f>
        <v>0</v>
      </c>
      <c r="Q232" s="179">
        <v>0</v>
      </c>
      <c r="R232" s="179">
        <f>Q232*H232</f>
        <v>0</v>
      </c>
      <c r="S232" s="179">
        <v>1.06E-2</v>
      </c>
      <c r="T232" s="180">
        <f>S232*H232</f>
        <v>1.3780000000000001E-2</v>
      </c>
      <c r="AR232" s="181" t="s">
        <v>127</v>
      </c>
      <c r="AT232" s="181" t="s">
        <v>122</v>
      </c>
      <c r="AU232" s="181" t="s">
        <v>87</v>
      </c>
      <c r="AY232" s="10" t="s">
        <v>120</v>
      </c>
      <c r="BE232" s="182">
        <f>IF(N232="základní",J232,0)</f>
        <v>0</v>
      </c>
      <c r="BF232" s="182">
        <f>IF(N232="snížená",J232,0)</f>
        <v>0</v>
      </c>
      <c r="BG232" s="182">
        <f>IF(N232="zákl. přenesená",J232,0)</f>
        <v>0</v>
      </c>
      <c r="BH232" s="182">
        <f>IF(N232="sníž. přenesená",J232,0)</f>
        <v>0</v>
      </c>
      <c r="BI232" s="182">
        <f>IF(N232="nulová",J232,0)</f>
        <v>0</v>
      </c>
      <c r="BJ232" s="10" t="s">
        <v>85</v>
      </c>
      <c r="BK232" s="182">
        <f>ROUND(I232*H232,2)</f>
        <v>0</v>
      </c>
      <c r="BL232" s="10" t="s">
        <v>127</v>
      </c>
      <c r="BM232" s="181" t="s">
        <v>342</v>
      </c>
    </row>
    <row r="233" spans="2:65" s="28" customFormat="1" ht="19.5">
      <c r="B233" s="27"/>
      <c r="D233" s="183" t="s">
        <v>129</v>
      </c>
      <c r="F233" s="184" t="s">
        <v>343</v>
      </c>
      <c r="L233" s="27"/>
      <c r="M233" s="185"/>
      <c r="T233" s="72"/>
      <c r="AT233" s="10" t="s">
        <v>129</v>
      </c>
      <c r="AU233" s="10" t="s">
        <v>87</v>
      </c>
    </row>
    <row r="234" spans="2:65" s="28" customFormat="1">
      <c r="B234" s="27"/>
      <c r="D234" s="186" t="s">
        <v>130</v>
      </c>
      <c r="F234" s="187" t="s">
        <v>344</v>
      </c>
      <c r="L234" s="27"/>
      <c r="M234" s="185"/>
      <c r="T234" s="72"/>
      <c r="AT234" s="10" t="s">
        <v>130</v>
      </c>
      <c r="AU234" s="10" t="s">
        <v>87</v>
      </c>
    </row>
    <row r="235" spans="2:65" s="28" customFormat="1" ht="78">
      <c r="B235" s="27"/>
      <c r="D235" s="183" t="s">
        <v>260</v>
      </c>
      <c r="F235" s="188" t="s">
        <v>345</v>
      </c>
      <c r="L235" s="27"/>
      <c r="M235" s="185"/>
      <c r="T235" s="72"/>
      <c r="AT235" s="10" t="s">
        <v>260</v>
      </c>
      <c r="AU235" s="10" t="s">
        <v>87</v>
      </c>
    </row>
    <row r="236" spans="2:65" s="28" customFormat="1" ht="19.5">
      <c r="B236" s="27"/>
      <c r="D236" s="183" t="s">
        <v>132</v>
      </c>
      <c r="F236" s="188" t="s">
        <v>243</v>
      </c>
      <c r="L236" s="27"/>
      <c r="M236" s="185"/>
      <c r="T236" s="72"/>
      <c r="AT236" s="10" t="s">
        <v>132</v>
      </c>
      <c r="AU236" s="10" t="s">
        <v>87</v>
      </c>
    </row>
    <row r="237" spans="2:65" s="190" customFormat="1">
      <c r="B237" s="189"/>
      <c r="D237" s="183" t="s">
        <v>134</v>
      </c>
      <c r="E237" s="191" t="s">
        <v>1</v>
      </c>
      <c r="F237" s="192" t="s">
        <v>346</v>
      </c>
      <c r="H237" s="193">
        <v>0.37</v>
      </c>
      <c r="L237" s="189"/>
      <c r="M237" s="194"/>
      <c r="T237" s="195"/>
      <c r="AT237" s="191" t="s">
        <v>134</v>
      </c>
      <c r="AU237" s="191" t="s">
        <v>87</v>
      </c>
      <c r="AV237" s="190" t="s">
        <v>87</v>
      </c>
      <c r="AW237" s="190" t="s">
        <v>34</v>
      </c>
      <c r="AX237" s="190" t="s">
        <v>77</v>
      </c>
      <c r="AY237" s="191" t="s">
        <v>120</v>
      </c>
    </row>
    <row r="238" spans="2:65" s="190" customFormat="1">
      <c r="B238" s="189"/>
      <c r="D238" s="183" t="s">
        <v>134</v>
      </c>
      <c r="E238" s="191" t="s">
        <v>1</v>
      </c>
      <c r="F238" s="192" t="s">
        <v>347</v>
      </c>
      <c r="H238" s="193">
        <v>0.56000000000000005</v>
      </c>
      <c r="L238" s="189"/>
      <c r="M238" s="194"/>
      <c r="T238" s="195"/>
      <c r="AT238" s="191" t="s">
        <v>134</v>
      </c>
      <c r="AU238" s="191" t="s">
        <v>87</v>
      </c>
      <c r="AV238" s="190" t="s">
        <v>87</v>
      </c>
      <c r="AW238" s="190" t="s">
        <v>34</v>
      </c>
      <c r="AX238" s="190" t="s">
        <v>77</v>
      </c>
      <c r="AY238" s="191" t="s">
        <v>120</v>
      </c>
    </row>
    <row r="239" spans="2:65" s="190" customFormat="1">
      <c r="B239" s="189"/>
      <c r="D239" s="183" t="s">
        <v>134</v>
      </c>
      <c r="E239" s="191" t="s">
        <v>1</v>
      </c>
      <c r="F239" s="192" t="s">
        <v>348</v>
      </c>
      <c r="H239" s="193">
        <v>0.37</v>
      </c>
      <c r="L239" s="189"/>
      <c r="M239" s="194"/>
      <c r="T239" s="195"/>
      <c r="AT239" s="191" t="s">
        <v>134</v>
      </c>
      <c r="AU239" s="191" t="s">
        <v>87</v>
      </c>
      <c r="AV239" s="190" t="s">
        <v>87</v>
      </c>
      <c r="AW239" s="190" t="s">
        <v>34</v>
      </c>
      <c r="AX239" s="190" t="s">
        <v>77</v>
      </c>
      <c r="AY239" s="191" t="s">
        <v>120</v>
      </c>
    </row>
    <row r="240" spans="2:65" s="197" customFormat="1">
      <c r="B240" s="196"/>
      <c r="D240" s="183" t="s">
        <v>134</v>
      </c>
      <c r="E240" s="198" t="s">
        <v>1</v>
      </c>
      <c r="F240" s="199" t="s">
        <v>159</v>
      </c>
      <c r="H240" s="200">
        <v>1.3</v>
      </c>
      <c r="L240" s="196"/>
      <c r="M240" s="201"/>
      <c r="T240" s="202"/>
      <c r="AT240" s="198" t="s">
        <v>134</v>
      </c>
      <c r="AU240" s="198" t="s">
        <v>87</v>
      </c>
      <c r="AV240" s="197" t="s">
        <v>127</v>
      </c>
      <c r="AW240" s="197" t="s">
        <v>34</v>
      </c>
      <c r="AX240" s="197" t="s">
        <v>85</v>
      </c>
      <c r="AY240" s="198" t="s">
        <v>120</v>
      </c>
    </row>
    <row r="241" spans="2:65" s="28" customFormat="1" ht="24.2" customHeight="1">
      <c r="B241" s="27"/>
      <c r="C241" s="171" t="s">
        <v>317</v>
      </c>
      <c r="D241" s="171" t="s">
        <v>122</v>
      </c>
      <c r="E241" s="172" t="s">
        <v>349</v>
      </c>
      <c r="F241" s="173" t="s">
        <v>350</v>
      </c>
      <c r="G241" s="174" t="s">
        <v>220</v>
      </c>
      <c r="H241" s="175">
        <v>1</v>
      </c>
      <c r="I241" s="3"/>
      <c r="J241" s="176">
        <f>ROUND(I241*H241,2)</f>
        <v>0</v>
      </c>
      <c r="K241" s="173" t="s">
        <v>1</v>
      </c>
      <c r="L241" s="27"/>
      <c r="M241" s="177" t="s">
        <v>1</v>
      </c>
      <c r="N241" s="178" t="s">
        <v>42</v>
      </c>
      <c r="P241" s="179">
        <f>O241*H241</f>
        <v>0</v>
      </c>
      <c r="Q241" s="179">
        <v>0</v>
      </c>
      <c r="R241" s="179">
        <f>Q241*H241</f>
        <v>0</v>
      </c>
      <c r="S241" s="179">
        <v>0</v>
      </c>
      <c r="T241" s="180">
        <f>S241*H241</f>
        <v>0</v>
      </c>
      <c r="AR241" s="181" t="s">
        <v>127</v>
      </c>
      <c r="AT241" s="181" t="s">
        <v>122</v>
      </c>
      <c r="AU241" s="181" t="s">
        <v>87</v>
      </c>
      <c r="AY241" s="10" t="s">
        <v>120</v>
      </c>
      <c r="BE241" s="182">
        <f>IF(N241="základní",J241,0)</f>
        <v>0</v>
      </c>
      <c r="BF241" s="182">
        <f>IF(N241="snížená",J241,0)</f>
        <v>0</v>
      </c>
      <c r="BG241" s="182">
        <f>IF(N241="zákl. přenesená",J241,0)</f>
        <v>0</v>
      </c>
      <c r="BH241" s="182">
        <f>IF(N241="sníž. přenesená",J241,0)</f>
        <v>0</v>
      </c>
      <c r="BI241" s="182">
        <f>IF(N241="nulová",J241,0)</f>
        <v>0</v>
      </c>
      <c r="BJ241" s="10" t="s">
        <v>85</v>
      </c>
      <c r="BK241" s="182">
        <f>ROUND(I241*H241,2)</f>
        <v>0</v>
      </c>
      <c r="BL241" s="10" t="s">
        <v>127</v>
      </c>
      <c r="BM241" s="181" t="s">
        <v>351</v>
      </c>
    </row>
    <row r="242" spans="2:65" s="28" customFormat="1" ht="19.5">
      <c r="B242" s="27"/>
      <c r="D242" s="183" t="s">
        <v>129</v>
      </c>
      <c r="F242" s="184" t="s">
        <v>352</v>
      </c>
      <c r="L242" s="27"/>
      <c r="M242" s="185"/>
      <c r="T242" s="72"/>
      <c r="AT242" s="10" t="s">
        <v>129</v>
      </c>
      <c r="AU242" s="10" t="s">
        <v>87</v>
      </c>
    </row>
    <row r="243" spans="2:65" s="28" customFormat="1" ht="68.25">
      <c r="B243" s="27"/>
      <c r="D243" s="183" t="s">
        <v>260</v>
      </c>
      <c r="F243" s="188" t="s">
        <v>353</v>
      </c>
      <c r="L243" s="27"/>
      <c r="M243" s="185"/>
      <c r="T243" s="72"/>
      <c r="AT243" s="10" t="s">
        <v>260</v>
      </c>
      <c r="AU243" s="10" t="s">
        <v>87</v>
      </c>
    </row>
    <row r="244" spans="2:65" s="28" customFormat="1" ht="58.5">
      <c r="B244" s="27"/>
      <c r="D244" s="183" t="s">
        <v>132</v>
      </c>
      <c r="F244" s="188" t="s">
        <v>354</v>
      </c>
      <c r="L244" s="27"/>
      <c r="M244" s="185"/>
      <c r="T244" s="72"/>
      <c r="AT244" s="10" t="s">
        <v>132</v>
      </c>
      <c r="AU244" s="10" t="s">
        <v>87</v>
      </c>
    </row>
    <row r="245" spans="2:65" s="190" customFormat="1">
      <c r="B245" s="189"/>
      <c r="D245" s="183" t="s">
        <v>134</v>
      </c>
      <c r="E245" s="191" t="s">
        <v>1</v>
      </c>
      <c r="F245" s="192" t="s">
        <v>85</v>
      </c>
      <c r="H245" s="193">
        <v>1</v>
      </c>
      <c r="L245" s="189"/>
      <c r="M245" s="194"/>
      <c r="T245" s="195"/>
      <c r="AT245" s="191" t="s">
        <v>134</v>
      </c>
      <c r="AU245" s="191" t="s">
        <v>87</v>
      </c>
      <c r="AV245" s="190" t="s">
        <v>87</v>
      </c>
      <c r="AW245" s="190" t="s">
        <v>34</v>
      </c>
      <c r="AX245" s="190" t="s">
        <v>85</v>
      </c>
      <c r="AY245" s="191" t="s">
        <v>120</v>
      </c>
    </row>
    <row r="246" spans="2:65" s="160" customFormat="1" ht="20.85" customHeight="1">
      <c r="B246" s="159"/>
      <c r="D246" s="161" t="s">
        <v>76</v>
      </c>
      <c r="E246" s="169" t="s">
        <v>355</v>
      </c>
      <c r="F246" s="169" t="s">
        <v>356</v>
      </c>
      <c r="J246" s="170">
        <f>BK246</f>
        <v>0</v>
      </c>
      <c r="L246" s="159"/>
      <c r="M246" s="164"/>
      <c r="P246" s="165">
        <f>SUM(P247:P250)</f>
        <v>0</v>
      </c>
      <c r="R246" s="165">
        <f>SUM(R247:R250)</f>
        <v>0</v>
      </c>
      <c r="T246" s="166">
        <f>SUM(T247:T250)</f>
        <v>0</v>
      </c>
      <c r="AR246" s="161" t="s">
        <v>85</v>
      </c>
      <c r="AT246" s="167" t="s">
        <v>76</v>
      </c>
      <c r="AU246" s="167" t="s">
        <v>87</v>
      </c>
      <c r="AY246" s="161" t="s">
        <v>120</v>
      </c>
      <c r="BK246" s="168">
        <f>SUM(BK247:BK250)</f>
        <v>0</v>
      </c>
    </row>
    <row r="247" spans="2:65" s="28" customFormat="1" ht="33" customHeight="1">
      <c r="B247" s="27"/>
      <c r="C247" s="171" t="s">
        <v>357</v>
      </c>
      <c r="D247" s="171" t="s">
        <v>122</v>
      </c>
      <c r="E247" s="172" t="s">
        <v>358</v>
      </c>
      <c r="F247" s="173" t="s">
        <v>359</v>
      </c>
      <c r="G247" s="174" t="s">
        <v>360</v>
      </c>
      <c r="H247" s="175">
        <v>144.25800000000001</v>
      </c>
      <c r="I247" s="3"/>
      <c r="J247" s="176">
        <f>ROUND(I247*H247,2)</f>
        <v>0</v>
      </c>
      <c r="K247" s="173" t="s">
        <v>126</v>
      </c>
      <c r="L247" s="27"/>
      <c r="M247" s="177" t="s">
        <v>1</v>
      </c>
      <c r="N247" s="178" t="s">
        <v>42</v>
      </c>
      <c r="P247" s="179">
        <f>O247*H247</f>
        <v>0</v>
      </c>
      <c r="Q247" s="179">
        <v>0</v>
      </c>
      <c r="R247" s="179">
        <f>Q247*H247</f>
        <v>0</v>
      </c>
      <c r="S247" s="179">
        <v>0</v>
      </c>
      <c r="T247" s="180">
        <f>S247*H247</f>
        <v>0</v>
      </c>
      <c r="AR247" s="181" t="s">
        <v>127</v>
      </c>
      <c r="AT247" s="181" t="s">
        <v>122</v>
      </c>
      <c r="AU247" s="181" t="s">
        <v>142</v>
      </c>
      <c r="AY247" s="10" t="s">
        <v>120</v>
      </c>
      <c r="BE247" s="182">
        <f>IF(N247="základní",J247,0)</f>
        <v>0</v>
      </c>
      <c r="BF247" s="182">
        <f>IF(N247="snížená",J247,0)</f>
        <v>0</v>
      </c>
      <c r="BG247" s="182">
        <f>IF(N247="zákl. přenesená",J247,0)</f>
        <v>0</v>
      </c>
      <c r="BH247" s="182">
        <f>IF(N247="sníž. přenesená",J247,0)</f>
        <v>0</v>
      </c>
      <c r="BI247" s="182">
        <f>IF(N247="nulová",J247,0)</f>
        <v>0</v>
      </c>
      <c r="BJ247" s="10" t="s">
        <v>85</v>
      </c>
      <c r="BK247" s="182">
        <f>ROUND(I247*H247,2)</f>
        <v>0</v>
      </c>
      <c r="BL247" s="10" t="s">
        <v>127</v>
      </c>
      <c r="BM247" s="181" t="s">
        <v>361</v>
      </c>
    </row>
    <row r="248" spans="2:65" s="28" customFormat="1" ht="19.5">
      <c r="B248" s="27"/>
      <c r="D248" s="183" t="s">
        <v>129</v>
      </c>
      <c r="F248" s="184" t="s">
        <v>359</v>
      </c>
      <c r="L248" s="27"/>
      <c r="M248" s="185"/>
      <c r="T248" s="72"/>
      <c r="AT248" s="10" t="s">
        <v>129</v>
      </c>
      <c r="AU248" s="10" t="s">
        <v>142</v>
      </c>
    </row>
    <row r="249" spans="2:65" s="28" customFormat="1">
      <c r="B249" s="27"/>
      <c r="D249" s="186" t="s">
        <v>130</v>
      </c>
      <c r="F249" s="187" t="s">
        <v>362</v>
      </c>
      <c r="L249" s="27"/>
      <c r="M249" s="185"/>
      <c r="T249" s="72"/>
      <c r="AT249" s="10" t="s">
        <v>130</v>
      </c>
      <c r="AU249" s="10" t="s">
        <v>142</v>
      </c>
    </row>
    <row r="250" spans="2:65" s="190" customFormat="1">
      <c r="B250" s="189"/>
      <c r="D250" s="183" t="s">
        <v>134</v>
      </c>
      <c r="E250" s="191" t="s">
        <v>1</v>
      </c>
      <c r="F250" s="192" t="s">
        <v>363</v>
      </c>
      <c r="H250" s="193">
        <v>144.25800000000001</v>
      </c>
      <c r="L250" s="189"/>
      <c r="M250" s="194"/>
      <c r="T250" s="195"/>
      <c r="AT250" s="191" t="s">
        <v>134</v>
      </c>
      <c r="AU250" s="191" t="s">
        <v>142</v>
      </c>
      <c r="AV250" s="190" t="s">
        <v>87</v>
      </c>
      <c r="AW250" s="190" t="s">
        <v>34</v>
      </c>
      <c r="AX250" s="190" t="s">
        <v>85</v>
      </c>
      <c r="AY250" s="191" t="s">
        <v>120</v>
      </c>
    </row>
    <row r="251" spans="2:65" s="160" customFormat="1" ht="25.9" customHeight="1">
      <c r="B251" s="159"/>
      <c r="D251" s="161" t="s">
        <v>76</v>
      </c>
      <c r="E251" s="162" t="s">
        <v>364</v>
      </c>
      <c r="F251" s="162" t="s">
        <v>365</v>
      </c>
      <c r="J251" s="163">
        <f>BK251</f>
        <v>0</v>
      </c>
      <c r="L251" s="159"/>
      <c r="M251" s="164"/>
      <c r="P251" s="165">
        <f>P252+P287</f>
        <v>0</v>
      </c>
      <c r="R251" s="165">
        <f>R252+R287</f>
        <v>0.30173499999999998</v>
      </c>
      <c r="T251" s="166">
        <f>T252+T287</f>
        <v>0</v>
      </c>
      <c r="AR251" s="161" t="s">
        <v>87</v>
      </c>
      <c r="AT251" s="167" t="s">
        <v>76</v>
      </c>
      <c r="AU251" s="167" t="s">
        <v>77</v>
      </c>
      <c r="AY251" s="161" t="s">
        <v>120</v>
      </c>
      <c r="BK251" s="168">
        <f>BK252+BK287</f>
        <v>0</v>
      </c>
    </row>
    <row r="252" spans="2:65" s="160" customFormat="1" ht="22.9" customHeight="1">
      <c r="B252" s="159"/>
      <c r="D252" s="161" t="s">
        <v>76</v>
      </c>
      <c r="E252" s="169" t="s">
        <v>366</v>
      </c>
      <c r="F252" s="169" t="s">
        <v>367</v>
      </c>
      <c r="J252" s="170">
        <f>BK252</f>
        <v>0</v>
      </c>
      <c r="L252" s="159"/>
      <c r="M252" s="164"/>
      <c r="P252" s="165">
        <f>SUM(P253:P286)</f>
        <v>0</v>
      </c>
      <c r="R252" s="165">
        <f>SUM(R253:R286)</f>
        <v>0.29637999999999998</v>
      </c>
      <c r="T252" s="166">
        <f>SUM(T253:T286)</f>
        <v>0</v>
      </c>
      <c r="AR252" s="161" t="s">
        <v>87</v>
      </c>
      <c r="AT252" s="167" t="s">
        <v>76</v>
      </c>
      <c r="AU252" s="167" t="s">
        <v>85</v>
      </c>
      <c r="AY252" s="161" t="s">
        <v>120</v>
      </c>
      <c r="BK252" s="168">
        <f>SUM(BK253:BK286)</f>
        <v>0</v>
      </c>
    </row>
    <row r="253" spans="2:65" s="28" customFormat="1" ht="24.2" customHeight="1">
      <c r="B253" s="27"/>
      <c r="C253" s="171" t="s">
        <v>368</v>
      </c>
      <c r="D253" s="171" t="s">
        <v>122</v>
      </c>
      <c r="E253" s="172" t="s">
        <v>369</v>
      </c>
      <c r="F253" s="173" t="s">
        <v>370</v>
      </c>
      <c r="G253" s="174" t="s">
        <v>256</v>
      </c>
      <c r="H253" s="175">
        <v>23</v>
      </c>
      <c r="I253" s="3"/>
      <c r="J253" s="176">
        <f>ROUND(I253*H253,2)</f>
        <v>0</v>
      </c>
      <c r="K253" s="173" t="s">
        <v>126</v>
      </c>
      <c r="L253" s="27"/>
      <c r="M253" s="177" t="s">
        <v>1</v>
      </c>
      <c r="N253" s="178" t="s">
        <v>42</v>
      </c>
      <c r="P253" s="179">
        <f>O253*H253</f>
        <v>0</v>
      </c>
      <c r="Q253" s="179">
        <v>6.0000000000000002E-5</v>
      </c>
      <c r="R253" s="179">
        <f>Q253*H253</f>
        <v>1.3799999999999999E-3</v>
      </c>
      <c r="S253" s="179">
        <v>0</v>
      </c>
      <c r="T253" s="180">
        <f>S253*H253</f>
        <v>0</v>
      </c>
      <c r="AR253" s="181" t="s">
        <v>317</v>
      </c>
      <c r="AT253" s="181" t="s">
        <v>122</v>
      </c>
      <c r="AU253" s="181" t="s">
        <v>87</v>
      </c>
      <c r="AY253" s="10" t="s">
        <v>120</v>
      </c>
      <c r="BE253" s="182">
        <f>IF(N253="základní",J253,0)</f>
        <v>0</v>
      </c>
      <c r="BF253" s="182">
        <f>IF(N253="snížená",J253,0)</f>
        <v>0</v>
      </c>
      <c r="BG253" s="182">
        <f>IF(N253="zákl. přenesená",J253,0)</f>
        <v>0</v>
      </c>
      <c r="BH253" s="182">
        <f>IF(N253="sníž. přenesená",J253,0)</f>
        <v>0</v>
      </c>
      <c r="BI253" s="182">
        <f>IF(N253="nulová",J253,0)</f>
        <v>0</v>
      </c>
      <c r="BJ253" s="10" t="s">
        <v>85</v>
      </c>
      <c r="BK253" s="182">
        <f>ROUND(I253*H253,2)</f>
        <v>0</v>
      </c>
      <c r="BL253" s="10" t="s">
        <v>317</v>
      </c>
      <c r="BM253" s="181" t="s">
        <v>371</v>
      </c>
    </row>
    <row r="254" spans="2:65" s="28" customFormat="1" ht="19.5">
      <c r="B254" s="27"/>
      <c r="D254" s="183" t="s">
        <v>129</v>
      </c>
      <c r="F254" s="184" t="s">
        <v>372</v>
      </c>
      <c r="L254" s="27"/>
      <c r="M254" s="185"/>
      <c r="T254" s="72"/>
      <c r="AT254" s="10" t="s">
        <v>129</v>
      </c>
      <c r="AU254" s="10" t="s">
        <v>87</v>
      </c>
    </row>
    <row r="255" spans="2:65" s="28" customFormat="1">
      <c r="B255" s="27"/>
      <c r="D255" s="186" t="s">
        <v>130</v>
      </c>
      <c r="F255" s="187" t="s">
        <v>373</v>
      </c>
      <c r="L255" s="27"/>
      <c r="M255" s="185"/>
      <c r="T255" s="72"/>
      <c r="AT255" s="10" t="s">
        <v>130</v>
      </c>
      <c r="AU255" s="10" t="s">
        <v>87</v>
      </c>
    </row>
    <row r="256" spans="2:65" s="28" customFormat="1" ht="19.5">
      <c r="B256" s="27"/>
      <c r="D256" s="183" t="s">
        <v>132</v>
      </c>
      <c r="F256" s="188" t="s">
        <v>243</v>
      </c>
      <c r="L256" s="27"/>
      <c r="M256" s="185"/>
      <c r="T256" s="72"/>
      <c r="AT256" s="10" t="s">
        <v>132</v>
      </c>
      <c r="AU256" s="10" t="s">
        <v>87</v>
      </c>
    </row>
    <row r="257" spans="2:65" s="190" customFormat="1">
      <c r="B257" s="189"/>
      <c r="D257" s="183" t="s">
        <v>134</v>
      </c>
      <c r="E257" s="191" t="s">
        <v>1</v>
      </c>
      <c r="F257" s="192" t="s">
        <v>374</v>
      </c>
      <c r="H257" s="193">
        <v>14</v>
      </c>
      <c r="L257" s="189"/>
      <c r="M257" s="194"/>
      <c r="T257" s="195"/>
      <c r="AT257" s="191" t="s">
        <v>134</v>
      </c>
      <c r="AU257" s="191" t="s">
        <v>87</v>
      </c>
      <c r="AV257" s="190" t="s">
        <v>87</v>
      </c>
      <c r="AW257" s="190" t="s">
        <v>34</v>
      </c>
      <c r="AX257" s="190" t="s">
        <v>77</v>
      </c>
      <c r="AY257" s="191" t="s">
        <v>120</v>
      </c>
    </row>
    <row r="258" spans="2:65" s="190" customFormat="1">
      <c r="B258" s="189"/>
      <c r="D258" s="183" t="s">
        <v>134</v>
      </c>
      <c r="E258" s="191" t="s">
        <v>1</v>
      </c>
      <c r="F258" s="192" t="s">
        <v>375</v>
      </c>
      <c r="H258" s="193">
        <v>9</v>
      </c>
      <c r="L258" s="189"/>
      <c r="M258" s="194"/>
      <c r="T258" s="195"/>
      <c r="AT258" s="191" t="s">
        <v>134</v>
      </c>
      <c r="AU258" s="191" t="s">
        <v>87</v>
      </c>
      <c r="AV258" s="190" t="s">
        <v>87</v>
      </c>
      <c r="AW258" s="190" t="s">
        <v>34</v>
      </c>
      <c r="AX258" s="190" t="s">
        <v>77</v>
      </c>
      <c r="AY258" s="191" t="s">
        <v>120</v>
      </c>
    </row>
    <row r="259" spans="2:65" s="197" customFormat="1">
      <c r="B259" s="196"/>
      <c r="D259" s="183" t="s">
        <v>134</v>
      </c>
      <c r="E259" s="198" t="s">
        <v>1</v>
      </c>
      <c r="F259" s="199" t="s">
        <v>159</v>
      </c>
      <c r="H259" s="200">
        <v>23</v>
      </c>
      <c r="L259" s="196"/>
      <c r="M259" s="201"/>
      <c r="T259" s="202"/>
      <c r="AT259" s="198" t="s">
        <v>134</v>
      </c>
      <c r="AU259" s="198" t="s">
        <v>87</v>
      </c>
      <c r="AV259" s="197" t="s">
        <v>127</v>
      </c>
      <c r="AW259" s="197" t="s">
        <v>34</v>
      </c>
      <c r="AX259" s="197" t="s">
        <v>85</v>
      </c>
      <c r="AY259" s="198" t="s">
        <v>120</v>
      </c>
    </row>
    <row r="260" spans="2:65" s="28" customFormat="1" ht="24.2" customHeight="1">
      <c r="B260" s="27"/>
      <c r="C260" s="203" t="s">
        <v>376</v>
      </c>
      <c r="D260" s="203" t="s">
        <v>189</v>
      </c>
      <c r="E260" s="204" t="s">
        <v>377</v>
      </c>
      <c r="F260" s="205" t="s">
        <v>378</v>
      </c>
      <c r="G260" s="206" t="s">
        <v>360</v>
      </c>
      <c r="H260" s="207">
        <v>6.7000000000000004E-2</v>
      </c>
      <c r="I260" s="4"/>
      <c r="J260" s="208">
        <f>ROUND(I260*H260,2)</f>
        <v>0</v>
      </c>
      <c r="K260" s="205" t="s">
        <v>126</v>
      </c>
      <c r="L260" s="209"/>
      <c r="M260" s="210" t="s">
        <v>1</v>
      </c>
      <c r="N260" s="211" t="s">
        <v>42</v>
      </c>
      <c r="P260" s="179">
        <f>O260*H260</f>
        <v>0</v>
      </c>
      <c r="Q260" s="179">
        <v>1</v>
      </c>
      <c r="R260" s="179">
        <f>Q260*H260</f>
        <v>6.7000000000000004E-2</v>
      </c>
      <c r="S260" s="179">
        <v>0</v>
      </c>
      <c r="T260" s="180">
        <f>S260*H260</f>
        <v>0</v>
      </c>
      <c r="AR260" s="181" t="s">
        <v>379</v>
      </c>
      <c r="AT260" s="181" t="s">
        <v>189</v>
      </c>
      <c r="AU260" s="181" t="s">
        <v>87</v>
      </c>
      <c r="AY260" s="10" t="s">
        <v>120</v>
      </c>
      <c r="BE260" s="182">
        <f>IF(N260="základní",J260,0)</f>
        <v>0</v>
      </c>
      <c r="BF260" s="182">
        <f>IF(N260="snížená",J260,0)</f>
        <v>0</v>
      </c>
      <c r="BG260" s="182">
        <f>IF(N260="zákl. přenesená",J260,0)</f>
        <v>0</v>
      </c>
      <c r="BH260" s="182">
        <f>IF(N260="sníž. přenesená",J260,0)</f>
        <v>0</v>
      </c>
      <c r="BI260" s="182">
        <f>IF(N260="nulová",J260,0)</f>
        <v>0</v>
      </c>
      <c r="BJ260" s="10" t="s">
        <v>85</v>
      </c>
      <c r="BK260" s="182">
        <f>ROUND(I260*H260,2)</f>
        <v>0</v>
      </c>
      <c r="BL260" s="10" t="s">
        <v>317</v>
      </c>
      <c r="BM260" s="181" t="s">
        <v>380</v>
      </c>
    </row>
    <row r="261" spans="2:65" s="28" customFormat="1" ht="19.5">
      <c r="B261" s="27"/>
      <c r="D261" s="183" t="s">
        <v>129</v>
      </c>
      <c r="F261" s="184" t="s">
        <v>378</v>
      </c>
      <c r="L261" s="27"/>
      <c r="M261" s="185"/>
      <c r="T261" s="72"/>
      <c r="AT261" s="10" t="s">
        <v>129</v>
      </c>
      <c r="AU261" s="10" t="s">
        <v>87</v>
      </c>
    </row>
    <row r="262" spans="2:65" s="28" customFormat="1" ht="19.5">
      <c r="B262" s="27"/>
      <c r="D262" s="183" t="s">
        <v>132</v>
      </c>
      <c r="F262" s="188" t="s">
        <v>243</v>
      </c>
      <c r="L262" s="27"/>
      <c r="M262" s="185"/>
      <c r="T262" s="72"/>
      <c r="AT262" s="10" t="s">
        <v>132</v>
      </c>
      <c r="AU262" s="10" t="s">
        <v>87</v>
      </c>
    </row>
    <row r="263" spans="2:65" s="190" customFormat="1">
      <c r="B263" s="189"/>
      <c r="D263" s="183" t="s">
        <v>134</v>
      </c>
      <c r="E263" s="191" t="s">
        <v>1</v>
      </c>
      <c r="F263" s="192" t="s">
        <v>381</v>
      </c>
      <c r="H263" s="193">
        <v>2.7E-2</v>
      </c>
      <c r="L263" s="189"/>
      <c r="M263" s="194"/>
      <c r="T263" s="195"/>
      <c r="AT263" s="191" t="s">
        <v>134</v>
      </c>
      <c r="AU263" s="191" t="s">
        <v>87</v>
      </c>
      <c r="AV263" s="190" t="s">
        <v>87</v>
      </c>
      <c r="AW263" s="190" t="s">
        <v>34</v>
      </c>
      <c r="AX263" s="190" t="s">
        <v>77</v>
      </c>
      <c r="AY263" s="191" t="s">
        <v>120</v>
      </c>
    </row>
    <row r="264" spans="2:65" s="190" customFormat="1">
      <c r="B264" s="189"/>
      <c r="D264" s="183" t="s">
        <v>134</v>
      </c>
      <c r="E264" s="191" t="s">
        <v>1</v>
      </c>
      <c r="F264" s="192" t="s">
        <v>382</v>
      </c>
      <c r="H264" s="193">
        <v>0.04</v>
      </c>
      <c r="L264" s="189"/>
      <c r="M264" s="194"/>
      <c r="T264" s="195"/>
      <c r="AT264" s="191" t="s">
        <v>134</v>
      </c>
      <c r="AU264" s="191" t="s">
        <v>87</v>
      </c>
      <c r="AV264" s="190" t="s">
        <v>87</v>
      </c>
      <c r="AW264" s="190" t="s">
        <v>34</v>
      </c>
      <c r="AX264" s="190" t="s">
        <v>77</v>
      </c>
      <c r="AY264" s="191" t="s">
        <v>120</v>
      </c>
    </row>
    <row r="265" spans="2:65" s="197" customFormat="1">
      <c r="B265" s="196"/>
      <c r="D265" s="183" t="s">
        <v>134</v>
      </c>
      <c r="E265" s="198" t="s">
        <v>1</v>
      </c>
      <c r="F265" s="199" t="s">
        <v>159</v>
      </c>
      <c r="H265" s="200">
        <v>6.7000000000000004E-2</v>
      </c>
      <c r="L265" s="196"/>
      <c r="M265" s="201"/>
      <c r="T265" s="202"/>
      <c r="AT265" s="198" t="s">
        <v>134</v>
      </c>
      <c r="AU265" s="198" t="s">
        <v>87</v>
      </c>
      <c r="AV265" s="197" t="s">
        <v>127</v>
      </c>
      <c r="AW265" s="197" t="s">
        <v>34</v>
      </c>
      <c r="AX265" s="197" t="s">
        <v>85</v>
      </c>
      <c r="AY265" s="198" t="s">
        <v>120</v>
      </c>
    </row>
    <row r="266" spans="2:65" s="28" customFormat="1" ht="24.2" customHeight="1">
      <c r="B266" s="27"/>
      <c r="C266" s="203" t="s">
        <v>383</v>
      </c>
      <c r="D266" s="203" t="s">
        <v>189</v>
      </c>
      <c r="E266" s="204" t="s">
        <v>384</v>
      </c>
      <c r="F266" s="205" t="s">
        <v>385</v>
      </c>
      <c r="G266" s="206" t="s">
        <v>360</v>
      </c>
      <c r="H266" s="207">
        <v>0.189</v>
      </c>
      <c r="I266" s="4"/>
      <c r="J266" s="208">
        <f>ROUND(I266*H266,2)</f>
        <v>0</v>
      </c>
      <c r="K266" s="205" t="s">
        <v>126</v>
      </c>
      <c r="L266" s="209"/>
      <c r="M266" s="210" t="s">
        <v>1</v>
      </c>
      <c r="N266" s="211" t="s">
        <v>42</v>
      </c>
      <c r="P266" s="179">
        <f>O266*H266</f>
        <v>0</v>
      </c>
      <c r="Q266" s="179">
        <v>1</v>
      </c>
      <c r="R266" s="179">
        <f>Q266*H266</f>
        <v>0.189</v>
      </c>
      <c r="S266" s="179">
        <v>0</v>
      </c>
      <c r="T266" s="180">
        <f>S266*H266</f>
        <v>0</v>
      </c>
      <c r="AR266" s="181" t="s">
        <v>379</v>
      </c>
      <c r="AT266" s="181" t="s">
        <v>189</v>
      </c>
      <c r="AU266" s="181" t="s">
        <v>87</v>
      </c>
      <c r="AY266" s="10" t="s">
        <v>120</v>
      </c>
      <c r="BE266" s="182">
        <f>IF(N266="základní",J266,0)</f>
        <v>0</v>
      </c>
      <c r="BF266" s="182">
        <f>IF(N266="snížená",J266,0)</f>
        <v>0</v>
      </c>
      <c r="BG266" s="182">
        <f>IF(N266="zákl. přenesená",J266,0)</f>
        <v>0</v>
      </c>
      <c r="BH266" s="182">
        <f>IF(N266="sníž. přenesená",J266,0)</f>
        <v>0</v>
      </c>
      <c r="BI266" s="182">
        <f>IF(N266="nulová",J266,0)</f>
        <v>0</v>
      </c>
      <c r="BJ266" s="10" t="s">
        <v>85</v>
      </c>
      <c r="BK266" s="182">
        <f>ROUND(I266*H266,2)</f>
        <v>0</v>
      </c>
      <c r="BL266" s="10" t="s">
        <v>317</v>
      </c>
      <c r="BM266" s="181" t="s">
        <v>386</v>
      </c>
    </row>
    <row r="267" spans="2:65" s="28" customFormat="1">
      <c r="B267" s="27"/>
      <c r="D267" s="183" t="s">
        <v>129</v>
      </c>
      <c r="F267" s="184" t="s">
        <v>385</v>
      </c>
      <c r="L267" s="27"/>
      <c r="M267" s="185"/>
      <c r="T267" s="72"/>
      <c r="AT267" s="10" t="s">
        <v>129</v>
      </c>
      <c r="AU267" s="10" t="s">
        <v>87</v>
      </c>
    </row>
    <row r="268" spans="2:65" s="28" customFormat="1" ht="19.5">
      <c r="B268" s="27"/>
      <c r="D268" s="183" t="s">
        <v>132</v>
      </c>
      <c r="F268" s="188" t="s">
        <v>243</v>
      </c>
      <c r="L268" s="27"/>
      <c r="M268" s="185"/>
      <c r="T268" s="72"/>
      <c r="AT268" s="10" t="s">
        <v>132</v>
      </c>
      <c r="AU268" s="10" t="s">
        <v>87</v>
      </c>
    </row>
    <row r="269" spans="2:65" s="190" customFormat="1">
      <c r="B269" s="189"/>
      <c r="D269" s="183" t="s">
        <v>134</v>
      </c>
      <c r="E269" s="191" t="s">
        <v>1</v>
      </c>
      <c r="F269" s="192" t="s">
        <v>387</v>
      </c>
      <c r="H269" s="193">
        <v>2.8000000000000001E-2</v>
      </c>
      <c r="L269" s="189"/>
      <c r="M269" s="194"/>
      <c r="T269" s="195"/>
      <c r="AT269" s="191" t="s">
        <v>134</v>
      </c>
      <c r="AU269" s="191" t="s">
        <v>87</v>
      </c>
      <c r="AV269" s="190" t="s">
        <v>87</v>
      </c>
      <c r="AW269" s="190" t="s">
        <v>34</v>
      </c>
      <c r="AX269" s="190" t="s">
        <v>77</v>
      </c>
      <c r="AY269" s="191" t="s">
        <v>120</v>
      </c>
    </row>
    <row r="270" spans="2:65" s="190" customFormat="1">
      <c r="B270" s="189"/>
      <c r="D270" s="183" t="s">
        <v>134</v>
      </c>
      <c r="E270" s="191" t="s">
        <v>1</v>
      </c>
      <c r="F270" s="192" t="s">
        <v>388</v>
      </c>
      <c r="H270" s="193">
        <v>4.8000000000000001E-2</v>
      </c>
      <c r="L270" s="189"/>
      <c r="M270" s="194"/>
      <c r="T270" s="195"/>
      <c r="AT270" s="191" t="s">
        <v>134</v>
      </c>
      <c r="AU270" s="191" t="s">
        <v>87</v>
      </c>
      <c r="AV270" s="190" t="s">
        <v>87</v>
      </c>
      <c r="AW270" s="190" t="s">
        <v>34</v>
      </c>
      <c r="AX270" s="190" t="s">
        <v>77</v>
      </c>
      <c r="AY270" s="191" t="s">
        <v>120</v>
      </c>
    </row>
    <row r="271" spans="2:65" s="190" customFormat="1">
      <c r="B271" s="189"/>
      <c r="D271" s="183" t="s">
        <v>134</v>
      </c>
      <c r="E271" s="191" t="s">
        <v>1</v>
      </c>
      <c r="F271" s="192" t="s">
        <v>389</v>
      </c>
      <c r="H271" s="193">
        <v>3.9E-2</v>
      </c>
      <c r="L271" s="189"/>
      <c r="M271" s="194"/>
      <c r="T271" s="195"/>
      <c r="AT271" s="191" t="s">
        <v>134</v>
      </c>
      <c r="AU271" s="191" t="s">
        <v>87</v>
      </c>
      <c r="AV271" s="190" t="s">
        <v>87</v>
      </c>
      <c r="AW271" s="190" t="s">
        <v>34</v>
      </c>
      <c r="AX271" s="190" t="s">
        <v>77</v>
      </c>
      <c r="AY271" s="191" t="s">
        <v>120</v>
      </c>
    </row>
    <row r="272" spans="2:65" s="190" customFormat="1">
      <c r="B272" s="189"/>
      <c r="D272" s="183" t="s">
        <v>134</v>
      </c>
      <c r="E272" s="191" t="s">
        <v>1</v>
      </c>
      <c r="F272" s="192" t="s">
        <v>390</v>
      </c>
      <c r="H272" s="193">
        <v>7.3999999999999996E-2</v>
      </c>
      <c r="L272" s="189"/>
      <c r="M272" s="194"/>
      <c r="T272" s="195"/>
      <c r="AT272" s="191" t="s">
        <v>134</v>
      </c>
      <c r="AU272" s="191" t="s">
        <v>87</v>
      </c>
      <c r="AV272" s="190" t="s">
        <v>87</v>
      </c>
      <c r="AW272" s="190" t="s">
        <v>34</v>
      </c>
      <c r="AX272" s="190" t="s">
        <v>77</v>
      </c>
      <c r="AY272" s="191" t="s">
        <v>120</v>
      </c>
    </row>
    <row r="273" spans="2:65" s="197" customFormat="1">
      <c r="B273" s="196"/>
      <c r="D273" s="183" t="s">
        <v>134</v>
      </c>
      <c r="E273" s="198" t="s">
        <v>1</v>
      </c>
      <c r="F273" s="199" t="s">
        <v>159</v>
      </c>
      <c r="H273" s="200">
        <v>0.189</v>
      </c>
      <c r="L273" s="196"/>
      <c r="M273" s="201"/>
      <c r="T273" s="202"/>
      <c r="AT273" s="198" t="s">
        <v>134</v>
      </c>
      <c r="AU273" s="198" t="s">
        <v>87</v>
      </c>
      <c r="AV273" s="197" t="s">
        <v>127</v>
      </c>
      <c r="AW273" s="197" t="s">
        <v>34</v>
      </c>
      <c r="AX273" s="197" t="s">
        <v>85</v>
      </c>
      <c r="AY273" s="198" t="s">
        <v>120</v>
      </c>
    </row>
    <row r="274" spans="2:65" s="28" customFormat="1" ht="16.5" customHeight="1">
      <c r="B274" s="27"/>
      <c r="C274" s="203" t="s">
        <v>7</v>
      </c>
      <c r="D274" s="203" t="s">
        <v>189</v>
      </c>
      <c r="E274" s="204" t="s">
        <v>391</v>
      </c>
      <c r="F274" s="205" t="s">
        <v>392</v>
      </c>
      <c r="G274" s="206" t="s">
        <v>360</v>
      </c>
      <c r="H274" s="207">
        <v>4.0000000000000001E-3</v>
      </c>
      <c r="I274" s="4"/>
      <c r="J274" s="208">
        <f>ROUND(I274*H274,2)</f>
        <v>0</v>
      </c>
      <c r="K274" s="205" t="s">
        <v>126</v>
      </c>
      <c r="L274" s="209"/>
      <c r="M274" s="210" t="s">
        <v>1</v>
      </c>
      <c r="N274" s="211" t="s">
        <v>42</v>
      </c>
      <c r="P274" s="179">
        <f>O274*H274</f>
        <v>0</v>
      </c>
      <c r="Q274" s="179">
        <v>1</v>
      </c>
      <c r="R274" s="179">
        <f>Q274*H274</f>
        <v>4.0000000000000001E-3</v>
      </c>
      <c r="S274" s="179">
        <v>0</v>
      </c>
      <c r="T274" s="180">
        <f>S274*H274</f>
        <v>0</v>
      </c>
      <c r="AR274" s="181" t="s">
        <v>379</v>
      </c>
      <c r="AT274" s="181" t="s">
        <v>189</v>
      </c>
      <c r="AU274" s="181" t="s">
        <v>87</v>
      </c>
      <c r="AY274" s="10" t="s">
        <v>120</v>
      </c>
      <c r="BE274" s="182">
        <f>IF(N274="základní",J274,0)</f>
        <v>0</v>
      </c>
      <c r="BF274" s="182">
        <f>IF(N274="snížená",J274,0)</f>
        <v>0</v>
      </c>
      <c r="BG274" s="182">
        <f>IF(N274="zákl. přenesená",J274,0)</f>
        <v>0</v>
      </c>
      <c r="BH274" s="182">
        <f>IF(N274="sníž. přenesená",J274,0)</f>
        <v>0</v>
      </c>
      <c r="BI274" s="182">
        <f>IF(N274="nulová",J274,0)</f>
        <v>0</v>
      </c>
      <c r="BJ274" s="10" t="s">
        <v>85</v>
      </c>
      <c r="BK274" s="182">
        <f>ROUND(I274*H274,2)</f>
        <v>0</v>
      </c>
      <c r="BL274" s="10" t="s">
        <v>317</v>
      </c>
      <c r="BM274" s="181" t="s">
        <v>393</v>
      </c>
    </row>
    <row r="275" spans="2:65" s="28" customFormat="1">
      <c r="B275" s="27"/>
      <c r="D275" s="183" t="s">
        <v>129</v>
      </c>
      <c r="F275" s="184" t="s">
        <v>392</v>
      </c>
      <c r="L275" s="27"/>
      <c r="M275" s="185"/>
      <c r="T275" s="72"/>
      <c r="AT275" s="10" t="s">
        <v>129</v>
      </c>
      <c r="AU275" s="10" t="s">
        <v>87</v>
      </c>
    </row>
    <row r="276" spans="2:65" s="28" customFormat="1" ht="29.25">
      <c r="B276" s="27"/>
      <c r="D276" s="183" t="s">
        <v>132</v>
      </c>
      <c r="F276" s="188" t="s">
        <v>394</v>
      </c>
      <c r="L276" s="27"/>
      <c r="M276" s="185"/>
      <c r="T276" s="72"/>
      <c r="AT276" s="10" t="s">
        <v>132</v>
      </c>
      <c r="AU276" s="10" t="s">
        <v>87</v>
      </c>
    </row>
    <row r="277" spans="2:65" s="190" customFormat="1">
      <c r="B277" s="189"/>
      <c r="D277" s="183" t="s">
        <v>134</v>
      </c>
      <c r="E277" s="191" t="s">
        <v>1</v>
      </c>
      <c r="F277" s="192" t="s">
        <v>395</v>
      </c>
      <c r="H277" s="193">
        <v>4.0000000000000001E-3</v>
      </c>
      <c r="L277" s="189"/>
      <c r="M277" s="194"/>
      <c r="T277" s="195"/>
      <c r="AT277" s="191" t="s">
        <v>134</v>
      </c>
      <c r="AU277" s="191" t="s">
        <v>87</v>
      </c>
      <c r="AV277" s="190" t="s">
        <v>87</v>
      </c>
      <c r="AW277" s="190" t="s">
        <v>34</v>
      </c>
      <c r="AX277" s="190" t="s">
        <v>85</v>
      </c>
      <c r="AY277" s="191" t="s">
        <v>120</v>
      </c>
    </row>
    <row r="278" spans="2:65" s="28" customFormat="1" ht="24.2" customHeight="1">
      <c r="B278" s="27"/>
      <c r="C278" s="203" t="s">
        <v>396</v>
      </c>
      <c r="D278" s="203" t="s">
        <v>189</v>
      </c>
      <c r="E278" s="204" t="s">
        <v>397</v>
      </c>
      <c r="F278" s="205" t="s">
        <v>398</v>
      </c>
      <c r="G278" s="206" t="s">
        <v>192</v>
      </c>
      <c r="H278" s="207">
        <v>35</v>
      </c>
      <c r="I278" s="4"/>
      <c r="J278" s="208">
        <f>ROUND(I278*H278,2)</f>
        <v>0</v>
      </c>
      <c r="K278" s="205" t="s">
        <v>126</v>
      </c>
      <c r="L278" s="209"/>
      <c r="M278" s="210" t="s">
        <v>1</v>
      </c>
      <c r="N278" s="211" t="s">
        <v>42</v>
      </c>
      <c r="P278" s="179">
        <f>O278*H278</f>
        <v>0</v>
      </c>
      <c r="Q278" s="179">
        <v>1E-3</v>
      </c>
      <c r="R278" s="179">
        <f>Q278*H278</f>
        <v>3.5000000000000003E-2</v>
      </c>
      <c r="S278" s="179">
        <v>0</v>
      </c>
      <c r="T278" s="180">
        <f>S278*H278</f>
        <v>0</v>
      </c>
      <c r="AR278" s="181" t="s">
        <v>379</v>
      </c>
      <c r="AT278" s="181" t="s">
        <v>189</v>
      </c>
      <c r="AU278" s="181" t="s">
        <v>87</v>
      </c>
      <c r="AY278" s="10" t="s">
        <v>120</v>
      </c>
      <c r="BE278" s="182">
        <f>IF(N278="základní",J278,0)</f>
        <v>0</v>
      </c>
      <c r="BF278" s="182">
        <f>IF(N278="snížená",J278,0)</f>
        <v>0</v>
      </c>
      <c r="BG278" s="182">
        <f>IF(N278="zákl. přenesená",J278,0)</f>
        <v>0</v>
      </c>
      <c r="BH278" s="182">
        <f>IF(N278="sníž. přenesená",J278,0)</f>
        <v>0</v>
      </c>
      <c r="BI278" s="182">
        <f>IF(N278="nulová",J278,0)</f>
        <v>0</v>
      </c>
      <c r="BJ278" s="10" t="s">
        <v>85</v>
      </c>
      <c r="BK278" s="182">
        <f>ROUND(I278*H278,2)</f>
        <v>0</v>
      </c>
      <c r="BL278" s="10" t="s">
        <v>317</v>
      </c>
      <c r="BM278" s="181" t="s">
        <v>399</v>
      </c>
    </row>
    <row r="279" spans="2:65" s="28" customFormat="1" ht="19.5">
      <c r="B279" s="27"/>
      <c r="D279" s="183" t="s">
        <v>129</v>
      </c>
      <c r="F279" s="184" t="s">
        <v>398</v>
      </c>
      <c r="L279" s="27"/>
      <c r="M279" s="185"/>
      <c r="T279" s="72"/>
      <c r="AT279" s="10" t="s">
        <v>129</v>
      </c>
      <c r="AU279" s="10" t="s">
        <v>87</v>
      </c>
    </row>
    <row r="280" spans="2:65" s="28" customFormat="1" ht="19.5">
      <c r="B280" s="27"/>
      <c r="D280" s="183" t="s">
        <v>132</v>
      </c>
      <c r="F280" s="188" t="s">
        <v>243</v>
      </c>
      <c r="L280" s="27"/>
      <c r="M280" s="185"/>
      <c r="T280" s="72"/>
      <c r="AT280" s="10" t="s">
        <v>132</v>
      </c>
      <c r="AU280" s="10" t="s">
        <v>87</v>
      </c>
    </row>
    <row r="281" spans="2:65" s="190" customFormat="1">
      <c r="B281" s="189"/>
      <c r="D281" s="183" t="s">
        <v>134</v>
      </c>
      <c r="E281" s="191" t="s">
        <v>1</v>
      </c>
      <c r="F281" s="192" t="s">
        <v>400</v>
      </c>
      <c r="H281" s="193">
        <v>5</v>
      </c>
      <c r="L281" s="189"/>
      <c r="M281" s="194"/>
      <c r="T281" s="195"/>
      <c r="AT281" s="191" t="s">
        <v>134</v>
      </c>
      <c r="AU281" s="191" t="s">
        <v>87</v>
      </c>
      <c r="AV281" s="190" t="s">
        <v>87</v>
      </c>
      <c r="AW281" s="190" t="s">
        <v>34</v>
      </c>
      <c r="AX281" s="190" t="s">
        <v>77</v>
      </c>
      <c r="AY281" s="191" t="s">
        <v>120</v>
      </c>
    </row>
    <row r="282" spans="2:65" s="190" customFormat="1">
      <c r="B282" s="189"/>
      <c r="D282" s="183" t="s">
        <v>134</v>
      </c>
      <c r="E282" s="191" t="s">
        <v>1</v>
      </c>
      <c r="F282" s="192" t="s">
        <v>401</v>
      </c>
      <c r="H282" s="193">
        <v>30</v>
      </c>
      <c r="L282" s="189"/>
      <c r="M282" s="194"/>
      <c r="T282" s="195"/>
      <c r="AT282" s="191" t="s">
        <v>134</v>
      </c>
      <c r="AU282" s="191" t="s">
        <v>87</v>
      </c>
      <c r="AV282" s="190" t="s">
        <v>87</v>
      </c>
      <c r="AW282" s="190" t="s">
        <v>34</v>
      </c>
      <c r="AX282" s="190" t="s">
        <v>77</v>
      </c>
      <c r="AY282" s="191" t="s">
        <v>120</v>
      </c>
    </row>
    <row r="283" spans="2:65" s="197" customFormat="1">
      <c r="B283" s="196"/>
      <c r="D283" s="183" t="s">
        <v>134</v>
      </c>
      <c r="E283" s="198" t="s">
        <v>1</v>
      </c>
      <c r="F283" s="199" t="s">
        <v>159</v>
      </c>
      <c r="H283" s="200">
        <v>35</v>
      </c>
      <c r="L283" s="196"/>
      <c r="M283" s="201"/>
      <c r="T283" s="202"/>
      <c r="AT283" s="198" t="s">
        <v>134</v>
      </c>
      <c r="AU283" s="198" t="s">
        <v>87</v>
      </c>
      <c r="AV283" s="197" t="s">
        <v>127</v>
      </c>
      <c r="AW283" s="197" t="s">
        <v>34</v>
      </c>
      <c r="AX283" s="197" t="s">
        <v>85</v>
      </c>
      <c r="AY283" s="198" t="s">
        <v>120</v>
      </c>
    </row>
    <row r="284" spans="2:65" s="28" customFormat="1" ht="24.2" customHeight="1">
      <c r="B284" s="27"/>
      <c r="C284" s="171" t="s">
        <v>402</v>
      </c>
      <c r="D284" s="171" t="s">
        <v>122</v>
      </c>
      <c r="E284" s="172" t="s">
        <v>403</v>
      </c>
      <c r="F284" s="173" t="s">
        <v>404</v>
      </c>
      <c r="G284" s="174" t="s">
        <v>360</v>
      </c>
      <c r="H284" s="175">
        <v>0.29599999999999999</v>
      </c>
      <c r="I284" s="3"/>
      <c r="J284" s="176">
        <f>ROUND(I284*H284,2)</f>
        <v>0</v>
      </c>
      <c r="K284" s="173" t="s">
        <v>126</v>
      </c>
      <c r="L284" s="27"/>
      <c r="M284" s="177" t="s">
        <v>1</v>
      </c>
      <c r="N284" s="178" t="s">
        <v>42</v>
      </c>
      <c r="P284" s="179">
        <f>O284*H284</f>
        <v>0</v>
      </c>
      <c r="Q284" s="179">
        <v>0</v>
      </c>
      <c r="R284" s="179">
        <f>Q284*H284</f>
        <v>0</v>
      </c>
      <c r="S284" s="179">
        <v>0</v>
      </c>
      <c r="T284" s="180">
        <f>S284*H284</f>
        <v>0</v>
      </c>
      <c r="AR284" s="181" t="s">
        <v>317</v>
      </c>
      <c r="AT284" s="181" t="s">
        <v>122</v>
      </c>
      <c r="AU284" s="181" t="s">
        <v>87</v>
      </c>
      <c r="AY284" s="10" t="s">
        <v>120</v>
      </c>
      <c r="BE284" s="182">
        <f>IF(N284="základní",J284,0)</f>
        <v>0</v>
      </c>
      <c r="BF284" s="182">
        <f>IF(N284="snížená",J284,0)</f>
        <v>0</v>
      </c>
      <c r="BG284" s="182">
        <f>IF(N284="zákl. přenesená",J284,0)</f>
        <v>0</v>
      </c>
      <c r="BH284" s="182">
        <f>IF(N284="sníž. přenesená",J284,0)</f>
        <v>0</v>
      </c>
      <c r="BI284" s="182">
        <f>IF(N284="nulová",J284,0)</f>
        <v>0</v>
      </c>
      <c r="BJ284" s="10" t="s">
        <v>85</v>
      </c>
      <c r="BK284" s="182">
        <f>ROUND(I284*H284,2)</f>
        <v>0</v>
      </c>
      <c r="BL284" s="10" t="s">
        <v>317</v>
      </c>
      <c r="BM284" s="181" t="s">
        <v>405</v>
      </c>
    </row>
    <row r="285" spans="2:65" s="28" customFormat="1" ht="29.25">
      <c r="B285" s="27"/>
      <c r="D285" s="183" t="s">
        <v>129</v>
      </c>
      <c r="F285" s="184" t="s">
        <v>406</v>
      </c>
      <c r="L285" s="27"/>
      <c r="M285" s="185"/>
      <c r="T285" s="72"/>
      <c r="AT285" s="10" t="s">
        <v>129</v>
      </c>
      <c r="AU285" s="10" t="s">
        <v>87</v>
      </c>
    </row>
    <row r="286" spans="2:65" s="28" customFormat="1">
      <c r="B286" s="27"/>
      <c r="D286" s="186" t="s">
        <v>130</v>
      </c>
      <c r="F286" s="187" t="s">
        <v>407</v>
      </c>
      <c r="L286" s="27"/>
      <c r="M286" s="185"/>
      <c r="T286" s="72"/>
      <c r="AT286" s="10" t="s">
        <v>130</v>
      </c>
      <c r="AU286" s="10" t="s">
        <v>87</v>
      </c>
    </row>
    <row r="287" spans="2:65" s="160" customFormat="1" ht="22.9" customHeight="1">
      <c r="B287" s="159"/>
      <c r="D287" s="161" t="s">
        <v>76</v>
      </c>
      <c r="E287" s="169" t="s">
        <v>408</v>
      </c>
      <c r="F287" s="169" t="s">
        <v>409</v>
      </c>
      <c r="J287" s="170">
        <f>BK287</f>
        <v>0</v>
      </c>
      <c r="L287" s="159"/>
      <c r="M287" s="164"/>
      <c r="P287" s="165">
        <f>SUM(P288:P295)</f>
        <v>0</v>
      </c>
      <c r="R287" s="165">
        <f>SUM(R288:R295)</f>
        <v>5.3550000000000004E-3</v>
      </c>
      <c r="T287" s="166">
        <f>SUM(T288:T295)</f>
        <v>0</v>
      </c>
      <c r="AR287" s="161" t="s">
        <v>87</v>
      </c>
      <c r="AT287" s="167" t="s">
        <v>76</v>
      </c>
      <c r="AU287" s="167" t="s">
        <v>85</v>
      </c>
      <c r="AY287" s="161" t="s">
        <v>120</v>
      </c>
      <c r="BK287" s="168">
        <f>SUM(BK288:BK295)</f>
        <v>0</v>
      </c>
    </row>
    <row r="288" spans="2:65" s="28" customFormat="1" ht="24.2" customHeight="1">
      <c r="B288" s="27"/>
      <c r="C288" s="171" t="s">
        <v>410</v>
      </c>
      <c r="D288" s="171" t="s">
        <v>122</v>
      </c>
      <c r="E288" s="172" t="s">
        <v>411</v>
      </c>
      <c r="F288" s="173" t="s">
        <v>412</v>
      </c>
      <c r="G288" s="174" t="s">
        <v>182</v>
      </c>
      <c r="H288" s="175">
        <v>31.5</v>
      </c>
      <c r="I288" s="3"/>
      <c r="J288" s="176">
        <f>ROUND(I288*H288,2)</f>
        <v>0</v>
      </c>
      <c r="K288" s="173" t="s">
        <v>126</v>
      </c>
      <c r="L288" s="27"/>
      <c r="M288" s="177" t="s">
        <v>1</v>
      </c>
      <c r="N288" s="178" t="s">
        <v>42</v>
      </c>
      <c r="P288" s="179">
        <f>O288*H288</f>
        <v>0</v>
      </c>
      <c r="Q288" s="179">
        <v>1.7000000000000001E-4</v>
      </c>
      <c r="R288" s="179">
        <f>Q288*H288</f>
        <v>5.3550000000000004E-3</v>
      </c>
      <c r="S288" s="179">
        <v>0</v>
      </c>
      <c r="T288" s="180">
        <f>S288*H288</f>
        <v>0</v>
      </c>
      <c r="AR288" s="181" t="s">
        <v>317</v>
      </c>
      <c r="AT288" s="181" t="s">
        <v>122</v>
      </c>
      <c r="AU288" s="181" t="s">
        <v>87</v>
      </c>
      <c r="AY288" s="10" t="s">
        <v>120</v>
      </c>
      <c r="BE288" s="182">
        <f>IF(N288="základní",J288,0)</f>
        <v>0</v>
      </c>
      <c r="BF288" s="182">
        <f>IF(N288="snížená",J288,0)</f>
        <v>0</v>
      </c>
      <c r="BG288" s="182">
        <f>IF(N288="zákl. přenesená",J288,0)</f>
        <v>0</v>
      </c>
      <c r="BH288" s="182">
        <f>IF(N288="sníž. přenesená",J288,0)</f>
        <v>0</v>
      </c>
      <c r="BI288" s="182">
        <f>IF(N288="nulová",J288,0)</f>
        <v>0</v>
      </c>
      <c r="BJ288" s="10" t="s">
        <v>85</v>
      </c>
      <c r="BK288" s="182">
        <f>ROUND(I288*H288,2)</f>
        <v>0</v>
      </c>
      <c r="BL288" s="10" t="s">
        <v>317</v>
      </c>
      <c r="BM288" s="181" t="s">
        <v>413</v>
      </c>
    </row>
    <row r="289" spans="2:51" s="28" customFormat="1" ht="19.5">
      <c r="B289" s="27"/>
      <c r="D289" s="183" t="s">
        <v>129</v>
      </c>
      <c r="F289" s="184" t="s">
        <v>414</v>
      </c>
      <c r="L289" s="27"/>
      <c r="M289" s="185"/>
      <c r="T289" s="72"/>
      <c r="AT289" s="10" t="s">
        <v>129</v>
      </c>
      <c r="AU289" s="10" t="s">
        <v>87</v>
      </c>
    </row>
    <row r="290" spans="2:51" s="28" customFormat="1">
      <c r="B290" s="27"/>
      <c r="D290" s="186" t="s">
        <v>130</v>
      </c>
      <c r="F290" s="187" t="s">
        <v>415</v>
      </c>
      <c r="L290" s="27"/>
      <c r="M290" s="185"/>
      <c r="T290" s="72"/>
      <c r="AT290" s="10" t="s">
        <v>130</v>
      </c>
      <c r="AU290" s="10" t="s">
        <v>87</v>
      </c>
    </row>
    <row r="291" spans="2:51" s="28" customFormat="1" ht="19.5">
      <c r="B291" s="27"/>
      <c r="D291" s="183" t="s">
        <v>132</v>
      </c>
      <c r="F291" s="188" t="s">
        <v>243</v>
      </c>
      <c r="L291" s="27"/>
      <c r="M291" s="185"/>
      <c r="T291" s="72"/>
      <c r="AT291" s="10" t="s">
        <v>132</v>
      </c>
      <c r="AU291" s="10" t="s">
        <v>87</v>
      </c>
    </row>
    <row r="292" spans="2:51" s="190" customFormat="1">
      <c r="B292" s="189"/>
      <c r="D292" s="183" t="s">
        <v>134</v>
      </c>
      <c r="E292" s="191" t="s">
        <v>1</v>
      </c>
      <c r="F292" s="192" t="s">
        <v>416</v>
      </c>
      <c r="H292" s="193">
        <v>9.9</v>
      </c>
      <c r="L292" s="189"/>
      <c r="M292" s="194"/>
      <c r="T292" s="195"/>
      <c r="AT292" s="191" t="s">
        <v>134</v>
      </c>
      <c r="AU292" s="191" t="s">
        <v>87</v>
      </c>
      <c r="AV292" s="190" t="s">
        <v>87</v>
      </c>
      <c r="AW292" s="190" t="s">
        <v>34</v>
      </c>
      <c r="AX292" s="190" t="s">
        <v>77</v>
      </c>
      <c r="AY292" s="191" t="s">
        <v>120</v>
      </c>
    </row>
    <row r="293" spans="2:51" s="190" customFormat="1">
      <c r="B293" s="189"/>
      <c r="D293" s="183" t="s">
        <v>134</v>
      </c>
      <c r="E293" s="191" t="s">
        <v>1</v>
      </c>
      <c r="F293" s="192" t="s">
        <v>417</v>
      </c>
      <c r="H293" s="193">
        <v>15.4</v>
      </c>
      <c r="L293" s="189"/>
      <c r="M293" s="194"/>
      <c r="T293" s="195"/>
      <c r="AT293" s="191" t="s">
        <v>134</v>
      </c>
      <c r="AU293" s="191" t="s">
        <v>87</v>
      </c>
      <c r="AV293" s="190" t="s">
        <v>87</v>
      </c>
      <c r="AW293" s="190" t="s">
        <v>34</v>
      </c>
      <c r="AX293" s="190" t="s">
        <v>77</v>
      </c>
      <c r="AY293" s="191" t="s">
        <v>120</v>
      </c>
    </row>
    <row r="294" spans="2:51" s="190" customFormat="1">
      <c r="B294" s="189"/>
      <c r="D294" s="183" t="s">
        <v>134</v>
      </c>
      <c r="E294" s="191" t="s">
        <v>1</v>
      </c>
      <c r="F294" s="192" t="s">
        <v>418</v>
      </c>
      <c r="H294" s="193">
        <v>6.2</v>
      </c>
      <c r="L294" s="189"/>
      <c r="M294" s="194"/>
      <c r="T294" s="195"/>
      <c r="AT294" s="191" t="s">
        <v>134</v>
      </c>
      <c r="AU294" s="191" t="s">
        <v>87</v>
      </c>
      <c r="AV294" s="190" t="s">
        <v>87</v>
      </c>
      <c r="AW294" s="190" t="s">
        <v>34</v>
      </c>
      <c r="AX294" s="190" t="s">
        <v>77</v>
      </c>
      <c r="AY294" s="191" t="s">
        <v>120</v>
      </c>
    </row>
    <row r="295" spans="2:51" s="197" customFormat="1">
      <c r="B295" s="196"/>
      <c r="D295" s="183" t="s">
        <v>134</v>
      </c>
      <c r="E295" s="198" t="s">
        <v>1</v>
      </c>
      <c r="F295" s="199" t="s">
        <v>159</v>
      </c>
      <c r="H295" s="200">
        <v>31.5</v>
      </c>
      <c r="L295" s="196"/>
      <c r="M295" s="215"/>
      <c r="N295" s="216"/>
      <c r="O295" s="216"/>
      <c r="P295" s="216"/>
      <c r="Q295" s="216"/>
      <c r="R295" s="216"/>
      <c r="S295" s="216"/>
      <c r="T295" s="217"/>
      <c r="AT295" s="198" t="s">
        <v>134</v>
      </c>
      <c r="AU295" s="198" t="s">
        <v>87</v>
      </c>
      <c r="AV295" s="197" t="s">
        <v>127</v>
      </c>
      <c r="AW295" s="197" t="s">
        <v>34</v>
      </c>
      <c r="AX295" s="197" t="s">
        <v>85</v>
      </c>
      <c r="AY295" s="198" t="s">
        <v>120</v>
      </c>
    </row>
    <row r="296" spans="2:51" s="28" customFormat="1" ht="6.95" customHeight="1">
      <c r="B296" s="51"/>
      <c r="C296" s="52"/>
      <c r="D296" s="52"/>
      <c r="E296" s="52"/>
      <c r="F296" s="52"/>
      <c r="G296" s="52"/>
      <c r="H296" s="52"/>
      <c r="I296" s="52"/>
      <c r="J296" s="52"/>
      <c r="K296" s="52"/>
      <c r="L296" s="27"/>
    </row>
  </sheetData>
  <sheetProtection algorithmName="SHA-512" hashValue="aPO4KdzNx00MzSZzvov0bW7EB6tNCi5/hByJ2y9QuEHK5+L2uQMlUOOJxpjsMtrmL46OrEXkC4g4YG/ySaiQbw==" saltValue="69SN+M4bAXnzf/aIhTcQdw==" spinCount="100000" sheet="1" objects="1" scenarios="1"/>
  <autoFilter ref="C123:K295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9" r:id="rId1" xr:uid="{00000000-0004-0000-0200-000000000000}"/>
    <hyperlink ref="F136" r:id="rId2" xr:uid="{00000000-0004-0000-0200-000001000000}"/>
    <hyperlink ref="F144" r:id="rId3" xr:uid="{00000000-0004-0000-0200-000002000000}"/>
    <hyperlink ref="F154" r:id="rId4" xr:uid="{00000000-0004-0000-0200-000003000000}"/>
    <hyperlink ref="F162" r:id="rId5" xr:uid="{00000000-0004-0000-0200-000004000000}"/>
    <hyperlink ref="F170" r:id="rId6" xr:uid="{00000000-0004-0000-0200-000005000000}"/>
    <hyperlink ref="F183" r:id="rId7" xr:uid="{00000000-0004-0000-0200-000006000000}"/>
    <hyperlink ref="F190" r:id="rId8" xr:uid="{00000000-0004-0000-0200-000007000000}"/>
    <hyperlink ref="F195" r:id="rId9" xr:uid="{00000000-0004-0000-0200-000008000000}"/>
    <hyperlink ref="F200" r:id="rId10" xr:uid="{00000000-0004-0000-0200-000009000000}"/>
    <hyperlink ref="F205" r:id="rId11" xr:uid="{00000000-0004-0000-0200-00000A000000}"/>
    <hyperlink ref="F212" r:id="rId12" xr:uid="{00000000-0004-0000-0200-00000B000000}"/>
    <hyperlink ref="F219" r:id="rId13" xr:uid="{00000000-0004-0000-0200-00000C000000}"/>
    <hyperlink ref="F226" r:id="rId14" xr:uid="{00000000-0004-0000-0200-00000D000000}"/>
    <hyperlink ref="F234" r:id="rId15" xr:uid="{00000000-0004-0000-0200-00000E000000}"/>
    <hyperlink ref="F249" r:id="rId16" xr:uid="{00000000-0004-0000-0200-00000F000000}"/>
    <hyperlink ref="F255" r:id="rId17" xr:uid="{00000000-0004-0000-0200-000010000000}"/>
    <hyperlink ref="F286" r:id="rId18" xr:uid="{00000000-0004-0000-0200-000011000000}"/>
    <hyperlink ref="F290" r:id="rId19" xr:uid="{00000000-0004-0000-02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3"/>
  <sheetViews>
    <sheetView showGridLines="0" workbookViewId="0">
      <selection activeCell="E1" sqref="E1"/>
    </sheetView>
  </sheetViews>
  <sheetFormatPr defaultRowHeight="11.25"/>
  <cols>
    <col min="1" max="1" width="8.33203125" style="7" customWidth="1"/>
    <col min="2" max="2" width="1.1640625" style="7" customWidth="1"/>
    <col min="3" max="3" width="4.1640625" style="7" customWidth="1"/>
    <col min="4" max="4" width="4.33203125" style="7" customWidth="1"/>
    <col min="5" max="5" width="17.1640625" style="7" customWidth="1"/>
    <col min="6" max="6" width="50.83203125" style="7" customWidth="1"/>
    <col min="7" max="7" width="7.5" style="7" customWidth="1"/>
    <col min="8" max="8" width="14" style="7" customWidth="1"/>
    <col min="9" max="9" width="15.83203125" style="7" customWidth="1"/>
    <col min="10" max="11" width="22.33203125" style="7" customWidth="1"/>
    <col min="12" max="12" width="9.33203125" style="7" customWidth="1"/>
    <col min="13" max="13" width="10.83203125" style="7" hidden="1" customWidth="1"/>
    <col min="14" max="14" width="9.33203125" style="7" hidden="1"/>
    <col min="15" max="20" width="14.1640625" style="7" hidden="1" customWidth="1"/>
    <col min="21" max="21" width="16.33203125" style="7" hidden="1" customWidth="1"/>
    <col min="22" max="22" width="12.33203125" style="7" customWidth="1"/>
    <col min="23" max="23" width="16.33203125" style="7" customWidth="1"/>
    <col min="24" max="24" width="12.33203125" style="7" customWidth="1"/>
    <col min="25" max="25" width="15" style="7" customWidth="1"/>
    <col min="26" max="26" width="11" style="7" customWidth="1"/>
    <col min="27" max="27" width="15" style="7" customWidth="1"/>
    <col min="28" max="28" width="16.33203125" style="7" customWidth="1"/>
    <col min="29" max="29" width="11" style="7" customWidth="1"/>
    <col min="30" max="30" width="15" style="7" customWidth="1"/>
    <col min="31" max="31" width="16.33203125" style="7" customWidth="1"/>
    <col min="32" max="43" width="9.33203125" style="7"/>
    <col min="44" max="65" width="9.33203125" style="7" hidden="1"/>
    <col min="66" max="16384" width="9.33203125" style="7"/>
  </cols>
  <sheetData>
    <row r="2" spans="2:46" ht="36.950000000000003" customHeight="1">
      <c r="L2" s="8" t="s">
        <v>5</v>
      </c>
      <c r="M2" s="9"/>
      <c r="N2" s="9"/>
      <c r="O2" s="9"/>
      <c r="P2" s="9"/>
      <c r="Q2" s="9"/>
      <c r="R2" s="9"/>
      <c r="S2" s="9"/>
      <c r="T2" s="9"/>
      <c r="U2" s="9"/>
      <c r="V2" s="9"/>
      <c r="AT2" s="10" t="s">
        <v>93</v>
      </c>
    </row>
    <row r="3" spans="2:4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87</v>
      </c>
    </row>
    <row r="4" spans="2:46" ht="24.95" customHeight="1">
      <c r="B4" s="13"/>
      <c r="D4" s="14" t="s">
        <v>94</v>
      </c>
      <c r="L4" s="13"/>
      <c r="M4" s="115" t="s">
        <v>10</v>
      </c>
      <c r="AT4" s="10" t="s">
        <v>3</v>
      </c>
    </row>
    <row r="5" spans="2:46" ht="6.95" customHeight="1">
      <c r="B5" s="13"/>
      <c r="L5" s="13"/>
    </row>
    <row r="6" spans="2:46" ht="12" customHeight="1">
      <c r="B6" s="13"/>
      <c r="D6" s="23" t="s">
        <v>16</v>
      </c>
      <c r="L6" s="13"/>
    </row>
    <row r="7" spans="2:46" ht="16.5" customHeight="1">
      <c r="B7" s="13"/>
      <c r="E7" s="116" t="str">
        <f>'Rekapitulace stavby'!K6</f>
        <v>MVN Sruby, ř. km 8,710, Sruby na Šumavě</v>
      </c>
      <c r="F7" s="117"/>
      <c r="G7" s="117"/>
      <c r="H7" s="117"/>
      <c r="L7" s="13"/>
    </row>
    <row r="8" spans="2:46" s="28" customFormat="1" ht="12" customHeight="1">
      <c r="B8" s="27"/>
      <c r="D8" s="23" t="s">
        <v>95</v>
      </c>
      <c r="L8" s="27"/>
    </row>
    <row r="9" spans="2:46" s="28" customFormat="1" ht="16.5" customHeight="1">
      <c r="B9" s="27"/>
      <c r="E9" s="60" t="s">
        <v>419</v>
      </c>
      <c r="F9" s="118"/>
      <c r="G9" s="118"/>
      <c r="H9" s="118"/>
      <c r="L9" s="27"/>
    </row>
    <row r="10" spans="2:46" s="28" customFormat="1">
      <c r="B10" s="27"/>
      <c r="L10" s="27"/>
    </row>
    <row r="11" spans="2:46" s="28" customFormat="1" ht="12" customHeight="1">
      <c r="B11" s="27"/>
      <c r="D11" s="23" t="s">
        <v>18</v>
      </c>
      <c r="F11" s="24" t="s">
        <v>1</v>
      </c>
      <c r="I11" s="23" t="s">
        <v>19</v>
      </c>
      <c r="J11" s="24" t="s">
        <v>1</v>
      </c>
      <c r="L11" s="27"/>
    </row>
    <row r="12" spans="2:46" s="28" customFormat="1" ht="12" customHeight="1">
      <c r="B12" s="27"/>
      <c r="D12" s="23" t="s">
        <v>20</v>
      </c>
      <c r="F12" s="24" t="s">
        <v>21</v>
      </c>
      <c r="I12" s="23" t="s">
        <v>22</v>
      </c>
      <c r="J12" s="119" t="str">
        <f>'Rekapitulace stavby'!AN8</f>
        <v>9. 5. 2023</v>
      </c>
      <c r="L12" s="27"/>
    </row>
    <row r="13" spans="2:46" s="28" customFormat="1" ht="10.9" customHeight="1">
      <c r="B13" s="27"/>
      <c r="L13" s="27"/>
    </row>
    <row r="14" spans="2:46" s="28" customFormat="1" ht="12" customHeight="1">
      <c r="B14" s="27"/>
      <c r="D14" s="23" t="s">
        <v>24</v>
      </c>
      <c r="I14" s="23" t="s">
        <v>25</v>
      </c>
      <c r="J14" s="24" t="s">
        <v>26</v>
      </c>
      <c r="L14" s="27"/>
    </row>
    <row r="15" spans="2:46" s="28" customFormat="1" ht="18" customHeight="1">
      <c r="B15" s="27"/>
      <c r="E15" s="24" t="s">
        <v>27</v>
      </c>
      <c r="I15" s="23" t="s">
        <v>28</v>
      </c>
      <c r="J15" s="24" t="s">
        <v>1</v>
      </c>
      <c r="L15" s="27"/>
    </row>
    <row r="16" spans="2:46" s="28" customFormat="1" ht="6.95" customHeight="1">
      <c r="B16" s="27"/>
      <c r="L16" s="27"/>
    </row>
    <row r="17" spans="2:12" s="28" customFormat="1" ht="12" customHeight="1">
      <c r="B17" s="27"/>
      <c r="D17" s="23" t="s">
        <v>29</v>
      </c>
      <c r="I17" s="23" t="s">
        <v>25</v>
      </c>
      <c r="J17" s="221" t="str">
        <f>'Rekapitulace stavby'!AN13</f>
        <v>Vyplň údaj</v>
      </c>
      <c r="L17" s="27"/>
    </row>
    <row r="18" spans="2:12" s="28" customFormat="1" ht="18" customHeight="1">
      <c r="B18" s="27"/>
      <c r="E18" s="220" t="str">
        <f>'Rekapitulace stavby'!E14</f>
        <v>Vyplň údaj</v>
      </c>
      <c r="F18" s="220"/>
      <c r="G18" s="220"/>
      <c r="H18" s="220"/>
      <c r="I18" s="23" t="s">
        <v>28</v>
      </c>
      <c r="J18" s="221" t="str">
        <f>'Rekapitulace stavby'!AN14</f>
        <v>Vyplň údaj</v>
      </c>
      <c r="L18" s="27"/>
    </row>
    <row r="19" spans="2:12" s="28" customFormat="1" ht="6.95" customHeight="1">
      <c r="B19" s="27"/>
      <c r="L19" s="27"/>
    </row>
    <row r="20" spans="2:12" s="28" customFormat="1" ht="12" customHeight="1">
      <c r="B20" s="27"/>
      <c r="D20" s="23" t="s">
        <v>31</v>
      </c>
      <c r="I20" s="23" t="s">
        <v>25</v>
      </c>
      <c r="J20" s="24" t="s">
        <v>32</v>
      </c>
      <c r="L20" s="27"/>
    </row>
    <row r="21" spans="2:12" s="28" customFormat="1" ht="18" customHeight="1">
      <c r="B21" s="27"/>
      <c r="E21" s="24" t="s">
        <v>33</v>
      </c>
      <c r="I21" s="23" t="s">
        <v>28</v>
      </c>
      <c r="J21" s="24" t="s">
        <v>1</v>
      </c>
      <c r="L21" s="27"/>
    </row>
    <row r="22" spans="2:12" s="28" customFormat="1" ht="6.95" customHeight="1">
      <c r="B22" s="27"/>
      <c r="L22" s="27"/>
    </row>
    <row r="23" spans="2:12" s="28" customFormat="1" ht="12" customHeight="1">
      <c r="B23" s="27"/>
      <c r="D23" s="23" t="s">
        <v>35</v>
      </c>
      <c r="I23" s="23" t="s">
        <v>25</v>
      </c>
      <c r="J23" s="24" t="s">
        <v>32</v>
      </c>
      <c r="L23" s="27"/>
    </row>
    <row r="24" spans="2:12" s="28" customFormat="1" ht="18" customHeight="1">
      <c r="B24" s="27"/>
      <c r="E24" s="24" t="s">
        <v>33</v>
      </c>
      <c r="I24" s="23" t="s">
        <v>28</v>
      </c>
      <c r="J24" s="24" t="s">
        <v>1</v>
      </c>
      <c r="L24" s="27"/>
    </row>
    <row r="25" spans="2:12" s="28" customFormat="1" ht="6.95" customHeight="1">
      <c r="B25" s="27"/>
      <c r="L25" s="27"/>
    </row>
    <row r="26" spans="2:12" s="28" customFormat="1" ht="12" customHeight="1">
      <c r="B26" s="27"/>
      <c r="D26" s="23" t="s">
        <v>36</v>
      </c>
      <c r="L26" s="27"/>
    </row>
    <row r="27" spans="2:12" s="121" customFormat="1" ht="16.5" customHeight="1">
      <c r="B27" s="120"/>
      <c r="E27" s="25" t="s">
        <v>1</v>
      </c>
      <c r="F27" s="25"/>
      <c r="G27" s="25"/>
      <c r="H27" s="25"/>
      <c r="L27" s="120"/>
    </row>
    <row r="28" spans="2:12" s="28" customFormat="1" ht="6.95" customHeight="1">
      <c r="B28" s="27"/>
      <c r="L28" s="27"/>
    </row>
    <row r="29" spans="2:12" s="28" customFormat="1" ht="6.95" customHeight="1">
      <c r="B29" s="27"/>
      <c r="D29" s="68"/>
      <c r="E29" s="68"/>
      <c r="F29" s="68"/>
      <c r="G29" s="68"/>
      <c r="H29" s="68"/>
      <c r="I29" s="68"/>
      <c r="J29" s="68"/>
      <c r="K29" s="68"/>
      <c r="L29" s="27"/>
    </row>
    <row r="30" spans="2:12" s="28" customFormat="1" ht="25.35" customHeight="1">
      <c r="B30" s="27"/>
      <c r="D30" s="122" t="s">
        <v>37</v>
      </c>
      <c r="J30" s="123">
        <f>ROUND(J118, 2)</f>
        <v>442410.5</v>
      </c>
      <c r="L30" s="27"/>
    </row>
    <row r="31" spans="2:12" s="28" customFormat="1" ht="6.95" customHeight="1">
      <c r="B31" s="27"/>
      <c r="D31" s="68"/>
      <c r="E31" s="68"/>
      <c r="F31" s="68"/>
      <c r="G31" s="68"/>
      <c r="H31" s="68"/>
      <c r="I31" s="68"/>
      <c r="J31" s="68"/>
      <c r="K31" s="68"/>
      <c r="L31" s="27"/>
    </row>
    <row r="32" spans="2:12" s="28" customFormat="1" ht="14.45" customHeight="1">
      <c r="B32" s="27"/>
      <c r="F32" s="124" t="s">
        <v>39</v>
      </c>
      <c r="I32" s="124" t="s">
        <v>38</v>
      </c>
      <c r="J32" s="124" t="s">
        <v>40</v>
      </c>
      <c r="L32" s="27"/>
    </row>
    <row r="33" spans="2:12" s="28" customFormat="1" ht="14.45" customHeight="1">
      <c r="B33" s="27"/>
      <c r="D33" s="125" t="s">
        <v>41</v>
      </c>
      <c r="E33" s="23" t="s">
        <v>42</v>
      </c>
      <c r="F33" s="126">
        <f>ROUND((SUM(BE118:BE162)),  2)</f>
        <v>442410.5</v>
      </c>
      <c r="I33" s="127">
        <v>0.21</v>
      </c>
      <c r="J33" s="126">
        <f>ROUND(((SUM(BE118:BE162))*I33),  2)</f>
        <v>92906.21</v>
      </c>
      <c r="L33" s="27"/>
    </row>
    <row r="34" spans="2:12" s="28" customFormat="1" ht="14.45" customHeight="1">
      <c r="B34" s="27"/>
      <c r="E34" s="23" t="s">
        <v>43</v>
      </c>
      <c r="F34" s="126">
        <f>ROUND((SUM(BF118:BF162)),  2)</f>
        <v>0</v>
      </c>
      <c r="I34" s="127">
        <v>0.15</v>
      </c>
      <c r="J34" s="126">
        <f>ROUND(((SUM(BF118:BF162))*I34),  2)</f>
        <v>0</v>
      </c>
      <c r="L34" s="27"/>
    </row>
    <row r="35" spans="2:12" s="28" customFormat="1" ht="14.45" hidden="1" customHeight="1">
      <c r="B35" s="27"/>
      <c r="E35" s="23" t="s">
        <v>44</v>
      </c>
      <c r="F35" s="126">
        <f>ROUND((SUM(BG118:BG162)),  2)</f>
        <v>0</v>
      </c>
      <c r="I35" s="127">
        <v>0.21</v>
      </c>
      <c r="J35" s="126">
        <f>0</f>
        <v>0</v>
      </c>
      <c r="L35" s="27"/>
    </row>
    <row r="36" spans="2:12" s="28" customFormat="1" ht="14.45" hidden="1" customHeight="1">
      <c r="B36" s="27"/>
      <c r="E36" s="23" t="s">
        <v>45</v>
      </c>
      <c r="F36" s="126">
        <f>ROUND((SUM(BH118:BH162)),  2)</f>
        <v>0</v>
      </c>
      <c r="I36" s="127">
        <v>0.15</v>
      </c>
      <c r="J36" s="126">
        <f>0</f>
        <v>0</v>
      </c>
      <c r="L36" s="27"/>
    </row>
    <row r="37" spans="2:12" s="28" customFormat="1" ht="14.45" hidden="1" customHeight="1">
      <c r="B37" s="27"/>
      <c r="E37" s="23" t="s">
        <v>46</v>
      </c>
      <c r="F37" s="126">
        <f>ROUND((SUM(BI118:BI162)),  2)</f>
        <v>0</v>
      </c>
      <c r="I37" s="127">
        <v>0</v>
      </c>
      <c r="J37" s="126">
        <f>0</f>
        <v>0</v>
      </c>
      <c r="L37" s="27"/>
    </row>
    <row r="38" spans="2:12" s="28" customFormat="1" ht="6.95" customHeight="1">
      <c r="B38" s="27"/>
      <c r="L38" s="27"/>
    </row>
    <row r="39" spans="2:12" s="28" customFormat="1" ht="25.35" customHeight="1">
      <c r="B39" s="27"/>
      <c r="C39" s="128"/>
      <c r="D39" s="129" t="s">
        <v>47</v>
      </c>
      <c r="E39" s="75"/>
      <c r="F39" s="75"/>
      <c r="G39" s="130" t="s">
        <v>48</v>
      </c>
      <c r="H39" s="131" t="s">
        <v>49</v>
      </c>
      <c r="I39" s="75"/>
      <c r="J39" s="132">
        <f>SUM(J30:J37)</f>
        <v>535316.71</v>
      </c>
      <c r="K39" s="133"/>
      <c r="L39" s="27"/>
    </row>
    <row r="40" spans="2:12" s="28" customFormat="1" ht="14.45" customHeight="1">
      <c r="B40" s="27"/>
      <c r="L40" s="27"/>
    </row>
    <row r="41" spans="2:12" ht="14.45" customHeight="1">
      <c r="B41" s="13"/>
      <c r="L41" s="13"/>
    </row>
    <row r="42" spans="2:12" ht="14.45" customHeight="1">
      <c r="B42" s="13"/>
      <c r="L42" s="13"/>
    </row>
    <row r="43" spans="2:12" ht="14.45" customHeight="1">
      <c r="B43" s="13"/>
      <c r="L43" s="13"/>
    </row>
    <row r="44" spans="2:12" ht="14.45" customHeight="1">
      <c r="B44" s="13"/>
      <c r="L44" s="13"/>
    </row>
    <row r="45" spans="2:12" ht="14.45" customHeight="1">
      <c r="B45" s="13"/>
      <c r="L45" s="13"/>
    </row>
    <row r="46" spans="2:12" ht="14.45" customHeight="1">
      <c r="B46" s="13"/>
      <c r="L46" s="13"/>
    </row>
    <row r="47" spans="2:12" ht="14.45" customHeight="1">
      <c r="B47" s="13"/>
      <c r="L47" s="13"/>
    </row>
    <row r="48" spans="2:12" ht="14.45" customHeight="1">
      <c r="B48" s="13"/>
      <c r="L48" s="13"/>
    </row>
    <row r="49" spans="2:12" ht="14.45" customHeight="1">
      <c r="B49" s="13"/>
      <c r="L49" s="13"/>
    </row>
    <row r="50" spans="2:12" s="28" customFormat="1" ht="14.45" customHeight="1">
      <c r="B50" s="27"/>
      <c r="D50" s="48" t="s">
        <v>50</v>
      </c>
      <c r="E50" s="49"/>
      <c r="F50" s="49"/>
      <c r="G50" s="48" t="s">
        <v>51</v>
      </c>
      <c r="H50" s="49"/>
      <c r="I50" s="49"/>
      <c r="J50" s="49"/>
      <c r="K50" s="49"/>
      <c r="L50" s="27"/>
    </row>
    <row r="51" spans="2:12">
      <c r="B51" s="13"/>
      <c r="L51" s="13"/>
    </row>
    <row r="52" spans="2:12">
      <c r="B52" s="13"/>
      <c r="L52" s="13"/>
    </row>
    <row r="53" spans="2:12">
      <c r="B53" s="13"/>
      <c r="L53" s="13"/>
    </row>
    <row r="54" spans="2:12">
      <c r="B54" s="13"/>
      <c r="L54" s="13"/>
    </row>
    <row r="55" spans="2:12">
      <c r="B55" s="13"/>
      <c r="L55" s="13"/>
    </row>
    <row r="56" spans="2:12">
      <c r="B56" s="13"/>
      <c r="L56" s="13"/>
    </row>
    <row r="57" spans="2:12">
      <c r="B57" s="13"/>
      <c r="L57" s="13"/>
    </row>
    <row r="58" spans="2:12">
      <c r="B58" s="13"/>
      <c r="L58" s="13"/>
    </row>
    <row r="59" spans="2:12">
      <c r="B59" s="13"/>
      <c r="L59" s="13"/>
    </row>
    <row r="60" spans="2:12">
      <c r="B60" s="13"/>
      <c r="L60" s="13"/>
    </row>
    <row r="61" spans="2:12" s="28" customFormat="1" ht="12.75">
      <c r="B61" s="27"/>
      <c r="D61" s="50" t="s">
        <v>52</v>
      </c>
      <c r="E61" s="30"/>
      <c r="F61" s="134" t="s">
        <v>53</v>
      </c>
      <c r="G61" s="50" t="s">
        <v>52</v>
      </c>
      <c r="H61" s="30"/>
      <c r="I61" s="30"/>
      <c r="J61" s="135" t="s">
        <v>53</v>
      </c>
      <c r="K61" s="30"/>
      <c r="L61" s="27"/>
    </row>
    <row r="62" spans="2:12">
      <c r="B62" s="13"/>
      <c r="L62" s="13"/>
    </row>
    <row r="63" spans="2:12">
      <c r="B63" s="13"/>
      <c r="L63" s="13"/>
    </row>
    <row r="64" spans="2:12">
      <c r="B64" s="13"/>
      <c r="L64" s="13"/>
    </row>
    <row r="65" spans="2:12" s="28" customFormat="1" ht="12.75">
      <c r="B65" s="27"/>
      <c r="D65" s="48" t="s">
        <v>54</v>
      </c>
      <c r="E65" s="49"/>
      <c r="F65" s="49"/>
      <c r="G65" s="48" t="s">
        <v>55</v>
      </c>
      <c r="H65" s="49"/>
      <c r="I65" s="49"/>
      <c r="J65" s="49"/>
      <c r="K65" s="49"/>
      <c r="L65" s="27"/>
    </row>
    <row r="66" spans="2:12">
      <c r="B66" s="13"/>
      <c r="L66" s="13"/>
    </row>
    <row r="67" spans="2:12">
      <c r="B67" s="13"/>
      <c r="L67" s="13"/>
    </row>
    <row r="68" spans="2:12">
      <c r="B68" s="13"/>
      <c r="L68" s="13"/>
    </row>
    <row r="69" spans="2:12">
      <c r="B69" s="13"/>
      <c r="L69" s="13"/>
    </row>
    <row r="70" spans="2:12">
      <c r="B70" s="13"/>
      <c r="L70" s="13"/>
    </row>
    <row r="71" spans="2:12">
      <c r="B71" s="13"/>
      <c r="L71" s="13"/>
    </row>
    <row r="72" spans="2:12">
      <c r="B72" s="13"/>
      <c r="L72" s="13"/>
    </row>
    <row r="73" spans="2:12">
      <c r="B73" s="13"/>
      <c r="L73" s="13"/>
    </row>
    <row r="74" spans="2:12">
      <c r="B74" s="13"/>
      <c r="L74" s="13"/>
    </row>
    <row r="75" spans="2:12">
      <c r="B75" s="13"/>
      <c r="L75" s="13"/>
    </row>
    <row r="76" spans="2:12" s="28" customFormat="1" ht="12.75">
      <c r="B76" s="27"/>
      <c r="D76" s="50" t="s">
        <v>52</v>
      </c>
      <c r="E76" s="30"/>
      <c r="F76" s="134" t="s">
        <v>53</v>
      </c>
      <c r="G76" s="50" t="s">
        <v>52</v>
      </c>
      <c r="H76" s="30"/>
      <c r="I76" s="30"/>
      <c r="J76" s="135" t="s">
        <v>53</v>
      </c>
      <c r="K76" s="30"/>
      <c r="L76" s="27"/>
    </row>
    <row r="77" spans="2:12" s="28" customFormat="1" ht="14.45" customHeight="1"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27"/>
    </row>
    <row r="81" spans="2:47" s="28" customFormat="1" ht="6.95" customHeight="1"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27"/>
    </row>
    <row r="82" spans="2:47" s="28" customFormat="1" ht="24.95" customHeight="1">
      <c r="B82" s="27"/>
      <c r="C82" s="14" t="s">
        <v>97</v>
      </c>
      <c r="L82" s="27"/>
    </row>
    <row r="83" spans="2:47" s="28" customFormat="1" ht="6.95" customHeight="1">
      <c r="B83" s="27"/>
      <c r="L83" s="27"/>
    </row>
    <row r="84" spans="2:47" s="28" customFormat="1" ht="12" customHeight="1">
      <c r="B84" s="27"/>
      <c r="C84" s="23" t="s">
        <v>16</v>
      </c>
      <c r="L84" s="27"/>
    </row>
    <row r="85" spans="2:47" s="28" customFormat="1" ht="16.5" customHeight="1">
      <c r="B85" s="27"/>
      <c r="E85" s="116" t="str">
        <f>E7</f>
        <v>MVN Sruby, ř. km 8,710, Sruby na Šumavě</v>
      </c>
      <c r="F85" s="117"/>
      <c r="G85" s="117"/>
      <c r="H85" s="117"/>
      <c r="L85" s="27"/>
    </row>
    <row r="86" spans="2:47" s="28" customFormat="1" ht="12" customHeight="1">
      <c r="B86" s="27"/>
      <c r="C86" s="23" t="s">
        <v>95</v>
      </c>
      <c r="L86" s="27"/>
    </row>
    <row r="87" spans="2:47" s="28" customFormat="1" ht="16.5" customHeight="1">
      <c r="B87" s="27"/>
      <c r="E87" s="60" t="str">
        <f>E9</f>
        <v>VON - Vedlejší a ostatní náklady</v>
      </c>
      <c r="F87" s="118"/>
      <c r="G87" s="118"/>
      <c r="H87" s="118"/>
      <c r="L87" s="27"/>
    </row>
    <row r="88" spans="2:47" s="28" customFormat="1" ht="6.95" customHeight="1">
      <c r="B88" s="27"/>
      <c r="L88" s="27"/>
    </row>
    <row r="89" spans="2:47" s="28" customFormat="1" ht="12" customHeight="1">
      <c r="B89" s="27"/>
      <c r="C89" s="23" t="s">
        <v>20</v>
      </c>
      <c r="F89" s="24" t="str">
        <f>F12</f>
        <v>Sruby na Šumavě</v>
      </c>
      <c r="I89" s="23" t="s">
        <v>22</v>
      </c>
      <c r="J89" s="119" t="str">
        <f>IF(J12="","",J12)</f>
        <v>9. 5. 2023</v>
      </c>
      <c r="L89" s="27"/>
    </row>
    <row r="90" spans="2:47" s="28" customFormat="1" ht="6.95" customHeight="1">
      <c r="B90" s="27"/>
      <c r="L90" s="27"/>
    </row>
    <row r="91" spans="2:47" s="28" customFormat="1" ht="25.7" customHeight="1">
      <c r="B91" s="27"/>
      <c r="C91" s="23" t="s">
        <v>24</v>
      </c>
      <c r="F91" s="24" t="str">
        <f>E15</f>
        <v>Povodí Vltavy s.p.</v>
      </c>
      <c r="I91" s="23" t="s">
        <v>31</v>
      </c>
      <c r="J91" s="136" t="str">
        <f>E21</f>
        <v>VODNÍ DÍLA - TBD a.s.</v>
      </c>
      <c r="L91" s="27"/>
    </row>
    <row r="92" spans="2:47" s="28" customFormat="1" ht="25.7" customHeight="1">
      <c r="B92" s="27"/>
      <c r="C92" s="23" t="s">
        <v>29</v>
      </c>
      <c r="F92" s="24" t="str">
        <f>IF(E18="","",E18)</f>
        <v>Vyplň údaj</v>
      </c>
      <c r="I92" s="23" t="s">
        <v>35</v>
      </c>
      <c r="J92" s="136" t="str">
        <f>E24</f>
        <v>VODNÍ DÍLA - TBD a.s.</v>
      </c>
      <c r="L92" s="27"/>
    </row>
    <row r="93" spans="2:47" s="28" customFormat="1" ht="10.35" customHeight="1">
      <c r="B93" s="27"/>
      <c r="L93" s="27"/>
    </row>
    <row r="94" spans="2:47" s="28" customFormat="1" ht="29.25" customHeight="1">
      <c r="B94" s="27"/>
      <c r="C94" s="137" t="s">
        <v>98</v>
      </c>
      <c r="D94" s="128"/>
      <c r="E94" s="128"/>
      <c r="F94" s="128"/>
      <c r="G94" s="128"/>
      <c r="H94" s="128"/>
      <c r="I94" s="128"/>
      <c r="J94" s="138" t="s">
        <v>99</v>
      </c>
      <c r="K94" s="128"/>
      <c r="L94" s="27"/>
    </row>
    <row r="95" spans="2:47" s="28" customFormat="1" ht="10.35" customHeight="1">
      <c r="B95" s="27"/>
      <c r="L95" s="27"/>
    </row>
    <row r="96" spans="2:47" s="28" customFormat="1" ht="22.9" customHeight="1">
      <c r="B96" s="27"/>
      <c r="C96" s="139" t="s">
        <v>100</v>
      </c>
      <c r="J96" s="123">
        <f>J118</f>
        <v>442410.5</v>
      </c>
      <c r="L96" s="27"/>
      <c r="AU96" s="10" t="s">
        <v>101</v>
      </c>
    </row>
    <row r="97" spans="2:12" s="141" customFormat="1" ht="24.95" customHeight="1">
      <c r="B97" s="140"/>
      <c r="D97" s="142" t="s">
        <v>420</v>
      </c>
      <c r="E97" s="143"/>
      <c r="F97" s="143"/>
      <c r="G97" s="143"/>
      <c r="H97" s="143"/>
      <c r="I97" s="143"/>
      <c r="J97" s="144">
        <f>J119</f>
        <v>442410.5</v>
      </c>
      <c r="L97" s="140"/>
    </row>
    <row r="98" spans="2:12" s="146" customFormat="1" ht="19.899999999999999" customHeight="1">
      <c r="B98" s="145"/>
      <c r="D98" s="147" t="s">
        <v>421</v>
      </c>
      <c r="E98" s="148"/>
      <c r="F98" s="148"/>
      <c r="G98" s="148"/>
      <c r="H98" s="148"/>
      <c r="I98" s="148"/>
      <c r="J98" s="149">
        <f>J120</f>
        <v>442410.5</v>
      </c>
      <c r="L98" s="145"/>
    </row>
    <row r="99" spans="2:12" s="28" customFormat="1" ht="21.75" customHeight="1">
      <c r="B99" s="27"/>
      <c r="L99" s="27"/>
    </row>
    <row r="100" spans="2:12" s="28" customFormat="1" ht="6.95" customHeight="1"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27"/>
    </row>
    <row r="104" spans="2:12" s="28" customFormat="1" ht="6.95" customHeight="1"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27"/>
    </row>
    <row r="105" spans="2:12" s="28" customFormat="1" ht="24.95" customHeight="1">
      <c r="B105" s="27"/>
      <c r="C105" s="14" t="s">
        <v>105</v>
      </c>
      <c r="L105" s="27"/>
    </row>
    <row r="106" spans="2:12" s="28" customFormat="1" ht="6.95" customHeight="1">
      <c r="B106" s="27"/>
      <c r="L106" s="27"/>
    </row>
    <row r="107" spans="2:12" s="28" customFormat="1" ht="12" customHeight="1">
      <c r="B107" s="27"/>
      <c r="C107" s="23" t="s">
        <v>16</v>
      </c>
      <c r="L107" s="27"/>
    </row>
    <row r="108" spans="2:12" s="28" customFormat="1" ht="16.5" customHeight="1">
      <c r="B108" s="27"/>
      <c r="E108" s="116" t="str">
        <f>E7</f>
        <v>MVN Sruby, ř. km 8,710, Sruby na Šumavě</v>
      </c>
      <c r="F108" s="117"/>
      <c r="G108" s="117"/>
      <c r="H108" s="117"/>
      <c r="L108" s="27"/>
    </row>
    <row r="109" spans="2:12" s="28" customFormat="1" ht="12" customHeight="1">
      <c r="B109" s="27"/>
      <c r="C109" s="23" t="s">
        <v>95</v>
      </c>
      <c r="L109" s="27"/>
    </row>
    <row r="110" spans="2:12" s="28" customFormat="1" ht="16.5" customHeight="1">
      <c r="B110" s="27"/>
      <c r="E110" s="60" t="str">
        <f>E9</f>
        <v>VON - Vedlejší a ostatní náklady</v>
      </c>
      <c r="F110" s="118"/>
      <c r="G110" s="118"/>
      <c r="H110" s="118"/>
      <c r="L110" s="27"/>
    </row>
    <row r="111" spans="2:12" s="28" customFormat="1" ht="6.95" customHeight="1">
      <c r="B111" s="27"/>
      <c r="L111" s="27"/>
    </row>
    <row r="112" spans="2:12" s="28" customFormat="1" ht="12" customHeight="1">
      <c r="B112" s="27"/>
      <c r="C112" s="23" t="s">
        <v>20</v>
      </c>
      <c r="F112" s="24" t="str">
        <f>F12</f>
        <v>Sruby na Šumavě</v>
      </c>
      <c r="I112" s="23" t="s">
        <v>22</v>
      </c>
      <c r="J112" s="119" t="str">
        <f>IF(J12="","",J12)</f>
        <v>9. 5. 2023</v>
      </c>
      <c r="L112" s="27"/>
    </row>
    <row r="113" spans="2:65" s="28" customFormat="1" ht="6.95" customHeight="1">
      <c r="B113" s="27"/>
      <c r="L113" s="27"/>
    </row>
    <row r="114" spans="2:65" s="28" customFormat="1" ht="25.7" customHeight="1">
      <c r="B114" s="27"/>
      <c r="C114" s="23" t="s">
        <v>24</v>
      </c>
      <c r="F114" s="24" t="str">
        <f>E15</f>
        <v>Povodí Vltavy s.p.</v>
      </c>
      <c r="I114" s="23" t="s">
        <v>31</v>
      </c>
      <c r="J114" s="136" t="str">
        <f>E21</f>
        <v>VODNÍ DÍLA - TBD a.s.</v>
      </c>
      <c r="L114" s="27"/>
    </row>
    <row r="115" spans="2:65" s="28" customFormat="1" ht="25.7" customHeight="1">
      <c r="B115" s="27"/>
      <c r="C115" s="23" t="s">
        <v>29</v>
      </c>
      <c r="F115" s="24" t="str">
        <f>IF(E18="","",E18)</f>
        <v>Vyplň údaj</v>
      </c>
      <c r="I115" s="23" t="s">
        <v>35</v>
      </c>
      <c r="J115" s="136" t="str">
        <f>E24</f>
        <v>VODNÍ DÍLA - TBD a.s.</v>
      </c>
      <c r="L115" s="27"/>
    </row>
    <row r="116" spans="2:65" s="28" customFormat="1" ht="10.35" customHeight="1">
      <c r="B116" s="27"/>
      <c r="L116" s="27"/>
    </row>
    <row r="117" spans="2:65" s="154" customFormat="1" ht="29.25" customHeight="1">
      <c r="B117" s="150"/>
      <c r="C117" s="151" t="s">
        <v>106</v>
      </c>
      <c r="D117" s="152" t="s">
        <v>62</v>
      </c>
      <c r="E117" s="152" t="s">
        <v>58</v>
      </c>
      <c r="F117" s="152" t="s">
        <v>59</v>
      </c>
      <c r="G117" s="152" t="s">
        <v>107</v>
      </c>
      <c r="H117" s="152" t="s">
        <v>108</v>
      </c>
      <c r="I117" s="152" t="s">
        <v>109</v>
      </c>
      <c r="J117" s="152" t="s">
        <v>99</v>
      </c>
      <c r="K117" s="153" t="s">
        <v>110</v>
      </c>
      <c r="L117" s="150"/>
      <c r="M117" s="80" t="s">
        <v>1</v>
      </c>
      <c r="N117" s="81" t="s">
        <v>41</v>
      </c>
      <c r="O117" s="81" t="s">
        <v>111</v>
      </c>
      <c r="P117" s="81" t="s">
        <v>112</v>
      </c>
      <c r="Q117" s="81" t="s">
        <v>113</v>
      </c>
      <c r="R117" s="81" t="s">
        <v>114</v>
      </c>
      <c r="S117" s="81" t="s">
        <v>115</v>
      </c>
      <c r="T117" s="82" t="s">
        <v>116</v>
      </c>
    </row>
    <row r="118" spans="2:65" s="28" customFormat="1" ht="22.9" customHeight="1">
      <c r="B118" s="27"/>
      <c r="C118" s="86" t="s">
        <v>117</v>
      </c>
      <c r="J118" s="155">
        <f>BK118</f>
        <v>442410.5</v>
      </c>
      <c r="L118" s="27"/>
      <c r="M118" s="83"/>
      <c r="N118" s="68"/>
      <c r="O118" s="68"/>
      <c r="P118" s="156">
        <f>P119</f>
        <v>0</v>
      </c>
      <c r="Q118" s="68"/>
      <c r="R118" s="156">
        <f>R119</f>
        <v>0</v>
      </c>
      <c r="S118" s="68"/>
      <c r="T118" s="157">
        <f>T119</f>
        <v>0</v>
      </c>
      <c r="AT118" s="10" t="s">
        <v>76</v>
      </c>
      <c r="AU118" s="10" t="s">
        <v>101</v>
      </c>
      <c r="BK118" s="158">
        <f>BK119</f>
        <v>442410.5</v>
      </c>
    </row>
    <row r="119" spans="2:65" s="160" customFormat="1" ht="25.9" customHeight="1">
      <c r="B119" s="159"/>
      <c r="D119" s="161" t="s">
        <v>76</v>
      </c>
      <c r="E119" s="162" t="s">
        <v>422</v>
      </c>
      <c r="F119" s="162" t="s">
        <v>423</v>
      </c>
      <c r="J119" s="163">
        <f>BK119</f>
        <v>442410.5</v>
      </c>
      <c r="L119" s="159"/>
      <c r="M119" s="164"/>
      <c r="P119" s="165">
        <f>P120</f>
        <v>0</v>
      </c>
      <c r="R119" s="165">
        <f>R120</f>
        <v>0</v>
      </c>
      <c r="T119" s="166">
        <f>T120</f>
        <v>0</v>
      </c>
      <c r="AR119" s="161" t="s">
        <v>153</v>
      </c>
      <c r="AT119" s="167" t="s">
        <v>76</v>
      </c>
      <c r="AU119" s="167" t="s">
        <v>77</v>
      </c>
      <c r="AY119" s="161" t="s">
        <v>120</v>
      </c>
      <c r="BK119" s="168">
        <f>BK120</f>
        <v>442410.5</v>
      </c>
    </row>
    <row r="120" spans="2:65" s="160" customFormat="1" ht="22.9" customHeight="1">
      <c r="B120" s="159"/>
      <c r="D120" s="161" t="s">
        <v>76</v>
      </c>
      <c r="E120" s="169" t="s">
        <v>77</v>
      </c>
      <c r="F120" s="169" t="s">
        <v>92</v>
      </c>
      <c r="J120" s="170">
        <f>BK120</f>
        <v>442410.5</v>
      </c>
      <c r="L120" s="159"/>
      <c r="M120" s="164"/>
      <c r="P120" s="165">
        <f>SUM(P121:P162)</f>
        <v>0</v>
      </c>
      <c r="R120" s="165">
        <f>SUM(R121:R162)</f>
        <v>0</v>
      </c>
      <c r="T120" s="166">
        <f>SUM(T121:T162)</f>
        <v>0</v>
      </c>
      <c r="AR120" s="161" t="s">
        <v>153</v>
      </c>
      <c r="AT120" s="167" t="s">
        <v>76</v>
      </c>
      <c r="AU120" s="167" t="s">
        <v>85</v>
      </c>
      <c r="AY120" s="161" t="s">
        <v>120</v>
      </c>
      <c r="BK120" s="168">
        <f>SUM(BK121:BK162)</f>
        <v>442410.5</v>
      </c>
    </row>
    <row r="121" spans="2:65" s="28" customFormat="1" ht="24.2" customHeight="1">
      <c r="B121" s="27"/>
      <c r="C121" s="171" t="s">
        <v>85</v>
      </c>
      <c r="D121" s="171" t="s">
        <v>122</v>
      </c>
      <c r="E121" s="172" t="s">
        <v>424</v>
      </c>
      <c r="F121" s="173" t="s">
        <v>425</v>
      </c>
      <c r="G121" s="174" t="s">
        <v>426</v>
      </c>
      <c r="H121" s="175">
        <v>1</v>
      </c>
      <c r="I121" s="3"/>
      <c r="J121" s="176">
        <f>ROUND(I121*H121,2)</f>
        <v>0</v>
      </c>
      <c r="K121" s="173" t="s">
        <v>1</v>
      </c>
      <c r="L121" s="27"/>
      <c r="M121" s="177" t="s">
        <v>1</v>
      </c>
      <c r="N121" s="178" t="s">
        <v>42</v>
      </c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AR121" s="181" t="s">
        <v>427</v>
      </c>
      <c r="AT121" s="181" t="s">
        <v>122</v>
      </c>
      <c r="AU121" s="181" t="s">
        <v>87</v>
      </c>
      <c r="AY121" s="10" t="s">
        <v>120</v>
      </c>
      <c r="BE121" s="182">
        <f>IF(N121="základní",J121,0)</f>
        <v>0</v>
      </c>
      <c r="BF121" s="182">
        <f>IF(N121="snížená",J121,0)</f>
        <v>0</v>
      </c>
      <c r="BG121" s="182">
        <f>IF(N121="zákl. přenesená",J121,0)</f>
        <v>0</v>
      </c>
      <c r="BH121" s="182">
        <f>IF(N121="sníž. přenesená",J121,0)</f>
        <v>0</v>
      </c>
      <c r="BI121" s="182">
        <f>IF(N121="nulová",J121,0)</f>
        <v>0</v>
      </c>
      <c r="BJ121" s="10" t="s">
        <v>85</v>
      </c>
      <c r="BK121" s="182">
        <f>ROUND(I121*H121,2)</f>
        <v>0</v>
      </c>
      <c r="BL121" s="10" t="s">
        <v>427</v>
      </c>
      <c r="BM121" s="181" t="s">
        <v>428</v>
      </c>
    </row>
    <row r="122" spans="2:65" s="28" customFormat="1">
      <c r="B122" s="27"/>
      <c r="D122" s="183" t="s">
        <v>129</v>
      </c>
      <c r="F122" s="184" t="s">
        <v>425</v>
      </c>
      <c r="L122" s="27"/>
      <c r="M122" s="185"/>
      <c r="T122" s="72"/>
      <c r="AT122" s="10" t="s">
        <v>129</v>
      </c>
      <c r="AU122" s="10" t="s">
        <v>87</v>
      </c>
    </row>
    <row r="123" spans="2:65" s="190" customFormat="1">
      <c r="B123" s="189"/>
      <c r="D123" s="183" t="s">
        <v>134</v>
      </c>
      <c r="E123" s="191" t="s">
        <v>1</v>
      </c>
      <c r="F123" s="192" t="s">
        <v>85</v>
      </c>
      <c r="H123" s="193">
        <v>1</v>
      </c>
      <c r="L123" s="189"/>
      <c r="M123" s="194"/>
      <c r="T123" s="195"/>
      <c r="AT123" s="191" t="s">
        <v>134</v>
      </c>
      <c r="AU123" s="191" t="s">
        <v>87</v>
      </c>
      <c r="AV123" s="190" t="s">
        <v>87</v>
      </c>
      <c r="AW123" s="190" t="s">
        <v>34</v>
      </c>
      <c r="AX123" s="190" t="s">
        <v>85</v>
      </c>
      <c r="AY123" s="191" t="s">
        <v>120</v>
      </c>
    </row>
    <row r="124" spans="2:65" s="28" customFormat="1" ht="67.5" customHeight="1">
      <c r="B124" s="27"/>
      <c r="C124" s="171" t="s">
        <v>87</v>
      </c>
      <c r="D124" s="171" t="s">
        <v>122</v>
      </c>
      <c r="E124" s="172" t="s">
        <v>429</v>
      </c>
      <c r="F124" s="173" t="s">
        <v>430</v>
      </c>
      <c r="G124" s="174" t="s">
        <v>426</v>
      </c>
      <c r="H124" s="175">
        <v>1</v>
      </c>
      <c r="I124" s="3"/>
      <c r="J124" s="176">
        <f>ROUND(I124*H124,2)</f>
        <v>0</v>
      </c>
      <c r="K124" s="173" t="s">
        <v>1</v>
      </c>
      <c r="L124" s="27"/>
      <c r="M124" s="177" t="s">
        <v>1</v>
      </c>
      <c r="N124" s="178" t="s">
        <v>42</v>
      </c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AR124" s="181" t="s">
        <v>427</v>
      </c>
      <c r="AT124" s="181" t="s">
        <v>122</v>
      </c>
      <c r="AU124" s="181" t="s">
        <v>87</v>
      </c>
      <c r="AY124" s="10" t="s">
        <v>120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0" t="s">
        <v>85</v>
      </c>
      <c r="BK124" s="182">
        <f>ROUND(I124*H124,2)</f>
        <v>0</v>
      </c>
      <c r="BL124" s="10" t="s">
        <v>427</v>
      </c>
      <c r="BM124" s="181" t="s">
        <v>431</v>
      </c>
    </row>
    <row r="125" spans="2:65" s="28" customFormat="1" ht="29.25">
      <c r="B125" s="27"/>
      <c r="D125" s="183" t="s">
        <v>129</v>
      </c>
      <c r="F125" s="184" t="s">
        <v>432</v>
      </c>
      <c r="L125" s="27"/>
      <c r="M125" s="185"/>
      <c r="T125" s="72"/>
      <c r="AT125" s="10" t="s">
        <v>129</v>
      </c>
      <c r="AU125" s="10" t="s">
        <v>87</v>
      </c>
    </row>
    <row r="126" spans="2:65" s="190" customFormat="1">
      <c r="B126" s="189"/>
      <c r="D126" s="183" t="s">
        <v>134</v>
      </c>
      <c r="E126" s="191" t="s">
        <v>1</v>
      </c>
      <c r="F126" s="192" t="s">
        <v>85</v>
      </c>
      <c r="H126" s="193">
        <v>1</v>
      </c>
      <c r="L126" s="189"/>
      <c r="M126" s="194"/>
      <c r="T126" s="195"/>
      <c r="AT126" s="191" t="s">
        <v>134</v>
      </c>
      <c r="AU126" s="191" t="s">
        <v>87</v>
      </c>
      <c r="AV126" s="190" t="s">
        <v>87</v>
      </c>
      <c r="AW126" s="190" t="s">
        <v>34</v>
      </c>
      <c r="AX126" s="190" t="s">
        <v>85</v>
      </c>
      <c r="AY126" s="191" t="s">
        <v>120</v>
      </c>
    </row>
    <row r="127" spans="2:65" s="28" customFormat="1" ht="24.2" customHeight="1">
      <c r="B127" s="27"/>
      <c r="C127" s="171" t="s">
        <v>142</v>
      </c>
      <c r="D127" s="171" t="s">
        <v>122</v>
      </c>
      <c r="E127" s="172" t="s">
        <v>433</v>
      </c>
      <c r="F127" s="173" t="s">
        <v>434</v>
      </c>
      <c r="G127" s="174" t="s">
        <v>426</v>
      </c>
      <c r="H127" s="175">
        <v>1</v>
      </c>
      <c r="I127" s="219">
        <v>442410.5</v>
      </c>
      <c r="J127" s="176">
        <f>ROUND(I127*H127,2)</f>
        <v>442410.5</v>
      </c>
      <c r="K127" s="173" t="s">
        <v>1</v>
      </c>
      <c r="L127" s="27"/>
      <c r="M127" s="177" t="s">
        <v>1</v>
      </c>
      <c r="N127" s="178" t="s">
        <v>42</v>
      </c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AR127" s="181" t="s">
        <v>427</v>
      </c>
      <c r="AT127" s="181" t="s">
        <v>122</v>
      </c>
      <c r="AU127" s="181" t="s">
        <v>87</v>
      </c>
      <c r="AY127" s="10" t="s">
        <v>120</v>
      </c>
      <c r="BE127" s="182">
        <f>IF(N127="základní",J127,0)</f>
        <v>442410.5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0" t="s">
        <v>85</v>
      </c>
      <c r="BK127" s="182">
        <f>ROUND(I127*H127,2)</f>
        <v>442410.5</v>
      </c>
      <c r="BL127" s="10" t="s">
        <v>427</v>
      </c>
      <c r="BM127" s="181" t="s">
        <v>435</v>
      </c>
    </row>
    <row r="128" spans="2:65" s="28" customFormat="1" ht="19.5">
      <c r="B128" s="27"/>
      <c r="D128" s="183" t="s">
        <v>129</v>
      </c>
      <c r="F128" s="184" t="s">
        <v>434</v>
      </c>
      <c r="L128" s="27"/>
      <c r="M128" s="185"/>
      <c r="T128" s="72"/>
      <c r="AT128" s="10" t="s">
        <v>129</v>
      </c>
      <c r="AU128" s="10" t="s">
        <v>87</v>
      </c>
    </row>
    <row r="129" spans="2:65" s="190" customFormat="1">
      <c r="B129" s="189"/>
      <c r="D129" s="183" t="s">
        <v>134</v>
      </c>
      <c r="E129" s="191" t="s">
        <v>1</v>
      </c>
      <c r="F129" s="192" t="s">
        <v>85</v>
      </c>
      <c r="H129" s="193">
        <v>1</v>
      </c>
      <c r="L129" s="189"/>
      <c r="M129" s="194"/>
      <c r="T129" s="195"/>
      <c r="AT129" s="191" t="s">
        <v>134</v>
      </c>
      <c r="AU129" s="191" t="s">
        <v>87</v>
      </c>
      <c r="AV129" s="190" t="s">
        <v>87</v>
      </c>
      <c r="AW129" s="190" t="s">
        <v>34</v>
      </c>
      <c r="AX129" s="190" t="s">
        <v>85</v>
      </c>
      <c r="AY129" s="191" t="s">
        <v>120</v>
      </c>
    </row>
    <row r="130" spans="2:65" s="28" customFormat="1" ht="24.2" customHeight="1">
      <c r="B130" s="27"/>
      <c r="C130" s="171" t="s">
        <v>127</v>
      </c>
      <c r="D130" s="171" t="s">
        <v>122</v>
      </c>
      <c r="E130" s="172" t="s">
        <v>436</v>
      </c>
      <c r="F130" s="173" t="s">
        <v>437</v>
      </c>
      <c r="G130" s="174" t="s">
        <v>426</v>
      </c>
      <c r="H130" s="175">
        <v>1</v>
      </c>
      <c r="I130" s="3"/>
      <c r="J130" s="176">
        <f>ROUND(I130*H130,2)</f>
        <v>0</v>
      </c>
      <c r="K130" s="173" t="s">
        <v>1</v>
      </c>
      <c r="L130" s="27"/>
      <c r="M130" s="177" t="s">
        <v>1</v>
      </c>
      <c r="N130" s="178" t="s">
        <v>42</v>
      </c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AR130" s="181" t="s">
        <v>427</v>
      </c>
      <c r="AT130" s="181" t="s">
        <v>122</v>
      </c>
      <c r="AU130" s="181" t="s">
        <v>87</v>
      </c>
      <c r="AY130" s="10" t="s">
        <v>120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0" t="s">
        <v>85</v>
      </c>
      <c r="BK130" s="182">
        <f>ROUND(I130*H130,2)</f>
        <v>0</v>
      </c>
      <c r="BL130" s="10" t="s">
        <v>427</v>
      </c>
      <c r="BM130" s="181" t="s">
        <v>438</v>
      </c>
    </row>
    <row r="131" spans="2:65" s="28" customFormat="1">
      <c r="B131" s="27"/>
      <c r="D131" s="183" t="s">
        <v>129</v>
      </c>
      <c r="F131" s="184" t="s">
        <v>437</v>
      </c>
      <c r="L131" s="27"/>
      <c r="M131" s="185"/>
      <c r="T131" s="72"/>
      <c r="AT131" s="10" t="s">
        <v>129</v>
      </c>
      <c r="AU131" s="10" t="s">
        <v>87</v>
      </c>
    </row>
    <row r="132" spans="2:65" s="190" customFormat="1">
      <c r="B132" s="189"/>
      <c r="D132" s="183" t="s">
        <v>134</v>
      </c>
      <c r="E132" s="191" t="s">
        <v>1</v>
      </c>
      <c r="F132" s="192" t="s">
        <v>85</v>
      </c>
      <c r="H132" s="193">
        <v>1</v>
      </c>
      <c r="L132" s="189"/>
      <c r="M132" s="194"/>
      <c r="T132" s="195"/>
      <c r="AT132" s="191" t="s">
        <v>134</v>
      </c>
      <c r="AU132" s="191" t="s">
        <v>87</v>
      </c>
      <c r="AV132" s="190" t="s">
        <v>87</v>
      </c>
      <c r="AW132" s="190" t="s">
        <v>34</v>
      </c>
      <c r="AX132" s="190" t="s">
        <v>85</v>
      </c>
      <c r="AY132" s="191" t="s">
        <v>120</v>
      </c>
    </row>
    <row r="133" spans="2:65" s="28" customFormat="1" ht="24.2" customHeight="1">
      <c r="B133" s="27"/>
      <c r="C133" s="171" t="s">
        <v>153</v>
      </c>
      <c r="D133" s="171" t="s">
        <v>122</v>
      </c>
      <c r="E133" s="172" t="s">
        <v>439</v>
      </c>
      <c r="F133" s="173" t="s">
        <v>440</v>
      </c>
      <c r="G133" s="174" t="s">
        <v>426</v>
      </c>
      <c r="H133" s="175">
        <v>1</v>
      </c>
      <c r="I133" s="3"/>
      <c r="J133" s="176">
        <f>ROUND(I133*H133,2)</f>
        <v>0</v>
      </c>
      <c r="K133" s="173" t="s">
        <v>1</v>
      </c>
      <c r="L133" s="27"/>
      <c r="M133" s="177" t="s">
        <v>1</v>
      </c>
      <c r="N133" s="178" t="s">
        <v>42</v>
      </c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AR133" s="181" t="s">
        <v>427</v>
      </c>
      <c r="AT133" s="181" t="s">
        <v>122</v>
      </c>
      <c r="AU133" s="181" t="s">
        <v>87</v>
      </c>
      <c r="AY133" s="10" t="s">
        <v>120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0" t="s">
        <v>85</v>
      </c>
      <c r="BK133" s="182">
        <f>ROUND(I133*H133,2)</f>
        <v>0</v>
      </c>
      <c r="BL133" s="10" t="s">
        <v>427</v>
      </c>
      <c r="BM133" s="181" t="s">
        <v>441</v>
      </c>
    </row>
    <row r="134" spans="2:65" s="28" customFormat="1">
      <c r="B134" s="27"/>
      <c r="D134" s="183" t="s">
        <v>129</v>
      </c>
      <c r="F134" s="184" t="s">
        <v>440</v>
      </c>
      <c r="L134" s="27"/>
      <c r="M134" s="185"/>
      <c r="T134" s="72"/>
      <c r="AT134" s="10" t="s">
        <v>129</v>
      </c>
      <c r="AU134" s="10" t="s">
        <v>87</v>
      </c>
    </row>
    <row r="135" spans="2:65" s="190" customFormat="1">
      <c r="B135" s="189"/>
      <c r="D135" s="183" t="s">
        <v>134</v>
      </c>
      <c r="E135" s="191" t="s">
        <v>1</v>
      </c>
      <c r="F135" s="192" t="s">
        <v>85</v>
      </c>
      <c r="H135" s="193">
        <v>1</v>
      </c>
      <c r="L135" s="189"/>
      <c r="M135" s="194"/>
      <c r="T135" s="195"/>
      <c r="AT135" s="191" t="s">
        <v>134</v>
      </c>
      <c r="AU135" s="191" t="s">
        <v>87</v>
      </c>
      <c r="AV135" s="190" t="s">
        <v>87</v>
      </c>
      <c r="AW135" s="190" t="s">
        <v>34</v>
      </c>
      <c r="AX135" s="190" t="s">
        <v>85</v>
      </c>
      <c r="AY135" s="191" t="s">
        <v>120</v>
      </c>
    </row>
    <row r="136" spans="2:65" s="28" customFormat="1" ht="24.2" customHeight="1">
      <c r="B136" s="27"/>
      <c r="C136" s="171" t="s">
        <v>160</v>
      </c>
      <c r="D136" s="171" t="s">
        <v>122</v>
      </c>
      <c r="E136" s="172" t="s">
        <v>442</v>
      </c>
      <c r="F136" s="173" t="s">
        <v>443</v>
      </c>
      <c r="G136" s="174" t="s">
        <v>426</v>
      </c>
      <c r="H136" s="175">
        <v>1</v>
      </c>
      <c r="I136" s="3"/>
      <c r="J136" s="176">
        <f>ROUND(I136*H136,2)</f>
        <v>0</v>
      </c>
      <c r="K136" s="173" t="s">
        <v>1</v>
      </c>
      <c r="L136" s="27"/>
      <c r="M136" s="177" t="s">
        <v>1</v>
      </c>
      <c r="N136" s="178" t="s">
        <v>42</v>
      </c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AR136" s="181" t="s">
        <v>427</v>
      </c>
      <c r="AT136" s="181" t="s">
        <v>122</v>
      </c>
      <c r="AU136" s="181" t="s">
        <v>87</v>
      </c>
      <c r="AY136" s="10" t="s">
        <v>120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0" t="s">
        <v>85</v>
      </c>
      <c r="BK136" s="182">
        <f>ROUND(I136*H136,2)</f>
        <v>0</v>
      </c>
      <c r="BL136" s="10" t="s">
        <v>427</v>
      </c>
      <c r="BM136" s="181" t="s">
        <v>444</v>
      </c>
    </row>
    <row r="137" spans="2:65" s="28" customFormat="1">
      <c r="B137" s="27"/>
      <c r="D137" s="183" t="s">
        <v>129</v>
      </c>
      <c r="F137" s="184" t="s">
        <v>443</v>
      </c>
      <c r="L137" s="27"/>
      <c r="M137" s="185"/>
      <c r="T137" s="72"/>
      <c r="AT137" s="10" t="s">
        <v>129</v>
      </c>
      <c r="AU137" s="10" t="s">
        <v>87</v>
      </c>
    </row>
    <row r="138" spans="2:65" s="190" customFormat="1">
      <c r="B138" s="189"/>
      <c r="D138" s="183" t="s">
        <v>134</v>
      </c>
      <c r="E138" s="191" t="s">
        <v>1</v>
      </c>
      <c r="F138" s="192" t="s">
        <v>85</v>
      </c>
      <c r="H138" s="193">
        <v>1</v>
      </c>
      <c r="L138" s="189"/>
      <c r="M138" s="194"/>
      <c r="T138" s="195"/>
      <c r="AT138" s="191" t="s">
        <v>134</v>
      </c>
      <c r="AU138" s="191" t="s">
        <v>87</v>
      </c>
      <c r="AV138" s="190" t="s">
        <v>87</v>
      </c>
      <c r="AW138" s="190" t="s">
        <v>34</v>
      </c>
      <c r="AX138" s="190" t="s">
        <v>85</v>
      </c>
      <c r="AY138" s="191" t="s">
        <v>120</v>
      </c>
    </row>
    <row r="139" spans="2:65" s="28" customFormat="1" ht="24.2" customHeight="1">
      <c r="B139" s="27"/>
      <c r="C139" s="171" t="s">
        <v>166</v>
      </c>
      <c r="D139" s="171" t="s">
        <v>122</v>
      </c>
      <c r="E139" s="172" t="s">
        <v>445</v>
      </c>
      <c r="F139" s="173" t="s">
        <v>446</v>
      </c>
      <c r="G139" s="174" t="s">
        <v>426</v>
      </c>
      <c r="H139" s="175">
        <v>1</v>
      </c>
      <c r="I139" s="3"/>
      <c r="J139" s="176">
        <f>ROUND(I139*H139,2)</f>
        <v>0</v>
      </c>
      <c r="K139" s="173" t="s">
        <v>1</v>
      </c>
      <c r="L139" s="27"/>
      <c r="M139" s="177" t="s">
        <v>1</v>
      </c>
      <c r="N139" s="178" t="s">
        <v>42</v>
      </c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AR139" s="181" t="s">
        <v>427</v>
      </c>
      <c r="AT139" s="181" t="s">
        <v>122</v>
      </c>
      <c r="AU139" s="181" t="s">
        <v>87</v>
      </c>
      <c r="AY139" s="10" t="s">
        <v>120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0" t="s">
        <v>85</v>
      </c>
      <c r="BK139" s="182">
        <f>ROUND(I139*H139,2)</f>
        <v>0</v>
      </c>
      <c r="BL139" s="10" t="s">
        <v>427</v>
      </c>
      <c r="BM139" s="181" t="s">
        <v>447</v>
      </c>
    </row>
    <row r="140" spans="2:65" s="28" customFormat="1" ht="19.5">
      <c r="B140" s="27"/>
      <c r="D140" s="183" t="s">
        <v>129</v>
      </c>
      <c r="F140" s="184" t="s">
        <v>446</v>
      </c>
      <c r="L140" s="27"/>
      <c r="M140" s="185"/>
      <c r="T140" s="72"/>
      <c r="AT140" s="10" t="s">
        <v>129</v>
      </c>
      <c r="AU140" s="10" t="s">
        <v>87</v>
      </c>
    </row>
    <row r="141" spans="2:65" s="190" customFormat="1">
      <c r="B141" s="189"/>
      <c r="D141" s="183" t="s">
        <v>134</v>
      </c>
      <c r="E141" s="191" t="s">
        <v>1</v>
      </c>
      <c r="F141" s="192" t="s">
        <v>85</v>
      </c>
      <c r="H141" s="193">
        <v>1</v>
      </c>
      <c r="L141" s="189"/>
      <c r="M141" s="194"/>
      <c r="T141" s="195"/>
      <c r="AT141" s="191" t="s">
        <v>134</v>
      </c>
      <c r="AU141" s="191" t="s">
        <v>87</v>
      </c>
      <c r="AV141" s="190" t="s">
        <v>87</v>
      </c>
      <c r="AW141" s="190" t="s">
        <v>34</v>
      </c>
      <c r="AX141" s="190" t="s">
        <v>85</v>
      </c>
      <c r="AY141" s="191" t="s">
        <v>120</v>
      </c>
    </row>
    <row r="142" spans="2:65" s="28" customFormat="1" ht="63.4" customHeight="1">
      <c r="B142" s="27"/>
      <c r="C142" s="171" t="s">
        <v>173</v>
      </c>
      <c r="D142" s="171" t="s">
        <v>122</v>
      </c>
      <c r="E142" s="172" t="s">
        <v>448</v>
      </c>
      <c r="F142" s="173" t="s">
        <v>449</v>
      </c>
      <c r="G142" s="174" t="s">
        <v>426</v>
      </c>
      <c r="H142" s="175">
        <v>1</v>
      </c>
      <c r="I142" s="3"/>
      <c r="J142" s="176">
        <f>ROUND(I142*H142,2)</f>
        <v>0</v>
      </c>
      <c r="K142" s="173" t="s">
        <v>1</v>
      </c>
      <c r="L142" s="27"/>
      <c r="M142" s="177" t="s">
        <v>1</v>
      </c>
      <c r="N142" s="178" t="s">
        <v>42</v>
      </c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AR142" s="181" t="s">
        <v>427</v>
      </c>
      <c r="AT142" s="181" t="s">
        <v>122</v>
      </c>
      <c r="AU142" s="181" t="s">
        <v>87</v>
      </c>
      <c r="AY142" s="10" t="s">
        <v>120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0" t="s">
        <v>85</v>
      </c>
      <c r="BK142" s="182">
        <f>ROUND(I142*H142,2)</f>
        <v>0</v>
      </c>
      <c r="BL142" s="10" t="s">
        <v>427</v>
      </c>
      <c r="BM142" s="181" t="s">
        <v>450</v>
      </c>
    </row>
    <row r="143" spans="2:65" s="28" customFormat="1" ht="29.25">
      <c r="B143" s="27"/>
      <c r="D143" s="183" t="s">
        <v>129</v>
      </c>
      <c r="F143" s="184" t="s">
        <v>451</v>
      </c>
      <c r="L143" s="27"/>
      <c r="M143" s="185"/>
      <c r="T143" s="72"/>
      <c r="AT143" s="10" t="s">
        <v>129</v>
      </c>
      <c r="AU143" s="10" t="s">
        <v>87</v>
      </c>
    </row>
    <row r="144" spans="2:65" s="190" customFormat="1">
      <c r="B144" s="189"/>
      <c r="D144" s="183" t="s">
        <v>134</v>
      </c>
      <c r="E144" s="191" t="s">
        <v>1</v>
      </c>
      <c r="F144" s="192" t="s">
        <v>85</v>
      </c>
      <c r="H144" s="193">
        <v>1</v>
      </c>
      <c r="L144" s="189"/>
      <c r="M144" s="194"/>
      <c r="T144" s="195"/>
      <c r="AT144" s="191" t="s">
        <v>134</v>
      </c>
      <c r="AU144" s="191" t="s">
        <v>87</v>
      </c>
      <c r="AV144" s="190" t="s">
        <v>87</v>
      </c>
      <c r="AW144" s="190" t="s">
        <v>34</v>
      </c>
      <c r="AX144" s="190" t="s">
        <v>85</v>
      </c>
      <c r="AY144" s="191" t="s">
        <v>120</v>
      </c>
    </row>
    <row r="145" spans="2:65" s="28" customFormat="1" ht="55.5" customHeight="1">
      <c r="B145" s="27"/>
      <c r="C145" s="171" t="s">
        <v>179</v>
      </c>
      <c r="D145" s="171" t="s">
        <v>122</v>
      </c>
      <c r="E145" s="172" t="s">
        <v>452</v>
      </c>
      <c r="F145" s="173" t="s">
        <v>453</v>
      </c>
      <c r="G145" s="174" t="s">
        <v>426</v>
      </c>
      <c r="H145" s="175">
        <v>1</v>
      </c>
      <c r="I145" s="3"/>
      <c r="J145" s="176">
        <f>ROUND(I145*H145,2)</f>
        <v>0</v>
      </c>
      <c r="K145" s="173" t="s">
        <v>1</v>
      </c>
      <c r="L145" s="27"/>
      <c r="M145" s="177" t="s">
        <v>1</v>
      </c>
      <c r="N145" s="178" t="s">
        <v>42</v>
      </c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AR145" s="181" t="s">
        <v>427</v>
      </c>
      <c r="AT145" s="181" t="s">
        <v>122</v>
      </c>
      <c r="AU145" s="181" t="s">
        <v>87</v>
      </c>
      <c r="AY145" s="10" t="s">
        <v>120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0" t="s">
        <v>85</v>
      </c>
      <c r="BK145" s="182">
        <f>ROUND(I145*H145,2)</f>
        <v>0</v>
      </c>
      <c r="BL145" s="10" t="s">
        <v>427</v>
      </c>
      <c r="BM145" s="181" t="s">
        <v>454</v>
      </c>
    </row>
    <row r="146" spans="2:65" s="28" customFormat="1" ht="39">
      <c r="B146" s="27"/>
      <c r="D146" s="183" t="s">
        <v>129</v>
      </c>
      <c r="F146" s="184" t="s">
        <v>453</v>
      </c>
      <c r="L146" s="27"/>
      <c r="M146" s="185"/>
      <c r="T146" s="72"/>
      <c r="AT146" s="10" t="s">
        <v>129</v>
      </c>
      <c r="AU146" s="10" t="s">
        <v>87</v>
      </c>
    </row>
    <row r="147" spans="2:65" s="190" customFormat="1">
      <c r="B147" s="189"/>
      <c r="D147" s="183" t="s">
        <v>134</v>
      </c>
      <c r="E147" s="191" t="s">
        <v>1</v>
      </c>
      <c r="F147" s="192" t="s">
        <v>85</v>
      </c>
      <c r="H147" s="193">
        <v>1</v>
      </c>
      <c r="L147" s="189"/>
      <c r="M147" s="194"/>
      <c r="T147" s="195"/>
      <c r="AT147" s="191" t="s">
        <v>134</v>
      </c>
      <c r="AU147" s="191" t="s">
        <v>87</v>
      </c>
      <c r="AV147" s="190" t="s">
        <v>87</v>
      </c>
      <c r="AW147" s="190" t="s">
        <v>34</v>
      </c>
      <c r="AX147" s="190" t="s">
        <v>85</v>
      </c>
      <c r="AY147" s="191" t="s">
        <v>120</v>
      </c>
    </row>
    <row r="148" spans="2:65" s="28" customFormat="1" ht="21.75" customHeight="1">
      <c r="B148" s="27"/>
      <c r="C148" s="171" t="s">
        <v>188</v>
      </c>
      <c r="D148" s="171" t="s">
        <v>122</v>
      </c>
      <c r="E148" s="172" t="s">
        <v>455</v>
      </c>
      <c r="F148" s="173" t="s">
        <v>456</v>
      </c>
      <c r="G148" s="174" t="s">
        <v>426</v>
      </c>
      <c r="H148" s="175">
        <v>1</v>
      </c>
      <c r="I148" s="3"/>
      <c r="J148" s="176">
        <f>ROUND(I148*H148,2)</f>
        <v>0</v>
      </c>
      <c r="K148" s="173" t="s">
        <v>1</v>
      </c>
      <c r="L148" s="27"/>
      <c r="M148" s="177" t="s">
        <v>1</v>
      </c>
      <c r="N148" s="178" t="s">
        <v>42</v>
      </c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AR148" s="181" t="s">
        <v>427</v>
      </c>
      <c r="AT148" s="181" t="s">
        <v>122</v>
      </c>
      <c r="AU148" s="181" t="s">
        <v>87</v>
      </c>
      <c r="AY148" s="10" t="s">
        <v>120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0" t="s">
        <v>85</v>
      </c>
      <c r="BK148" s="182">
        <f>ROUND(I148*H148,2)</f>
        <v>0</v>
      </c>
      <c r="BL148" s="10" t="s">
        <v>427</v>
      </c>
      <c r="BM148" s="181" t="s">
        <v>457</v>
      </c>
    </row>
    <row r="149" spans="2:65" s="28" customFormat="1">
      <c r="B149" s="27"/>
      <c r="D149" s="183" t="s">
        <v>129</v>
      </c>
      <c r="F149" s="184" t="s">
        <v>456</v>
      </c>
      <c r="L149" s="27"/>
      <c r="M149" s="185"/>
      <c r="T149" s="72"/>
      <c r="AT149" s="10" t="s">
        <v>129</v>
      </c>
      <c r="AU149" s="10" t="s">
        <v>87</v>
      </c>
    </row>
    <row r="150" spans="2:65" s="190" customFormat="1">
      <c r="B150" s="189"/>
      <c r="D150" s="183" t="s">
        <v>134</v>
      </c>
      <c r="E150" s="191" t="s">
        <v>1</v>
      </c>
      <c r="F150" s="192" t="s">
        <v>85</v>
      </c>
      <c r="H150" s="193">
        <v>1</v>
      </c>
      <c r="L150" s="189"/>
      <c r="M150" s="194"/>
      <c r="T150" s="195"/>
      <c r="AT150" s="191" t="s">
        <v>134</v>
      </c>
      <c r="AU150" s="191" t="s">
        <v>87</v>
      </c>
      <c r="AV150" s="190" t="s">
        <v>87</v>
      </c>
      <c r="AW150" s="190" t="s">
        <v>34</v>
      </c>
      <c r="AX150" s="190" t="s">
        <v>85</v>
      </c>
      <c r="AY150" s="191" t="s">
        <v>120</v>
      </c>
    </row>
    <row r="151" spans="2:65" s="28" customFormat="1" ht="49.15" customHeight="1">
      <c r="B151" s="27"/>
      <c r="C151" s="171" t="s">
        <v>196</v>
      </c>
      <c r="D151" s="171" t="s">
        <v>122</v>
      </c>
      <c r="E151" s="172" t="s">
        <v>458</v>
      </c>
      <c r="F151" s="173" t="s">
        <v>459</v>
      </c>
      <c r="G151" s="174" t="s">
        <v>426</v>
      </c>
      <c r="H151" s="175">
        <v>1</v>
      </c>
      <c r="I151" s="3"/>
      <c r="J151" s="176">
        <f>ROUND(I151*H151,2)</f>
        <v>0</v>
      </c>
      <c r="K151" s="173" t="s">
        <v>1</v>
      </c>
      <c r="L151" s="27"/>
      <c r="M151" s="177" t="s">
        <v>1</v>
      </c>
      <c r="N151" s="178" t="s">
        <v>42</v>
      </c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AR151" s="181" t="s">
        <v>427</v>
      </c>
      <c r="AT151" s="181" t="s">
        <v>122</v>
      </c>
      <c r="AU151" s="181" t="s">
        <v>87</v>
      </c>
      <c r="AY151" s="10" t="s">
        <v>120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0" t="s">
        <v>85</v>
      </c>
      <c r="BK151" s="182">
        <f>ROUND(I151*H151,2)</f>
        <v>0</v>
      </c>
      <c r="BL151" s="10" t="s">
        <v>427</v>
      </c>
      <c r="BM151" s="181" t="s">
        <v>460</v>
      </c>
    </row>
    <row r="152" spans="2:65" s="28" customFormat="1" ht="29.25">
      <c r="B152" s="27"/>
      <c r="D152" s="183" t="s">
        <v>129</v>
      </c>
      <c r="F152" s="184" t="s">
        <v>459</v>
      </c>
      <c r="L152" s="27"/>
      <c r="M152" s="185"/>
      <c r="T152" s="72"/>
      <c r="AT152" s="10" t="s">
        <v>129</v>
      </c>
      <c r="AU152" s="10" t="s">
        <v>87</v>
      </c>
    </row>
    <row r="153" spans="2:65" s="190" customFormat="1">
      <c r="B153" s="189"/>
      <c r="D153" s="183" t="s">
        <v>134</v>
      </c>
      <c r="E153" s="191" t="s">
        <v>1</v>
      </c>
      <c r="F153" s="192" t="s">
        <v>85</v>
      </c>
      <c r="H153" s="193">
        <v>1</v>
      </c>
      <c r="L153" s="189"/>
      <c r="M153" s="194"/>
      <c r="T153" s="195"/>
      <c r="AT153" s="191" t="s">
        <v>134</v>
      </c>
      <c r="AU153" s="191" t="s">
        <v>87</v>
      </c>
      <c r="AV153" s="190" t="s">
        <v>87</v>
      </c>
      <c r="AW153" s="190" t="s">
        <v>34</v>
      </c>
      <c r="AX153" s="190" t="s">
        <v>85</v>
      </c>
      <c r="AY153" s="191" t="s">
        <v>120</v>
      </c>
    </row>
    <row r="154" spans="2:65" s="28" customFormat="1" ht="33" customHeight="1">
      <c r="B154" s="27"/>
      <c r="C154" s="171" t="s">
        <v>203</v>
      </c>
      <c r="D154" s="171" t="s">
        <v>122</v>
      </c>
      <c r="E154" s="172" t="s">
        <v>461</v>
      </c>
      <c r="F154" s="173" t="s">
        <v>462</v>
      </c>
      <c r="G154" s="174" t="s">
        <v>426</v>
      </c>
      <c r="H154" s="175">
        <v>1</v>
      </c>
      <c r="I154" s="3"/>
      <c r="J154" s="176">
        <f>ROUND(I154*H154,2)</f>
        <v>0</v>
      </c>
      <c r="K154" s="173" t="s">
        <v>1</v>
      </c>
      <c r="L154" s="27"/>
      <c r="M154" s="177" t="s">
        <v>1</v>
      </c>
      <c r="N154" s="178" t="s">
        <v>42</v>
      </c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181" t="s">
        <v>427</v>
      </c>
      <c r="AT154" s="181" t="s">
        <v>122</v>
      </c>
      <c r="AU154" s="181" t="s">
        <v>87</v>
      </c>
      <c r="AY154" s="10" t="s">
        <v>120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0" t="s">
        <v>85</v>
      </c>
      <c r="BK154" s="182">
        <f>ROUND(I154*H154,2)</f>
        <v>0</v>
      </c>
      <c r="BL154" s="10" t="s">
        <v>427</v>
      </c>
      <c r="BM154" s="181" t="s">
        <v>463</v>
      </c>
    </row>
    <row r="155" spans="2:65" s="28" customFormat="1" ht="19.5">
      <c r="B155" s="27"/>
      <c r="D155" s="183" t="s">
        <v>129</v>
      </c>
      <c r="F155" s="184" t="s">
        <v>462</v>
      </c>
      <c r="L155" s="27"/>
      <c r="M155" s="185"/>
      <c r="T155" s="72"/>
      <c r="AT155" s="10" t="s">
        <v>129</v>
      </c>
      <c r="AU155" s="10" t="s">
        <v>87</v>
      </c>
    </row>
    <row r="156" spans="2:65" s="190" customFormat="1">
      <c r="B156" s="189"/>
      <c r="D156" s="183" t="s">
        <v>134</v>
      </c>
      <c r="E156" s="191" t="s">
        <v>1</v>
      </c>
      <c r="F156" s="192" t="s">
        <v>85</v>
      </c>
      <c r="H156" s="193">
        <v>1</v>
      </c>
      <c r="L156" s="189"/>
      <c r="M156" s="194"/>
      <c r="T156" s="195"/>
      <c r="AT156" s="191" t="s">
        <v>134</v>
      </c>
      <c r="AU156" s="191" t="s">
        <v>87</v>
      </c>
      <c r="AV156" s="190" t="s">
        <v>87</v>
      </c>
      <c r="AW156" s="190" t="s">
        <v>34</v>
      </c>
      <c r="AX156" s="190" t="s">
        <v>85</v>
      </c>
      <c r="AY156" s="191" t="s">
        <v>120</v>
      </c>
    </row>
    <row r="157" spans="2:65" s="28" customFormat="1" ht="77.099999999999994" customHeight="1">
      <c r="B157" s="27"/>
      <c r="C157" s="171" t="s">
        <v>210</v>
      </c>
      <c r="D157" s="171" t="s">
        <v>122</v>
      </c>
      <c r="E157" s="172" t="s">
        <v>464</v>
      </c>
      <c r="F157" s="173" t="s">
        <v>465</v>
      </c>
      <c r="G157" s="174" t="s">
        <v>426</v>
      </c>
      <c r="H157" s="175">
        <v>1</v>
      </c>
      <c r="I157" s="3"/>
      <c r="J157" s="176">
        <f>ROUND(I157*H157,2)</f>
        <v>0</v>
      </c>
      <c r="K157" s="173" t="s">
        <v>1</v>
      </c>
      <c r="L157" s="27"/>
      <c r="M157" s="177" t="s">
        <v>1</v>
      </c>
      <c r="N157" s="178" t="s">
        <v>42</v>
      </c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AR157" s="181" t="s">
        <v>427</v>
      </c>
      <c r="AT157" s="181" t="s">
        <v>122</v>
      </c>
      <c r="AU157" s="181" t="s">
        <v>87</v>
      </c>
      <c r="AY157" s="10" t="s">
        <v>120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0" t="s">
        <v>85</v>
      </c>
      <c r="BK157" s="182">
        <f>ROUND(I157*H157,2)</f>
        <v>0</v>
      </c>
      <c r="BL157" s="10" t="s">
        <v>427</v>
      </c>
      <c r="BM157" s="181" t="s">
        <v>466</v>
      </c>
    </row>
    <row r="158" spans="2:65" s="28" customFormat="1" ht="39">
      <c r="B158" s="27"/>
      <c r="D158" s="183" t="s">
        <v>129</v>
      </c>
      <c r="F158" s="184" t="s">
        <v>467</v>
      </c>
      <c r="L158" s="27"/>
      <c r="M158" s="185"/>
      <c r="T158" s="72"/>
      <c r="AT158" s="10" t="s">
        <v>129</v>
      </c>
      <c r="AU158" s="10" t="s">
        <v>87</v>
      </c>
    </row>
    <row r="159" spans="2:65" s="190" customFormat="1">
      <c r="B159" s="189"/>
      <c r="D159" s="183" t="s">
        <v>134</v>
      </c>
      <c r="E159" s="191" t="s">
        <v>1</v>
      </c>
      <c r="F159" s="192" t="s">
        <v>85</v>
      </c>
      <c r="H159" s="193">
        <v>1</v>
      </c>
      <c r="L159" s="189"/>
      <c r="M159" s="194"/>
      <c r="T159" s="195"/>
      <c r="AT159" s="191" t="s">
        <v>134</v>
      </c>
      <c r="AU159" s="191" t="s">
        <v>87</v>
      </c>
      <c r="AV159" s="190" t="s">
        <v>87</v>
      </c>
      <c r="AW159" s="190" t="s">
        <v>34</v>
      </c>
      <c r="AX159" s="190" t="s">
        <v>85</v>
      </c>
      <c r="AY159" s="191" t="s">
        <v>120</v>
      </c>
    </row>
    <row r="160" spans="2:65" s="28" customFormat="1" ht="66.75" customHeight="1">
      <c r="B160" s="27"/>
      <c r="C160" s="171" t="s">
        <v>217</v>
      </c>
      <c r="D160" s="171" t="s">
        <v>122</v>
      </c>
      <c r="E160" s="172" t="s">
        <v>468</v>
      </c>
      <c r="F160" s="173" t="s">
        <v>469</v>
      </c>
      <c r="G160" s="174" t="s">
        <v>426</v>
      </c>
      <c r="H160" s="175">
        <v>1</v>
      </c>
      <c r="I160" s="3"/>
      <c r="J160" s="176">
        <f>ROUND(I160*H160,2)</f>
        <v>0</v>
      </c>
      <c r="K160" s="173" t="s">
        <v>1</v>
      </c>
      <c r="L160" s="27"/>
      <c r="M160" s="177" t="s">
        <v>1</v>
      </c>
      <c r="N160" s="178" t="s">
        <v>42</v>
      </c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181" t="s">
        <v>427</v>
      </c>
      <c r="AT160" s="181" t="s">
        <v>122</v>
      </c>
      <c r="AU160" s="181" t="s">
        <v>87</v>
      </c>
      <c r="AY160" s="10" t="s">
        <v>120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0" t="s">
        <v>85</v>
      </c>
      <c r="BK160" s="182">
        <f>ROUND(I160*H160,2)</f>
        <v>0</v>
      </c>
      <c r="BL160" s="10" t="s">
        <v>427</v>
      </c>
      <c r="BM160" s="181" t="s">
        <v>470</v>
      </c>
    </row>
    <row r="161" spans="2:51" s="28" customFormat="1" ht="58.5">
      <c r="B161" s="27"/>
      <c r="D161" s="183" t="s">
        <v>129</v>
      </c>
      <c r="F161" s="184" t="s">
        <v>471</v>
      </c>
      <c r="L161" s="27"/>
      <c r="M161" s="185"/>
      <c r="T161" s="72"/>
      <c r="AT161" s="10" t="s">
        <v>129</v>
      </c>
      <c r="AU161" s="10" t="s">
        <v>87</v>
      </c>
    </row>
    <row r="162" spans="2:51" s="190" customFormat="1">
      <c r="B162" s="189"/>
      <c r="D162" s="183" t="s">
        <v>134</v>
      </c>
      <c r="E162" s="191" t="s">
        <v>1</v>
      </c>
      <c r="F162" s="192" t="s">
        <v>85</v>
      </c>
      <c r="H162" s="193">
        <v>1</v>
      </c>
      <c r="L162" s="189"/>
      <c r="M162" s="212"/>
      <c r="N162" s="213"/>
      <c r="O162" s="213"/>
      <c r="P162" s="213"/>
      <c r="Q162" s="213"/>
      <c r="R162" s="213"/>
      <c r="S162" s="213"/>
      <c r="T162" s="214"/>
      <c r="AT162" s="191" t="s">
        <v>134</v>
      </c>
      <c r="AU162" s="191" t="s">
        <v>87</v>
      </c>
      <c r="AV162" s="190" t="s">
        <v>87</v>
      </c>
      <c r="AW162" s="190" t="s">
        <v>34</v>
      </c>
      <c r="AX162" s="190" t="s">
        <v>85</v>
      </c>
      <c r="AY162" s="191" t="s">
        <v>120</v>
      </c>
    </row>
    <row r="163" spans="2:51" s="28" customFormat="1" ht="6.95" customHeight="1">
      <c r="B163" s="51"/>
      <c r="C163" s="52"/>
      <c r="D163" s="52"/>
      <c r="E163" s="52"/>
      <c r="F163" s="52"/>
      <c r="G163" s="52"/>
      <c r="H163" s="52"/>
      <c r="I163" s="52"/>
      <c r="J163" s="52"/>
      <c r="K163" s="52"/>
      <c r="L163" s="27"/>
    </row>
  </sheetData>
  <sheetProtection algorithmName="SHA-512" hashValue="/jVoUmr4woZi5CfyIZ1mWNT1EUCCg/lBJVPlYXIQrEfIBgcHDFzxrP7pzXoA/9yLNRwQMMxs53e6YY/BrDbqUQ==" saltValue="ZVtUev9Z0hNKaRY7qA9xaA==" spinCount="100000" sheet="1" objects="1" scenarios="1"/>
  <autoFilter ref="C117:K162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7" ma:contentTypeDescription="Vytvoří nový dokument" ma:contentTypeScope="" ma:versionID="8467d14f9a895a2e9c48e9345acf43d3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65c87f665f9ee80bc4d1799c033bb94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100E3A-D2C6-4713-8233-9D8E5503D5ED}"/>
</file>

<file path=customXml/itemProps2.xml><?xml version="1.0" encoding="utf-8"?>
<ds:datastoreItem xmlns:ds="http://schemas.openxmlformats.org/officeDocument/2006/customXml" ds:itemID="{E60D81EB-E471-4A7E-A3B2-AF5A6F1159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Odbahnění nádrže</vt:lpstr>
      <vt:lpstr>SO 02 - Těleso hráze a fu...</vt:lpstr>
      <vt:lpstr>VON - Vedlejší a ostatní ...</vt:lpstr>
      <vt:lpstr>'Rekapitulace stavby'!Názvy_tisku</vt:lpstr>
      <vt:lpstr>'SO 01 - Odbahnění nádrže'!Názvy_tisku</vt:lpstr>
      <vt:lpstr>'SO 02 - Těleso hráze a fu...'!Názvy_tisku</vt:lpstr>
      <vt:lpstr>'VON - Vedlejší a ostatní ...'!Názvy_tisku</vt:lpstr>
      <vt:lpstr>'Rekapitulace stavby'!Oblast_tisku</vt:lpstr>
      <vt:lpstr>'SO 01 - Odbahnění nádrže'!Oblast_tisku</vt:lpstr>
      <vt:lpstr>'SO 02 - Těleso hráze a fu...'!Oblast_tisku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Pytelka Vítězslav</dc:creator>
  <cp:lastModifiedBy>Zelenka Karel</cp:lastModifiedBy>
  <dcterms:created xsi:type="dcterms:W3CDTF">2023-06-10T09:19:59Z</dcterms:created>
  <dcterms:modified xsi:type="dcterms:W3CDTF">2023-07-26T12:20:13Z</dcterms:modified>
</cp:coreProperties>
</file>