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7. Výstavba kruhového trenažéru pro koně (opakovaná VZ II)\02. Výzva\"/>
    </mc:Choice>
  </mc:AlternateContent>
  <xr:revisionPtr revIDLastSave="0" documentId="13_ncr:1_{27244CFB-9DCE-429D-B0DB-DD109ED7AD99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KLADRUBY 03 - SO-03-Kruho..." sheetId="4" r:id="rId1"/>
    <sheet name="SO.03 VRN - Vedlejší rozpočtové" sheetId="35" r:id="rId2"/>
  </sheets>
  <definedNames>
    <definedName name="_xlnm._FilterDatabase" localSheetId="0" hidden="1">'KLADRUBY 03 - SO-03-Kruho...'!$C$120:$K$137</definedName>
    <definedName name="_xlnm._FilterDatabase" localSheetId="1" hidden="1">'SO.03 VRN - Vedlejší rozpočtové'!$C$84:$K$111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'KLADRUBY 03 - SO-03-Kruho...'!$120:$120</definedName>
    <definedName name="_xlnm.Print_Titles" localSheetId="1">'SO.03 VRN - Vedlejší rozpočtové'!$84:$84</definedName>
    <definedName name="Objednatel">#REF!</definedName>
    <definedName name="_xlnm.Print_Area" localSheetId="0">'KLADRUBY 03 - SO-03-Kruho...'!$C$4:$J$76,'KLADRUBY 03 - SO-03-Kruho...'!$C$82:$J$102,'KLADRUBY 03 - SO-03-Kruho...'!$C$108:$K$137</definedName>
    <definedName name="_xlnm.Print_Area" localSheetId="1">'SO.03 VRN - Vedlejší rozpočtové'!$C$4:$J$39,'SO.03 VRN - Vedlejší rozpočtové'!$C$45:$J$66,'SO.03 VRN - Vedlejší rozpočtové'!$C$72:$K$111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</workbook>
</file>

<file path=xl/calcChain.xml><?xml version="1.0" encoding="utf-8"?>
<calcChain xmlns="http://schemas.openxmlformats.org/spreadsheetml/2006/main">
  <c r="E7" i="35" l="1"/>
  <c r="J18" i="35"/>
  <c r="J17" i="35"/>
  <c r="J15" i="35"/>
  <c r="J14" i="35"/>
  <c r="J12" i="35"/>
  <c r="E18" i="35"/>
  <c r="E15" i="35"/>
  <c r="J115" i="4"/>
  <c r="J133" i="4"/>
  <c r="J137" i="4"/>
  <c r="J136" i="4" s="1"/>
  <c r="J143" i="4"/>
  <c r="J129" i="4"/>
  <c r="J149" i="4"/>
  <c r="J147" i="4"/>
  <c r="J145" i="4"/>
  <c r="J142" i="4" l="1"/>
  <c r="BK110" i="35"/>
  <c r="BI110" i="35"/>
  <c r="BH110" i="35"/>
  <c r="BG110" i="35"/>
  <c r="BF110" i="35"/>
  <c r="T110" i="35"/>
  <c r="T107" i="35" s="1"/>
  <c r="R110" i="35"/>
  <c r="R107" i="35" s="1"/>
  <c r="P110" i="35"/>
  <c r="J110" i="35"/>
  <c r="BE110" i="35" s="1"/>
  <c r="BK108" i="35"/>
  <c r="BI108" i="35"/>
  <c r="BH108" i="35"/>
  <c r="BG108" i="35"/>
  <c r="BF108" i="35"/>
  <c r="T108" i="35"/>
  <c r="R108" i="35"/>
  <c r="P108" i="35"/>
  <c r="P107" i="35" s="1"/>
  <c r="J108" i="35"/>
  <c r="BE108" i="35" s="1"/>
  <c r="BK105" i="35"/>
  <c r="BK104" i="35" s="1"/>
  <c r="J104" i="35" s="1"/>
  <c r="J64" i="35" s="1"/>
  <c r="BI105" i="35"/>
  <c r="BH105" i="35"/>
  <c r="BG105" i="35"/>
  <c r="BF105" i="35"/>
  <c r="T105" i="35"/>
  <c r="R105" i="35"/>
  <c r="P105" i="35"/>
  <c r="P104" i="35" s="1"/>
  <c r="J105" i="35"/>
  <c r="BE105" i="35" s="1"/>
  <c r="T104" i="35"/>
  <c r="R104" i="35"/>
  <c r="BK102" i="35"/>
  <c r="BI102" i="35"/>
  <c r="BH102" i="35"/>
  <c r="BG102" i="35"/>
  <c r="BF102" i="35"/>
  <c r="T102" i="35"/>
  <c r="R102" i="35"/>
  <c r="P102" i="35"/>
  <c r="J102" i="35"/>
  <c r="BE102" i="35" s="1"/>
  <c r="BK100" i="35"/>
  <c r="BI100" i="35"/>
  <c r="BH100" i="35"/>
  <c r="BG100" i="35"/>
  <c r="BF100" i="35"/>
  <c r="T100" i="35"/>
  <c r="T97" i="35" s="1"/>
  <c r="R100" i="35"/>
  <c r="P100" i="35"/>
  <c r="J100" i="35"/>
  <c r="BE100" i="35" s="1"/>
  <c r="BK98" i="35"/>
  <c r="BI98" i="35"/>
  <c r="BH98" i="35"/>
  <c r="BG98" i="35"/>
  <c r="BF98" i="35"/>
  <c r="T98" i="35"/>
  <c r="R98" i="35"/>
  <c r="P98" i="35"/>
  <c r="J98" i="35"/>
  <c r="BE98" i="35" s="1"/>
  <c r="BK95" i="35"/>
  <c r="BK94" i="35" s="1"/>
  <c r="J94" i="35" s="1"/>
  <c r="J62" i="35" s="1"/>
  <c r="BI95" i="35"/>
  <c r="BH95" i="35"/>
  <c r="BG95" i="35"/>
  <c r="BF95" i="35"/>
  <c r="T95" i="35"/>
  <c r="T94" i="35" s="1"/>
  <c r="R95" i="35"/>
  <c r="R94" i="35" s="1"/>
  <c r="P95" i="35"/>
  <c r="P94" i="35" s="1"/>
  <c r="J95" i="35"/>
  <c r="BE95" i="35" s="1"/>
  <c r="BK93" i="35"/>
  <c r="BI93" i="35"/>
  <c r="BH93" i="35"/>
  <c r="BG93" i="35"/>
  <c r="BF93" i="35"/>
  <c r="T93" i="35"/>
  <c r="R93" i="35"/>
  <c r="P93" i="35"/>
  <c r="J93" i="35"/>
  <c r="BE93" i="35" s="1"/>
  <c r="BK91" i="35"/>
  <c r="BI91" i="35"/>
  <c r="BH91" i="35"/>
  <c r="BG91" i="35"/>
  <c r="BF91" i="35"/>
  <c r="T91" i="35"/>
  <c r="R91" i="35"/>
  <c r="P91" i="35"/>
  <c r="J91" i="35"/>
  <c r="BE91" i="35" s="1"/>
  <c r="BK89" i="35"/>
  <c r="BI89" i="35"/>
  <c r="BH89" i="35"/>
  <c r="BG89" i="35"/>
  <c r="BF89" i="35"/>
  <c r="T89" i="35"/>
  <c r="R89" i="35"/>
  <c r="P89" i="35"/>
  <c r="P87" i="35" s="1"/>
  <c r="J89" i="35"/>
  <c r="BE89" i="35" s="1"/>
  <c r="BK88" i="35"/>
  <c r="BI88" i="35"/>
  <c r="BH88" i="35"/>
  <c r="BG88" i="35"/>
  <c r="BF88" i="35"/>
  <c r="T88" i="35"/>
  <c r="T87" i="35" s="1"/>
  <c r="R88" i="35"/>
  <c r="P88" i="35"/>
  <c r="J88" i="35"/>
  <c r="BE88" i="35" s="1"/>
  <c r="J81" i="35"/>
  <c r="F81" i="35"/>
  <c r="F79" i="35"/>
  <c r="E77" i="35"/>
  <c r="J54" i="35"/>
  <c r="F54" i="35"/>
  <c r="F52" i="35"/>
  <c r="E50" i="35"/>
  <c r="J37" i="35"/>
  <c r="J36" i="35"/>
  <c r="J35" i="35"/>
  <c r="F55" i="35"/>
  <c r="J52" i="35"/>
  <c r="E75" i="35"/>
  <c r="P97" i="35" l="1"/>
  <c r="P86" i="35" s="1"/>
  <c r="P85" i="35" s="1"/>
  <c r="BK107" i="35"/>
  <c r="J107" i="35" s="1"/>
  <c r="J65" i="35" s="1"/>
  <c r="E48" i="35"/>
  <c r="J79" i="35"/>
  <c r="F82" i="35"/>
  <c r="F34" i="35"/>
  <c r="R97" i="35"/>
  <c r="T86" i="35"/>
  <c r="T85" i="35" s="1"/>
  <c r="BK97" i="35"/>
  <c r="J97" i="35" s="1"/>
  <c r="J63" i="35" s="1"/>
  <c r="BK87" i="35"/>
  <c r="J34" i="35"/>
  <c r="F35" i="35"/>
  <c r="F36" i="35"/>
  <c r="F37" i="35"/>
  <c r="J33" i="35"/>
  <c r="R87" i="35"/>
  <c r="F33" i="35"/>
  <c r="J82" i="35"/>
  <c r="R86" i="35" l="1"/>
  <c r="R85" i="35" s="1"/>
  <c r="J87" i="35"/>
  <c r="J61" i="35" s="1"/>
  <c r="BK86" i="35"/>
  <c r="BK85" i="35" l="1"/>
  <c r="J85" i="35" s="1"/>
  <c r="J86" i="35"/>
  <c r="J60" i="35" s="1"/>
  <c r="J30" i="35" l="1"/>
  <c r="J59" i="35"/>
  <c r="J39" i="35" l="1"/>
  <c r="J37" i="4" l="1"/>
  <c r="J36" i="4"/>
  <c r="J35" i="4"/>
  <c r="BI137" i="4"/>
  <c r="BH137" i="4"/>
  <c r="BG137" i="4"/>
  <c r="BF137" i="4"/>
  <c r="T137" i="4"/>
  <c r="R137" i="4"/>
  <c r="P137" i="4"/>
  <c r="BK137" i="4"/>
  <c r="BE137" i="4"/>
  <c r="BI131" i="4"/>
  <c r="BH131" i="4"/>
  <c r="BG131" i="4"/>
  <c r="BF131" i="4"/>
  <c r="T131" i="4"/>
  <c r="R131" i="4"/>
  <c r="P131" i="4"/>
  <c r="BK131" i="4"/>
  <c r="J131" i="4"/>
  <c r="J130" i="4" s="1"/>
  <c r="BI129" i="4"/>
  <c r="BH129" i="4"/>
  <c r="BG129" i="4"/>
  <c r="BF129" i="4"/>
  <c r="T129" i="4"/>
  <c r="R129" i="4"/>
  <c r="P129" i="4"/>
  <c r="BK129" i="4"/>
  <c r="BE129" i="4"/>
  <c r="BI127" i="4"/>
  <c r="BH127" i="4"/>
  <c r="BG127" i="4"/>
  <c r="BF127" i="4"/>
  <c r="T127" i="4"/>
  <c r="R127" i="4"/>
  <c r="P127" i="4"/>
  <c r="BK127" i="4"/>
  <c r="J127" i="4"/>
  <c r="BI124" i="4"/>
  <c r="BH124" i="4"/>
  <c r="BG124" i="4"/>
  <c r="BF124" i="4"/>
  <c r="T124" i="4"/>
  <c r="T123" i="4" s="1"/>
  <c r="T122" i="4" s="1"/>
  <c r="R124" i="4"/>
  <c r="R123" i="4" s="1"/>
  <c r="R122" i="4" s="1"/>
  <c r="P124" i="4"/>
  <c r="P123" i="4" s="1"/>
  <c r="P122" i="4" s="1"/>
  <c r="BK124" i="4"/>
  <c r="BK123" i="4" s="1"/>
  <c r="BE124" i="4"/>
  <c r="J118" i="4"/>
  <c r="J117" i="4"/>
  <c r="F117" i="4"/>
  <c r="F115" i="4"/>
  <c r="E113" i="4"/>
  <c r="J92" i="4"/>
  <c r="J91" i="4"/>
  <c r="F91" i="4"/>
  <c r="F89" i="4"/>
  <c r="E87" i="4"/>
  <c r="E85" i="4"/>
  <c r="P130" i="4" l="1"/>
  <c r="R126" i="4"/>
  <c r="BK130" i="4"/>
  <c r="BK126" i="4"/>
  <c r="T126" i="4"/>
  <c r="F35" i="4"/>
  <c r="T130" i="4"/>
  <c r="J101" i="4"/>
  <c r="R130" i="4"/>
  <c r="R125" i="4" s="1"/>
  <c r="R121" i="4" s="1"/>
  <c r="BE131" i="4"/>
  <c r="BE127" i="4"/>
  <c r="J126" i="4"/>
  <c r="J100" i="4" s="1"/>
  <c r="P126" i="4"/>
  <c r="E111" i="4"/>
  <c r="F36" i="4"/>
  <c r="J123" i="4"/>
  <c r="J98" i="4" s="1"/>
  <c r="BK122" i="4"/>
  <c r="F37" i="4"/>
  <c r="F92" i="4"/>
  <c r="F34" i="4"/>
  <c r="P125" i="4" l="1"/>
  <c r="P121" i="4" s="1"/>
  <c r="T125" i="4"/>
  <c r="T121" i="4" s="1"/>
  <c r="BK125" i="4"/>
  <c r="J125" i="4" s="1"/>
  <c r="J99" i="4" s="1"/>
  <c r="F33" i="4"/>
  <c r="J122" i="4"/>
  <c r="BK121" i="4" l="1"/>
  <c r="J97" i="4"/>
  <c r="J121" i="4"/>
  <c r="J30" i="4" s="1"/>
  <c r="J33" i="4" l="1"/>
  <c r="J39" i="4" s="1"/>
  <c r="J96" i="4"/>
</calcChain>
</file>

<file path=xl/sharedStrings.xml><?xml version="1.0" encoding="utf-8"?>
<sst xmlns="http://schemas.openxmlformats.org/spreadsheetml/2006/main" count="610" uniqueCount="194">
  <si>
    <t/>
  </si>
  <si>
    <t>False</t>
  </si>
  <si>
    <t>&gt;&gt;  skryté sloupce  &lt;&lt;</t>
  </si>
  <si>
    <t>v ---  níže se nacházejí doplnkové a pomocné údaje k sestavám  --- v</t>
  </si>
  <si>
    <t>Stavba:</t>
  </si>
  <si>
    <t>KSO:</t>
  </si>
  <si>
    <t>CC-CZ:</t>
  </si>
  <si>
    <t>Místo:</t>
  </si>
  <si>
    <t>Kladruby nad Labem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</si>
  <si>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</si>
  <si>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</si>
  <si>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</si>
  <si>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</si>
  <si>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</si>
  <si>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</si>
  <si>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</si>
  <si>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</si>
  <si>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</si>
  <si>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</si>
  <si>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</si>
  <si>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</si>
  <si>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</si>
  <si>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</si>
  <si>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</si>
  <si>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</si>
  <si>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</si>
  <si>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</si>
  <si>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</si>
  <si>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</si>
  <si>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</si>
  <si>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</si>
  <si>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</si>
  <si>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</si>
  <si>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</si>
  <si>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</si>
  <si>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</si>
  <si>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</si>
  <si>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</si>
  <si>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</si>
  <si>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</si>
  <si>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</si>
  <si>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</si>
  <si>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</si>
  <si>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</si>
  <si>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{d9101984-0f37-4f8a-aee2-36143e59d151}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</si>
  <si>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</si>
  <si>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</si>
  <si>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</si>
  <si>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</si>
  <si>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</si>
  <si>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</si>
  <si>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</si>
  <si>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</si>
  <si>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</si>
  <si>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</si>
  <si>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</si>
  <si>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</si>
  <si>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</si>
  <si>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</si>
  <si>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</si>
  <si>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</si>
  <si>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</si>
  <si>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</si>
  <si>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</si>
  <si>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</si>
  <si>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</si>
  <si>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</si>
  <si>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</si>
  <si>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</si>
  <si>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</si>
  <si>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</si>
  <si>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</si>
  <si>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</si>
  <si>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</si>
  <si>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CS ÚRS 2019 01</t>
  </si>
  <si>
    <t>4</t>
  </si>
  <si>
    <t>VV</t>
  </si>
  <si>
    <t>3</t>
  </si>
  <si>
    <t>5</t>
  </si>
  <si>
    <t>6</t>
  </si>
  <si>
    <t>7</t>
  </si>
  <si>
    <t>8</t>
  </si>
  <si>
    <t>9</t>
  </si>
  <si>
    <t>10</t>
  </si>
  <si>
    <t>11</t>
  </si>
  <si>
    <t>m2</t>
  </si>
  <si>
    <t>16</t>
  </si>
  <si>
    <t>Ostatní konstrukce a práce, bourání</t>
  </si>
  <si>
    <t>PSV</t>
  </si>
  <si>
    <t>Práce a dodávky PSV</t>
  </si>
  <si>
    <t>kpl</t>
  </si>
  <si>
    <t>764</t>
  </si>
  <si>
    <t>Konstrukce klempířské</t>
  </si>
  <si>
    <t>764111641</t>
  </si>
  <si>
    <t>951001</t>
  </si>
  <si>
    <t xml:space="preserve">D+M kruhová jízdárna vč. spodní stavby </t>
  </si>
  <si>
    <t>1254293984</t>
  </si>
  <si>
    <t>Krytina střechy rovné drážkováním ze svitků z Pz plechu s povrchovou úpravou do rš 670 mm sklonu do 30°</t>
  </si>
  <si>
    <t>-1556705997</t>
  </si>
  <si>
    <t>998764201</t>
  </si>
  <si>
    <t>Přesun hmot procentní pro konstrukce klempířské v objektech v do 6 m</t>
  </si>
  <si>
    <t>1707311993</t>
  </si>
  <si>
    <t>2090616615</t>
  </si>
  <si>
    <t>998765201</t>
  </si>
  <si>
    <t>808495098</t>
  </si>
  <si>
    <t>Vedlejší rozpočtové náklady</t>
  </si>
  <si>
    <t>k.ú. Kladruby nad Labem</t>
  </si>
  <si>
    <t>VRN</t>
  </si>
  <si>
    <t>{18601daa-5637-4060-a2b6-a6d65bfc7377}</t>
  </si>
  <si>
    <t>P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</si>
  <si>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</si>
  <si>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</si>
  <si>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</si>
  <si>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</si>
  <si>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</si>
  <si>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</si>
  <si>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</si>
  <si>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</si>
  <si>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011135000R</t>
  </si>
  <si>
    <t>Hydrogeologický dohled základní</t>
  </si>
  <si>
    <t>...</t>
  </si>
  <si>
    <t>1024</t>
  </si>
  <si>
    <t>1236917809</t>
  </si>
  <si>
    <t>012103000</t>
  </si>
  <si>
    <t>Geodetické práce před výstavbou</t>
  </si>
  <si>
    <t>…</t>
  </si>
  <si>
    <t>607075294</t>
  </si>
  <si>
    <t>Poznámka k položce:_x000D_
- vytýčení stavby - trasa výtlaku a arm.šachty_x000D_
- vytýčení stáv. inženýrských sítí</t>
  </si>
  <si>
    <t>012303000</t>
  </si>
  <si>
    <t>Geodetické práce po výstavbě</t>
  </si>
  <si>
    <t>-204044589</t>
  </si>
  <si>
    <t>Poznámka k položce:_x000D_
1/ zaměření skutečného provedení stavby_x000D_
2/ vyhotovení geometrických plánů</t>
  </si>
  <si>
    <t>013254000</t>
  </si>
  <si>
    <t>Dokumentace skutečného provedení stavby</t>
  </si>
  <si>
    <t>1672401064</t>
  </si>
  <si>
    <t>VRN3</t>
  </si>
  <si>
    <t>Zařízení staveniště</t>
  </si>
  <si>
    <t>030001000</t>
  </si>
  <si>
    <t>49295454</t>
  </si>
  <si>
    <t>Poznámka k položce:_x000D_
- úprava plochy pro ZS, zajištění energií, zřízení vybavení, oplocení, osvětlení a zabezpečení, zrušení ZS</t>
  </si>
  <si>
    <t>VRN4</t>
  </si>
  <si>
    <t>Inženýrská činnost</t>
  </si>
  <si>
    <t>043103000</t>
  </si>
  <si>
    <t>Zkoušky bez rozlišení</t>
  </si>
  <si>
    <t>-96196462</t>
  </si>
  <si>
    <t>Poznámka k položce:_x000D_
- vyzkoušení a komplexní zkoušky dodaného technologického vystrojení, zařízení a strojů v rozsahu nutném k ověření úplnosti a správnosti funkce</t>
  </si>
  <si>
    <t>043194000</t>
  </si>
  <si>
    <t>Ostatní zkoušky</t>
  </si>
  <si>
    <t>66387711</t>
  </si>
  <si>
    <t>Poznámka k položce:_x000D_
- např. provedení hutnících zkoušek v komunikacích</t>
  </si>
  <si>
    <t>049103000</t>
  </si>
  <si>
    <t>Náklady vzniklé v souvislosti s realizací stavby</t>
  </si>
  <si>
    <t>-1137901196</t>
  </si>
  <si>
    <t>Poznámka k položce:_x000D_
- náklady na dočasný zábor pozemků_x000D_
- úhrada oprávněných poplatků</t>
  </si>
  <si>
    <t>VRN7</t>
  </si>
  <si>
    <t>Provozní vlivy</t>
  </si>
  <si>
    <t>072002000</t>
  </si>
  <si>
    <t>Silniční provoz</t>
  </si>
  <si>
    <t>-1795329565</t>
  </si>
  <si>
    <t>Poznámka k položce:_x000D_
- omezení dopravy v místě stavby_x000D_
- dopravně inženýrské opatření - zřízení, údržba, přemístění a odstranění dočasného dopravního značení po dobu výstavby _x000D_
- projednání dopravního značení k dopravním omezením s pověřenými organizacemi</t>
  </si>
  <si>
    <t>VRN9</t>
  </si>
  <si>
    <t>Ostatní náklady</t>
  </si>
  <si>
    <t>091002000</t>
  </si>
  <si>
    <t>Ostatní náklady související s objektem</t>
  </si>
  <si>
    <t>1511557939</t>
  </si>
  <si>
    <t>Poznámka k položce:_x000D_
- zřízení a zabezpečení provizorních vstupů a vjezdů ke stávajícím objektům po dobu výstavby</t>
  </si>
  <si>
    <t>091504000</t>
  </si>
  <si>
    <t>Náklady související s publikační činností</t>
  </si>
  <si>
    <t>-233293439</t>
  </si>
  <si>
    <t>Poznámka k položce:_x000D_
propagace stavby= billboard a deska</t>
  </si>
  <si>
    <t>Průzkumné, geodetické a geodetické práce</t>
  </si>
  <si>
    <t>199,95-97,76</t>
  </si>
  <si>
    <t>102,19*1,1 (ztratné)</t>
  </si>
  <si>
    <t>KLADRUBY  - Kruhový trenažer pro koně</t>
  </si>
  <si>
    <t>Konstrukce tesařské</t>
  </si>
  <si>
    <t>762341210</t>
  </si>
  <si>
    <t>m3</t>
  </si>
  <si>
    <t>Montáž bednění střech rovných a šikmých sklonu do 60° z hoblovaných prken</t>
  </si>
  <si>
    <t>Zámková dlažba z gumových zámkových dlaždic tl. 40mm, vč. pokládky, černá</t>
  </si>
  <si>
    <t>recyklovaná pryž</t>
  </si>
  <si>
    <t>viz. pol.2</t>
  </si>
  <si>
    <t>132*0,024</t>
  </si>
  <si>
    <t>Podlahy z dlaždic</t>
  </si>
  <si>
    <t>Dodávka prken, jedostraně hoblovaných, tl. 24mm vč. ochranného impregnačního nátěru</t>
  </si>
  <si>
    <t>M</t>
  </si>
  <si>
    <t>Poznámka k položce:_x000D_
- vytýčení stavby 
- vytýčení stáv. inženýrských sítí</t>
  </si>
  <si>
    <t>Národní hřebčín Kladruby nad Labem</t>
  </si>
  <si>
    <t>CZ72048972</t>
  </si>
  <si>
    <t>Ing. Pavel Michálek</t>
  </si>
  <si>
    <t>Ing. Radko Vondra – PRIDOS Hradec Králové</t>
  </si>
  <si>
    <t>CZ530916024</t>
  </si>
  <si>
    <t>MEDIUM projekt v. o. s.</t>
  </si>
  <si>
    <t xml:space="preserve">CZ64790584 </t>
  </si>
  <si>
    <t>Kruhový trenažér pro koně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</si>
</sst>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3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"/>
      <name val="Arial CE"/>
      <charset val="238"/>
    </font>
    <font>
      <i/>
      <sz val="7"/>
      <color rgb="FF969696"/>
      <name val="Arial CE"/>
    </font>
    <font>
      <sz val="10"/>
      <name val="Arial"/>
      <family val="2"/>
      <charset val="238"/>
    </font>
    <font>
      <sz val="9"/>
      <name val="Arial CE"/>
      <family val="2"/>
    </font>
    <font>
      <sz val="9"/>
      <color rgb="FF003366"/>
      <name val="Arial CE"/>
    </font>
    <font>
      <sz val="9"/>
      <color rgb="FF000000"/>
      <name val="Arial CE"/>
      <charset val="238"/>
    </font>
    <font>
      <sz val="9"/>
      <color rgb="FF50505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hair">
        <color indexed="64"/>
      </left>
      <right style="hair">
        <color rgb="FF969696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3" fillId="0" borderId="0"/>
    <xf numFmtId="0" fontId="1" fillId="0" borderId="0"/>
    <xf numFmtId="44" fontId="1" fillId="0" borderId="0" applyFont="0" applyFill="0" applyBorder="0" applyAlignment="0" applyProtection="0"/>
    <xf numFmtId="0" fontId="25" fillId="0" borderId="0"/>
  </cellStyleXfs>
  <cellXfs count="3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66" fontId="20" fillId="0" borderId="12" xfId="0" applyNumberFormat="1" applyFont="1" applyBorder="1"/>
    <xf numFmtId="166" fontId="20" fillId="0" borderId="13" xfId="0" applyNumberFormat="1" applyFont="1" applyBorder="1"/>
    <xf numFmtId="4" fontId="2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20" xfId="0" applyBorder="1" applyAlignment="1">
      <alignment vertical="center"/>
    </xf>
    <xf numFmtId="4" fontId="0" fillId="0" borderId="34" xfId="0" applyNumberForma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4" xfId="0" applyBorder="1" applyAlignment="1" applyProtection="1">
      <alignment vertical="center"/>
      <protection locked="0"/>
    </xf>
    <xf numFmtId="165" fontId="0" fillId="0" borderId="0" xfId="0" applyNumberFormat="1" applyAlignment="1">
      <alignment horizontal="left" vertical="center"/>
    </xf>
    <xf numFmtId="0" fontId="14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65" fontId="0" fillId="0" borderId="34" xfId="0" applyNumberFormat="1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/>
    </xf>
    <xf numFmtId="4" fontId="17" fillId="0" borderId="34" xfId="0" applyNumberFormat="1" applyFont="1" applyBorder="1"/>
    <xf numFmtId="0" fontId="8" fillId="0" borderId="34" xfId="0" applyFont="1" applyBorder="1"/>
    <xf numFmtId="0" fontId="8" fillId="0" borderId="34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4" fontId="6" fillId="0" borderId="34" xfId="0" applyNumberFormat="1" applyFont="1" applyBorder="1"/>
    <xf numFmtId="0" fontId="7" fillId="0" borderId="34" xfId="0" applyFont="1" applyBorder="1" applyAlignment="1">
      <alignment horizontal="left"/>
    </xf>
    <xf numFmtId="4" fontId="7" fillId="0" borderId="34" xfId="0" applyNumberFormat="1" applyFont="1" applyBorder="1"/>
    <xf numFmtId="0" fontId="0" fillId="0" borderId="34" xfId="0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 wrapText="1"/>
    </xf>
    <xf numFmtId="167" fontId="0" fillId="0" borderId="34" xfId="0" applyNumberFormat="1" applyBorder="1" applyAlignment="1">
      <alignment vertical="center"/>
    </xf>
    <xf numFmtId="4" fontId="0" fillId="0" borderId="34" xfId="0" applyNumberFormat="1" applyBorder="1" applyAlignment="1">
      <alignment vertical="center"/>
    </xf>
    <xf numFmtId="0" fontId="22" fillId="0" borderId="34" xfId="0" applyFont="1" applyBorder="1" applyAlignment="1">
      <alignment horizontal="left" vertical="center"/>
    </xf>
    <xf numFmtId="0" fontId="24" fillId="0" borderId="34" xfId="0" applyFont="1" applyBorder="1" applyAlignment="1">
      <alignment vertical="center" wrapText="1"/>
    </xf>
    <xf numFmtId="0" fontId="8" fillId="0" borderId="34" xfId="0" applyFont="1" applyBorder="1" applyProtection="1"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4" fontId="15" fillId="5" borderId="22" xfId="0" applyNumberFormat="1" applyFont="1" applyFill="1" applyBorder="1" applyAlignment="1" applyProtection="1">
      <alignment vertical="center"/>
      <protection locked="0"/>
    </xf>
    <xf numFmtId="4" fontId="15" fillId="5" borderId="52" xfId="0" applyNumberFormat="1" applyFont="1" applyFill="1" applyBorder="1" applyAlignment="1" applyProtection="1">
      <alignment vertical="center"/>
      <protection locked="0"/>
    </xf>
    <xf numFmtId="4" fontId="15" fillId="5" borderId="43" xfId="0" applyNumberFormat="1" applyFont="1" applyFill="1" applyBorder="1" applyAlignment="1" applyProtection="1">
      <alignment vertical="center"/>
      <protection locked="0"/>
    </xf>
    <xf numFmtId="4" fontId="15" fillId="5" borderId="38" xfId="0" applyNumberFormat="1" applyFont="1" applyFill="1" applyBorder="1" applyAlignment="1" applyProtection="1">
      <alignment vertical="center"/>
      <protection locked="0"/>
    </xf>
    <xf numFmtId="4" fontId="15" fillId="5" borderId="57" xfId="0" applyNumberFormat="1" applyFont="1" applyFill="1" applyBorder="1" applyAlignment="1" applyProtection="1">
      <alignment vertical="center"/>
      <protection locked="0"/>
    </xf>
    <xf numFmtId="4" fontId="15" fillId="5" borderId="1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" fillId="3" borderId="0" xfId="0" applyFont="1" applyFill="1" applyAlignment="1" applyProtection="1">
      <alignment horizontal="left" vertical="center"/>
      <protection locked="0"/>
    </xf>
    <xf numFmtId="0" fontId="14" fillId="0" borderId="3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4" borderId="0" xfId="0" applyFill="1" applyAlignment="1" applyProtection="1">
      <alignment vertical="center"/>
    </xf>
    <xf numFmtId="0" fontId="5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15" fillId="4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1" fillId="0" borderId="49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vertical="center"/>
    </xf>
    <xf numFmtId="14" fontId="3" fillId="0" borderId="0" xfId="0" applyNumberFormat="1" applyFont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5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/>
    </xf>
    <xf numFmtId="4" fontId="17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20" fillId="0" borderId="12" xfId="0" applyNumberFormat="1" applyFont="1" applyBorder="1" applyProtection="1"/>
    <xf numFmtId="166" fontId="20" fillId="0" borderId="13" xfId="0" applyNumberFormat="1" applyFont="1" applyBorder="1" applyProtection="1"/>
    <xf numFmtId="4" fontId="21" fillId="0" borderId="0" xfId="0" applyNumberFormat="1" applyFont="1" applyAlignment="1" applyProtection="1">
      <alignment vertical="center"/>
    </xf>
    <xf numFmtId="0" fontId="8" fillId="0" borderId="27" xfId="0" applyFont="1" applyBorder="1" applyProtection="1"/>
    <xf numFmtId="0" fontId="8" fillId="0" borderId="30" xfId="0" applyFont="1" applyBorder="1" applyProtection="1"/>
    <xf numFmtId="0" fontId="8" fillId="0" borderId="28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8" fillId="0" borderId="28" xfId="0" applyFont="1" applyBorder="1" applyProtection="1"/>
    <xf numFmtId="4" fontId="6" fillId="0" borderId="28" xfId="0" applyNumberFormat="1" applyFont="1" applyBorder="1" applyProtection="1"/>
    <xf numFmtId="0" fontId="8" fillId="0" borderId="29" xfId="0" applyFont="1" applyBorder="1" applyProtection="1"/>
    <xf numFmtId="0" fontId="8" fillId="0" borderId="0" xfId="0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8" fillId="0" borderId="23" xfId="0" applyFont="1" applyBorder="1" applyProtection="1"/>
    <xf numFmtId="0" fontId="15" fillId="0" borderId="52" xfId="0" applyFont="1" applyBorder="1" applyAlignment="1" applyProtection="1">
      <alignment horizontal="center" vertical="center"/>
    </xf>
    <xf numFmtId="49" fontId="15" fillId="0" borderId="52" xfId="0" applyNumberFormat="1" applyFont="1" applyBorder="1" applyAlignment="1" applyProtection="1">
      <alignment horizontal="left" vertical="center" wrapText="1"/>
    </xf>
    <xf numFmtId="0" fontId="15" fillId="0" borderId="52" xfId="0" applyFont="1" applyBorder="1" applyAlignment="1" applyProtection="1">
      <alignment horizontal="left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167" fontId="15" fillId="0" borderId="52" xfId="0" applyNumberFormat="1" applyFont="1" applyBorder="1" applyAlignment="1" applyProtection="1">
      <alignment vertical="center"/>
    </xf>
    <xf numFmtId="4" fontId="15" fillId="0" borderId="52" xfId="0" applyNumberFormat="1" applyFont="1" applyBorder="1" applyAlignment="1" applyProtection="1">
      <alignment vertical="center"/>
    </xf>
    <xf numFmtId="0" fontId="15" fillId="0" borderId="53" xfId="0" applyFont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166" fontId="16" fillId="0" borderId="0" xfId="0" applyNumberFormat="1" applyFont="1" applyAlignment="1" applyProtection="1">
      <alignment vertical="center"/>
    </xf>
    <xf numFmtId="166" fontId="16" fillId="0" borderId="15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/>
    </xf>
    <xf numFmtId="49" fontId="15" fillId="0" borderId="22" xfId="0" applyNumberFormat="1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167" fontId="15" fillId="0" borderId="22" xfId="0" applyNumberFormat="1" applyFont="1" applyBorder="1" applyAlignment="1" applyProtection="1">
      <alignment vertical="center"/>
    </xf>
    <xf numFmtId="4" fontId="15" fillId="0" borderId="22" xfId="0" applyNumberFormat="1" applyFont="1" applyBorder="1" applyAlignment="1" applyProtection="1">
      <alignment vertical="center"/>
    </xf>
    <xf numFmtId="0" fontId="15" fillId="0" borderId="51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8" fillId="0" borderId="50" xfId="0" applyFont="1" applyBorder="1" applyProtection="1"/>
    <xf numFmtId="49" fontId="15" fillId="0" borderId="16" xfId="0" applyNumberFormat="1" applyFont="1" applyBorder="1" applyAlignment="1" applyProtection="1">
      <alignment horizontal="left" vertical="center" wrapText="1"/>
    </xf>
    <xf numFmtId="0" fontId="28" fillId="0" borderId="36" xfId="0" applyFont="1" applyBorder="1" applyAlignment="1" applyProtection="1">
      <alignment wrapText="1"/>
    </xf>
    <xf numFmtId="0" fontId="15" fillId="0" borderId="18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 wrapText="1"/>
    </xf>
    <xf numFmtId="0" fontId="28" fillId="0" borderId="39" xfId="0" applyFont="1" applyBorder="1" applyAlignment="1" applyProtection="1">
      <alignment wrapText="1"/>
    </xf>
    <xf numFmtId="0" fontId="15" fillId="0" borderId="57" xfId="0" applyFont="1" applyBorder="1" applyAlignment="1" applyProtection="1">
      <alignment horizontal="center" vertical="center" wrapText="1"/>
    </xf>
    <xf numFmtId="167" fontId="15" fillId="0" borderId="58" xfId="0" applyNumberFormat="1" applyFont="1" applyBorder="1" applyAlignment="1" applyProtection="1">
      <alignment vertical="center"/>
    </xf>
    <xf numFmtId="0" fontId="15" fillId="0" borderId="56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49" fontId="15" fillId="0" borderId="57" xfId="0" applyNumberFormat="1" applyFont="1" applyBorder="1" applyAlignment="1" applyProtection="1">
      <alignment horizontal="left" vertical="center" wrapText="1"/>
    </xf>
    <xf numFmtId="0" fontId="15" fillId="0" borderId="57" xfId="0" applyFont="1" applyBorder="1" applyAlignment="1" applyProtection="1">
      <alignment horizontal="left" vertical="center" wrapText="1"/>
    </xf>
    <xf numFmtId="167" fontId="15" fillId="0" borderId="57" xfId="0" applyNumberFormat="1" applyFont="1" applyBorder="1" applyAlignment="1" applyProtection="1">
      <alignment vertical="center"/>
    </xf>
    <xf numFmtId="4" fontId="15" fillId="0" borderId="57" xfId="0" applyNumberFormat="1" applyFont="1" applyBorder="1" applyAlignment="1" applyProtection="1">
      <alignment vertical="center"/>
    </xf>
    <xf numFmtId="0" fontId="15" fillId="0" borderId="58" xfId="0" applyFont="1" applyBorder="1" applyAlignment="1" applyProtection="1">
      <alignment horizontal="left" vertical="center" wrapText="1"/>
    </xf>
    <xf numFmtId="0" fontId="16" fillId="3" borderId="19" xfId="0" applyFont="1" applyFill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166" fontId="16" fillId="0" borderId="20" xfId="0" applyNumberFormat="1" applyFont="1" applyBorder="1" applyAlignment="1" applyProtection="1">
      <alignment vertical="center"/>
    </xf>
    <xf numFmtId="166" fontId="16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 wrapText="1"/>
    </xf>
    <xf numFmtId="167" fontId="15" fillId="0" borderId="0" xfId="0" applyNumberFormat="1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6" fillId="0" borderId="32" xfId="0" applyFont="1" applyBorder="1" applyAlignment="1" applyProtection="1">
      <alignment horizontal="left"/>
    </xf>
    <xf numFmtId="4" fontId="7" fillId="0" borderId="32" xfId="0" applyNumberFormat="1" applyFont="1" applyBorder="1" applyProtection="1"/>
    <xf numFmtId="0" fontId="0" fillId="0" borderId="35" xfId="0" applyBorder="1" applyAlignment="1" applyProtection="1">
      <alignment vertical="center"/>
    </xf>
    <xf numFmtId="0" fontId="0" fillId="0" borderId="27" xfId="0" applyBorder="1" applyProtection="1"/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49" fontId="26" fillId="0" borderId="43" xfId="0" applyNumberFormat="1" applyFont="1" applyBorder="1" applyAlignment="1" applyProtection="1">
      <alignment horizontal="left" vertical="center" wrapText="1"/>
    </xf>
    <xf numFmtId="0" fontId="26" fillId="0" borderId="43" xfId="0" applyFont="1" applyBorder="1" applyAlignment="1" applyProtection="1">
      <alignment horizontal="left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167" fontId="15" fillId="0" borderId="43" xfId="0" applyNumberFormat="1" applyFont="1" applyBorder="1" applyAlignment="1" applyProtection="1">
      <alignment vertical="center"/>
    </xf>
    <xf numFmtId="4" fontId="15" fillId="0" borderId="43" xfId="0" applyNumberFormat="1" applyFont="1" applyBorder="1" applyAlignment="1" applyProtection="1">
      <alignment vertical="center"/>
    </xf>
    <xf numFmtId="0" fontId="15" fillId="0" borderId="43" xfId="0" applyFont="1" applyBorder="1" applyAlignment="1" applyProtection="1">
      <alignment horizontal="left" vertical="center" wrapText="1"/>
    </xf>
    <xf numFmtId="0" fontId="0" fillId="0" borderId="41" xfId="0" applyBorder="1" applyAlignment="1" applyProtection="1">
      <alignment vertical="center"/>
    </xf>
    <xf numFmtId="0" fontId="22" fillId="0" borderId="41" xfId="0" applyFont="1" applyBorder="1" applyAlignment="1" applyProtection="1">
      <alignment horizontal="left" vertical="center"/>
    </xf>
    <xf numFmtId="0" fontId="24" fillId="0" borderId="39" xfId="0" applyFont="1" applyBorder="1" applyAlignment="1" applyProtection="1">
      <alignment vertical="center" wrapText="1"/>
    </xf>
    <xf numFmtId="0" fontId="15" fillId="0" borderId="39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0" fillId="0" borderId="46" xfId="0" applyBorder="1" applyProtection="1"/>
    <xf numFmtId="0" fontId="0" fillId="0" borderId="38" xfId="0" applyBorder="1" applyAlignment="1" applyProtection="1">
      <alignment horizontal="center" vertical="center"/>
    </xf>
    <xf numFmtId="49" fontId="26" fillId="0" borderId="46" xfId="0" applyNumberFormat="1" applyFont="1" applyBorder="1" applyAlignment="1" applyProtection="1">
      <alignment horizontal="left" vertical="center" wrapText="1"/>
    </xf>
    <xf numFmtId="0" fontId="26" fillId="0" borderId="36" xfId="0" applyFont="1" applyBorder="1" applyAlignment="1" applyProtection="1">
      <alignment horizontal="left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24" fillId="0" borderId="47" xfId="0" applyFont="1" applyBorder="1" applyAlignment="1" applyProtection="1">
      <alignment vertical="center" wrapText="1"/>
    </xf>
    <xf numFmtId="0" fontId="15" fillId="0" borderId="47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0" fillId="0" borderId="37" xfId="0" applyBorder="1" applyAlignment="1" applyProtection="1">
      <alignment horizontal="center" vertical="center"/>
    </xf>
    <xf numFmtId="49" fontId="26" fillId="0" borderId="38" xfId="0" applyNumberFormat="1" applyFont="1" applyBorder="1" applyAlignment="1" applyProtection="1">
      <alignment horizontal="left" vertical="center" wrapText="1"/>
    </xf>
    <xf numFmtId="0" fontId="26" fillId="0" borderId="38" xfId="0" applyFont="1" applyBorder="1" applyAlignment="1" applyProtection="1">
      <alignment horizontal="left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167" fontId="15" fillId="0" borderId="38" xfId="0" applyNumberFormat="1" applyFont="1" applyBorder="1" applyAlignment="1" applyProtection="1">
      <alignment vertical="center"/>
    </xf>
    <xf numFmtId="4" fontId="15" fillId="0" borderId="38" xfId="0" applyNumberFormat="1" applyFont="1" applyBorder="1" applyAlignment="1" applyProtection="1">
      <alignment vertical="center"/>
    </xf>
    <xf numFmtId="0" fontId="15" fillId="0" borderId="38" xfId="0" applyFont="1" applyBorder="1" applyAlignment="1" applyProtection="1">
      <alignment horizontal="left" vertical="center" wrapText="1"/>
    </xf>
    <xf numFmtId="0" fontId="8" fillId="0" borderId="33" xfId="0" applyFont="1" applyBorder="1" applyProtection="1"/>
    <xf numFmtId="0" fontId="8" fillId="0" borderId="33" xfId="0" applyFont="1" applyBorder="1" applyAlignment="1" applyProtection="1">
      <alignment horizontal="left"/>
    </xf>
    <xf numFmtId="0" fontId="7" fillId="0" borderId="46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left"/>
    </xf>
    <xf numFmtId="0" fontId="27" fillId="0" borderId="33" xfId="0" applyFont="1" applyBorder="1" applyProtection="1"/>
    <xf numFmtId="4" fontId="27" fillId="0" borderId="33" xfId="0" applyNumberFormat="1" applyFont="1" applyBorder="1" applyProtection="1"/>
    <xf numFmtId="0" fontId="0" fillId="0" borderId="44" xfId="0" applyBorder="1" applyAlignment="1" applyProtection="1">
      <alignment vertical="center"/>
    </xf>
    <xf numFmtId="0" fontId="22" fillId="0" borderId="44" xfId="0" applyFont="1" applyBorder="1" applyAlignment="1" applyProtection="1">
      <alignment horizontal="left" vertical="center"/>
    </xf>
    <xf numFmtId="0" fontId="24" fillId="0" borderId="44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/>
    </xf>
    <xf numFmtId="0" fontId="15" fillId="0" borderId="45" xfId="0" applyFont="1" applyBorder="1" applyAlignment="1" applyProtection="1">
      <alignment vertical="center"/>
    </xf>
    <xf numFmtId="0" fontId="0" fillId="0" borderId="23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5" xfId="0" applyBorder="1" applyProtection="1"/>
  </cellXfs>
  <cellStyles count="5">
    <cellStyle name="Měna 2" xfId="3" xr:uid="{00000000-0005-0000-0000-000001000000}"/>
    <cellStyle name="Normální" xfId="0" builtinId="0" customBuiltin="1"/>
    <cellStyle name="Normální 2" xfId="1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3"/>
  <sheetViews>
    <sheetView showGridLines="0" tabSelected="1" workbookViewId="0">
      <selection activeCell="J12" sqref="J12"/>
    </sheetView>
  </sheetViews>
  <sheetFormatPr defaultRowHeight="11.25" x14ac:dyDescent="0.2"/>
  <cols>
    <col min="1" max="1" width="8.33203125" style="116" customWidth="1"/>
    <col min="2" max="2" width="1.6640625" style="116" customWidth="1"/>
    <col min="3" max="3" width="4.1640625" style="116" customWidth="1"/>
    <col min="4" max="4" width="4.33203125" style="116" customWidth="1"/>
    <col min="5" max="5" width="17.1640625" style="116" customWidth="1"/>
    <col min="6" max="6" width="50.83203125" style="116" customWidth="1"/>
    <col min="7" max="7" width="7" style="116" customWidth="1"/>
    <col min="8" max="8" width="11.5" style="116" customWidth="1"/>
    <col min="9" max="11" width="20.1640625" style="116" customWidth="1"/>
    <col min="12" max="12" width="9.33203125" style="116" customWidth="1"/>
    <col min="13" max="13" width="10.83203125" style="116" hidden="1" customWidth="1"/>
    <col min="14" max="14" width="9.33203125" style="116" hidden="1"/>
    <col min="15" max="20" width="14.1640625" style="116" hidden="1" customWidth="1"/>
    <col min="21" max="21" width="16.33203125" style="116" hidden="1" customWidth="1"/>
    <col min="22" max="22" width="12.33203125" style="116" customWidth="1"/>
    <col min="23" max="23" width="16.33203125" style="116" customWidth="1"/>
    <col min="24" max="24" width="12.33203125" style="116" customWidth="1"/>
    <col min="25" max="25" width="15" style="116" customWidth="1"/>
    <col min="26" max="26" width="11" style="116" customWidth="1"/>
    <col min="27" max="27" width="15" style="116" customWidth="1"/>
    <col min="28" max="28" width="16.33203125" style="116" customWidth="1"/>
    <col min="29" max="29" width="11" style="116" customWidth="1"/>
    <col min="30" max="30" width="15" style="116" customWidth="1"/>
    <col min="31" max="31" width="16.33203125" style="116" customWidth="1"/>
    <col min="32" max="43" width="9.33203125" style="116"/>
    <col min="44" max="65" width="9.33203125" style="116" hidden="1"/>
    <col min="66" max="16384" width="9.33203125" style="116"/>
  </cols>
  <sheetData>
    <row r="2" spans="2:46" ht="36.950000000000003" customHeight="1" x14ac:dyDescent="0.2">
      <c r="L2" s="117" t="s">
        <v>2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19" t="s">
        <v>44</v>
      </c>
    </row>
    <row r="3" spans="2:46" ht="6.95" customHeight="1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2"/>
      <c r="AT3" s="119" t="s">
        <v>43</v>
      </c>
    </row>
    <row r="4" spans="2:46" ht="24.95" customHeight="1" x14ac:dyDescent="0.2">
      <c r="B4" s="122"/>
      <c r="D4" s="123" t="s">
        <v>45</v>
      </c>
      <c r="L4" s="122"/>
      <c r="M4" s="124" t="s">
        <v>3</v>
      </c>
      <c r="AT4" s="119" t="s">
        <v>1</v>
      </c>
    </row>
    <row r="5" spans="2:46" ht="6.95" customHeight="1" x14ac:dyDescent="0.2">
      <c r="B5" s="122"/>
      <c r="L5" s="122"/>
    </row>
    <row r="6" spans="2:46" ht="12" customHeight="1" x14ac:dyDescent="0.2">
      <c r="B6" s="122"/>
      <c r="D6" s="125" t="s">
        <v>4</v>
      </c>
      <c r="L6" s="122"/>
    </row>
    <row r="7" spans="2:46" ht="16.5" customHeight="1" x14ac:dyDescent="0.2">
      <c r="B7" s="122"/>
      <c r="E7" s="126" t="s">
        <v>193</v>
      </c>
      <c r="F7" s="127"/>
      <c r="G7" s="127"/>
      <c r="H7" s="127"/>
      <c r="L7" s="122"/>
    </row>
    <row r="8" spans="2:46" s="129" customFormat="1" ht="12" customHeight="1" x14ac:dyDescent="0.2">
      <c r="B8" s="128"/>
      <c r="D8" s="125" t="s">
        <v>46</v>
      </c>
      <c r="L8" s="128"/>
    </row>
    <row r="9" spans="2:46" s="129" customFormat="1" ht="36.950000000000003" customHeight="1" x14ac:dyDescent="0.2">
      <c r="B9" s="128"/>
      <c r="E9" s="130" t="s">
        <v>173</v>
      </c>
      <c r="F9" s="131"/>
      <c r="G9" s="131"/>
      <c r="H9" s="131"/>
      <c r="L9" s="128"/>
    </row>
    <row r="10" spans="2:46" s="129" customFormat="1" x14ac:dyDescent="0.2">
      <c r="B10" s="128"/>
      <c r="L10" s="128"/>
    </row>
    <row r="11" spans="2:46" s="129" customFormat="1" ht="12" customHeight="1" x14ac:dyDescent="0.2">
      <c r="B11" s="128"/>
      <c r="D11" s="125" t="s">
        <v>5</v>
      </c>
      <c r="F11" s="132" t="s">
        <v>0</v>
      </c>
      <c r="I11" s="125" t="s">
        <v>6</v>
      </c>
      <c r="J11" s="132" t="s">
        <v>0</v>
      </c>
      <c r="L11" s="128"/>
    </row>
    <row r="12" spans="2:46" s="129" customFormat="1" ht="12" customHeight="1" x14ac:dyDescent="0.2">
      <c r="B12" s="128"/>
      <c r="D12" s="125" t="s">
        <v>7</v>
      </c>
      <c r="F12" s="132" t="s">
        <v>8</v>
      </c>
      <c r="I12" s="125" t="s">
        <v>9</v>
      </c>
      <c r="J12" s="115"/>
      <c r="L12" s="128"/>
    </row>
    <row r="13" spans="2:46" s="129" customFormat="1" ht="10.9" customHeight="1" x14ac:dyDescent="0.2">
      <c r="B13" s="128"/>
      <c r="L13" s="128"/>
    </row>
    <row r="14" spans="2:46" s="129" customFormat="1" ht="12" customHeight="1" x14ac:dyDescent="0.2">
      <c r="B14" s="128"/>
      <c r="D14" s="125" t="s">
        <v>10</v>
      </c>
      <c r="I14" s="125" t="s">
        <v>11</v>
      </c>
      <c r="J14" s="132">
        <v>72048972</v>
      </c>
      <c r="L14" s="128"/>
    </row>
    <row r="15" spans="2:46" s="129" customFormat="1" ht="18" customHeight="1" x14ac:dyDescent="0.2">
      <c r="B15" s="128"/>
      <c r="E15" s="132" t="s">
        <v>186</v>
      </c>
      <c r="I15" s="125" t="s">
        <v>12</v>
      </c>
      <c r="J15" s="132" t="s">
        <v>187</v>
      </c>
      <c r="L15" s="128"/>
    </row>
    <row r="16" spans="2:46" s="129" customFormat="1" ht="6.95" customHeight="1" x14ac:dyDescent="0.2">
      <c r="B16" s="128"/>
      <c r="L16" s="128"/>
    </row>
    <row r="17" spans="2:12" s="129" customFormat="1" ht="12" customHeight="1" x14ac:dyDescent="0.2">
      <c r="B17" s="128"/>
      <c r="D17" s="125" t="s">
        <v>13</v>
      </c>
      <c r="I17" s="125" t="s">
        <v>11</v>
      </c>
      <c r="J17" s="13"/>
      <c r="L17" s="128"/>
    </row>
    <row r="18" spans="2:12" s="129" customFormat="1" ht="18" customHeight="1" x14ac:dyDescent="0.2">
      <c r="B18" s="128"/>
      <c r="E18" s="105"/>
      <c r="F18" s="114"/>
      <c r="G18" s="114"/>
      <c r="H18" s="114"/>
      <c r="I18" s="125" t="s">
        <v>12</v>
      </c>
      <c r="J18" s="13"/>
      <c r="L18" s="128"/>
    </row>
    <row r="19" spans="2:12" s="129" customFormat="1" ht="6.95" customHeight="1" x14ac:dyDescent="0.2">
      <c r="B19" s="128"/>
      <c r="L19" s="128"/>
    </row>
    <row r="20" spans="2:12" s="129" customFormat="1" ht="12" customHeight="1" x14ac:dyDescent="0.2">
      <c r="B20" s="128"/>
      <c r="D20" s="125" t="s">
        <v>14</v>
      </c>
      <c r="I20" s="125" t="s">
        <v>11</v>
      </c>
      <c r="J20" s="132">
        <v>13207245</v>
      </c>
      <c r="L20" s="128"/>
    </row>
    <row r="21" spans="2:12" s="129" customFormat="1" ht="18" customHeight="1" x14ac:dyDescent="0.2">
      <c r="B21" s="128"/>
      <c r="E21" s="132" t="s">
        <v>189</v>
      </c>
      <c r="I21" s="125" t="s">
        <v>12</v>
      </c>
      <c r="J21" s="132" t="s">
        <v>190</v>
      </c>
      <c r="L21" s="128"/>
    </row>
    <row r="22" spans="2:12" s="129" customFormat="1" ht="6.95" customHeight="1" x14ac:dyDescent="0.2">
      <c r="B22" s="128"/>
      <c r="L22" s="128"/>
    </row>
    <row r="23" spans="2:12" s="129" customFormat="1" ht="12" customHeight="1" x14ac:dyDescent="0.2">
      <c r="B23" s="128"/>
      <c r="D23" s="125" t="s">
        <v>16</v>
      </c>
      <c r="I23" s="125" t="s">
        <v>11</v>
      </c>
      <c r="J23" s="132" t="s">
        <v>0</v>
      </c>
      <c r="L23" s="128"/>
    </row>
    <row r="24" spans="2:12" s="129" customFormat="1" ht="18" customHeight="1" x14ac:dyDescent="0.2">
      <c r="B24" s="128"/>
      <c r="E24" s="132" t="s">
        <v>188</v>
      </c>
      <c r="I24" s="125" t="s">
        <v>12</v>
      </c>
      <c r="J24" s="132" t="s">
        <v>0</v>
      </c>
      <c r="L24" s="128"/>
    </row>
    <row r="25" spans="2:12" s="129" customFormat="1" ht="6.95" customHeight="1" x14ac:dyDescent="0.2">
      <c r="B25" s="128"/>
      <c r="L25" s="128"/>
    </row>
    <row r="26" spans="2:12" s="129" customFormat="1" ht="12" customHeight="1" x14ac:dyDescent="0.2">
      <c r="B26" s="128"/>
      <c r="D26" s="125" t="s">
        <v>17</v>
      </c>
      <c r="L26" s="128"/>
    </row>
    <row r="27" spans="2:12" s="134" customFormat="1" ht="16.5" customHeight="1" x14ac:dyDescent="0.2">
      <c r="B27" s="133"/>
      <c r="E27" s="135" t="s">
        <v>0</v>
      </c>
      <c r="F27" s="135"/>
      <c r="G27" s="135"/>
      <c r="H27" s="135"/>
      <c r="L27" s="133"/>
    </row>
    <row r="28" spans="2:12" s="129" customFormat="1" ht="6.95" customHeight="1" x14ac:dyDescent="0.2">
      <c r="B28" s="128"/>
      <c r="L28" s="128"/>
    </row>
    <row r="29" spans="2:12" s="129" customFormat="1" ht="6.95" customHeight="1" x14ac:dyDescent="0.2">
      <c r="B29" s="128"/>
      <c r="D29" s="136"/>
      <c r="E29" s="136"/>
      <c r="F29" s="136"/>
      <c r="G29" s="136"/>
      <c r="H29" s="136"/>
      <c r="I29" s="136"/>
      <c r="J29" s="136"/>
      <c r="K29" s="136"/>
      <c r="L29" s="128"/>
    </row>
    <row r="30" spans="2:12" s="129" customFormat="1" ht="25.35" customHeight="1" x14ac:dyDescent="0.2">
      <c r="B30" s="128"/>
      <c r="D30" s="137" t="s">
        <v>18</v>
      </c>
      <c r="J30" s="138">
        <f>ROUND(J121, 2)</f>
        <v>0</v>
      </c>
      <c r="L30" s="128"/>
    </row>
    <row r="31" spans="2:12" s="129" customFormat="1" ht="6.95" customHeight="1" x14ac:dyDescent="0.2">
      <c r="B31" s="128"/>
      <c r="D31" s="136"/>
      <c r="E31" s="136"/>
      <c r="F31" s="136"/>
      <c r="G31" s="136"/>
      <c r="H31" s="136"/>
      <c r="I31" s="136"/>
      <c r="J31" s="136"/>
      <c r="K31" s="136"/>
      <c r="L31" s="128"/>
    </row>
    <row r="32" spans="2:12" s="129" customFormat="1" ht="14.45" customHeight="1" x14ac:dyDescent="0.2">
      <c r="B32" s="128"/>
      <c r="F32" s="139" t="s">
        <v>20</v>
      </c>
      <c r="I32" s="139" t="s">
        <v>19</v>
      </c>
      <c r="J32" s="139" t="s">
        <v>21</v>
      </c>
      <c r="L32" s="128"/>
    </row>
    <row r="33" spans="2:12" s="129" customFormat="1" ht="14.45" customHeight="1" x14ac:dyDescent="0.2">
      <c r="B33" s="128"/>
      <c r="D33" s="140" t="s">
        <v>22</v>
      </c>
      <c r="E33" s="125" t="s">
        <v>23</v>
      </c>
      <c r="F33" s="141">
        <f>ROUND((SUM(BE121:BE137)),  2)</f>
        <v>100</v>
      </c>
      <c r="I33" s="142">
        <v>0.21</v>
      </c>
      <c r="J33" s="141">
        <f>J30*0.21</f>
        <v>0</v>
      </c>
      <c r="L33" s="128"/>
    </row>
    <row r="34" spans="2:12" s="129" customFormat="1" ht="14.45" customHeight="1" x14ac:dyDescent="0.2">
      <c r="B34" s="128"/>
      <c r="E34" s="125" t="s">
        <v>24</v>
      </c>
      <c r="F34" s="141">
        <f>ROUND((SUM(BF121:BF137)),  2)</f>
        <v>0</v>
      </c>
      <c r="I34" s="142">
        <v>0.15</v>
      </c>
      <c r="J34" s="141"/>
      <c r="L34" s="128"/>
    </row>
    <row r="35" spans="2:12" s="129" customFormat="1" ht="14.45" hidden="1" customHeight="1" x14ac:dyDescent="0.2">
      <c r="B35" s="128"/>
      <c r="E35" s="125" t="s">
        <v>25</v>
      </c>
      <c r="F35" s="141">
        <f>ROUND((SUM(BG121:BG137)),  2)</f>
        <v>0</v>
      </c>
      <c r="I35" s="142">
        <v>0.21</v>
      </c>
      <c r="J35" s="141">
        <f>0</f>
        <v>0</v>
      </c>
      <c r="L35" s="128"/>
    </row>
    <row r="36" spans="2:12" s="129" customFormat="1" ht="14.45" hidden="1" customHeight="1" x14ac:dyDescent="0.2">
      <c r="B36" s="128"/>
      <c r="E36" s="125" t="s">
        <v>26</v>
      </c>
      <c r="F36" s="141">
        <f>ROUND((SUM(BH121:BH137)),  2)</f>
        <v>0</v>
      </c>
      <c r="I36" s="142">
        <v>0.15</v>
      </c>
      <c r="J36" s="141">
        <f>0</f>
        <v>0</v>
      </c>
      <c r="L36" s="128"/>
    </row>
    <row r="37" spans="2:12" s="129" customFormat="1" ht="14.45" hidden="1" customHeight="1" x14ac:dyDescent="0.2">
      <c r="B37" s="128"/>
      <c r="E37" s="125" t="s">
        <v>27</v>
      </c>
      <c r="F37" s="141">
        <f>ROUND((SUM(BI121:BI137)),  2)</f>
        <v>0</v>
      </c>
      <c r="I37" s="142">
        <v>0</v>
      </c>
      <c r="J37" s="141">
        <f>0</f>
        <v>0</v>
      </c>
      <c r="L37" s="128"/>
    </row>
    <row r="38" spans="2:12" s="129" customFormat="1" ht="6.95" customHeight="1" x14ac:dyDescent="0.2">
      <c r="B38" s="128"/>
      <c r="L38" s="128"/>
    </row>
    <row r="39" spans="2:12" s="129" customFormat="1" ht="25.35" customHeight="1" x14ac:dyDescent="0.2">
      <c r="B39" s="128"/>
      <c r="C39" s="143"/>
      <c r="D39" s="144" t="s">
        <v>28</v>
      </c>
      <c r="E39" s="145"/>
      <c r="F39" s="145"/>
      <c r="G39" s="146" t="s">
        <v>29</v>
      </c>
      <c r="H39" s="147" t="s">
        <v>30</v>
      </c>
      <c r="I39" s="145"/>
      <c r="J39" s="148">
        <f>SUM(J30:J37)</f>
        <v>0</v>
      </c>
      <c r="K39" s="149"/>
      <c r="L39" s="128"/>
    </row>
    <row r="40" spans="2:12" s="129" customFormat="1" ht="14.45" customHeight="1" x14ac:dyDescent="0.2">
      <c r="B40" s="128"/>
      <c r="L40" s="128"/>
    </row>
    <row r="41" spans="2:12" ht="14.45" customHeight="1" x14ac:dyDescent="0.2">
      <c r="B41" s="122"/>
      <c r="L41" s="122"/>
    </row>
    <row r="42" spans="2:12" ht="14.45" customHeight="1" x14ac:dyDescent="0.2">
      <c r="B42" s="122"/>
      <c r="L42" s="122"/>
    </row>
    <row r="43" spans="2:12" ht="14.45" customHeight="1" x14ac:dyDescent="0.2">
      <c r="B43" s="122"/>
      <c r="L43" s="122"/>
    </row>
    <row r="44" spans="2:12" ht="14.45" customHeight="1" x14ac:dyDescent="0.2">
      <c r="B44" s="122"/>
      <c r="L44" s="122"/>
    </row>
    <row r="45" spans="2:12" ht="14.45" customHeight="1" x14ac:dyDescent="0.2">
      <c r="B45" s="122"/>
      <c r="L45" s="122"/>
    </row>
    <row r="46" spans="2:12" ht="14.45" customHeight="1" x14ac:dyDescent="0.2">
      <c r="B46" s="122"/>
      <c r="L46" s="122"/>
    </row>
    <row r="47" spans="2:12" ht="14.45" customHeight="1" x14ac:dyDescent="0.2">
      <c r="B47" s="122"/>
      <c r="L47" s="122"/>
    </row>
    <row r="48" spans="2:12" ht="14.45" customHeight="1" x14ac:dyDescent="0.2">
      <c r="B48" s="122"/>
      <c r="L48" s="122"/>
    </row>
    <row r="49" spans="2:12" ht="14.45" customHeight="1" x14ac:dyDescent="0.2">
      <c r="B49" s="122"/>
      <c r="L49" s="122"/>
    </row>
    <row r="50" spans="2:12" s="129" customFormat="1" ht="14.45" customHeight="1" x14ac:dyDescent="0.2">
      <c r="B50" s="128"/>
      <c r="D50" s="150" t="s">
        <v>31</v>
      </c>
      <c r="E50" s="151"/>
      <c r="F50" s="151"/>
      <c r="G50" s="150" t="s">
        <v>32</v>
      </c>
      <c r="H50" s="151"/>
      <c r="I50" s="151"/>
      <c r="J50" s="151"/>
      <c r="K50" s="151"/>
      <c r="L50" s="128"/>
    </row>
    <row r="51" spans="2:12" x14ac:dyDescent="0.2">
      <c r="B51" s="122"/>
      <c r="L51" s="122"/>
    </row>
    <row r="52" spans="2:12" x14ac:dyDescent="0.2">
      <c r="B52" s="122"/>
      <c r="L52" s="122"/>
    </row>
    <row r="53" spans="2:12" x14ac:dyDescent="0.2">
      <c r="B53" s="122"/>
      <c r="L53" s="122"/>
    </row>
    <row r="54" spans="2:12" x14ac:dyDescent="0.2">
      <c r="B54" s="122"/>
      <c r="L54" s="122"/>
    </row>
    <row r="55" spans="2:12" x14ac:dyDescent="0.2">
      <c r="B55" s="122"/>
      <c r="L55" s="122"/>
    </row>
    <row r="56" spans="2:12" x14ac:dyDescent="0.2">
      <c r="B56" s="122"/>
      <c r="L56" s="122"/>
    </row>
    <row r="57" spans="2:12" x14ac:dyDescent="0.2">
      <c r="B57" s="122"/>
      <c r="L57" s="122"/>
    </row>
    <row r="58" spans="2:12" x14ac:dyDescent="0.2">
      <c r="B58" s="122"/>
      <c r="L58" s="122"/>
    </row>
    <row r="59" spans="2:12" x14ac:dyDescent="0.2">
      <c r="B59" s="122"/>
      <c r="L59" s="122"/>
    </row>
    <row r="60" spans="2:12" x14ac:dyDescent="0.2">
      <c r="B60" s="122"/>
      <c r="L60" s="122"/>
    </row>
    <row r="61" spans="2:12" s="129" customFormat="1" ht="12.75" x14ac:dyDescent="0.2">
      <c r="B61" s="128"/>
      <c r="D61" s="152" t="s">
        <v>33</v>
      </c>
      <c r="E61" s="153"/>
      <c r="F61" s="154" t="s">
        <v>34</v>
      </c>
      <c r="G61" s="152" t="s">
        <v>33</v>
      </c>
      <c r="H61" s="153"/>
      <c r="I61" s="153"/>
      <c r="J61" s="155" t="s">
        <v>34</v>
      </c>
      <c r="K61" s="153"/>
      <c r="L61" s="128"/>
    </row>
    <row r="62" spans="2:12" x14ac:dyDescent="0.2">
      <c r="B62" s="122"/>
      <c r="L62" s="122"/>
    </row>
    <row r="63" spans="2:12" x14ac:dyDescent="0.2">
      <c r="B63" s="122"/>
      <c r="L63" s="122"/>
    </row>
    <row r="64" spans="2:12" x14ac:dyDescent="0.2">
      <c r="B64" s="122"/>
      <c r="L64" s="122"/>
    </row>
    <row r="65" spans="2:12" s="129" customFormat="1" ht="12.75" x14ac:dyDescent="0.2">
      <c r="B65" s="128"/>
      <c r="D65" s="150" t="s">
        <v>35</v>
      </c>
      <c r="E65" s="151"/>
      <c r="F65" s="151"/>
      <c r="G65" s="150" t="s">
        <v>36</v>
      </c>
      <c r="H65" s="151"/>
      <c r="I65" s="151"/>
      <c r="J65" s="151"/>
      <c r="K65" s="151"/>
      <c r="L65" s="128"/>
    </row>
    <row r="66" spans="2:12" x14ac:dyDescent="0.2">
      <c r="B66" s="122"/>
      <c r="L66" s="122"/>
    </row>
    <row r="67" spans="2:12" x14ac:dyDescent="0.2">
      <c r="B67" s="122"/>
      <c r="L67" s="122"/>
    </row>
    <row r="68" spans="2:12" x14ac:dyDescent="0.2">
      <c r="B68" s="122"/>
      <c r="L68" s="122"/>
    </row>
    <row r="69" spans="2:12" x14ac:dyDescent="0.2">
      <c r="B69" s="122"/>
      <c r="L69" s="122"/>
    </row>
    <row r="70" spans="2:12" x14ac:dyDescent="0.2">
      <c r="B70" s="122"/>
      <c r="L70" s="122"/>
    </row>
    <row r="71" spans="2:12" x14ac:dyDescent="0.2">
      <c r="B71" s="122"/>
      <c r="L71" s="122"/>
    </row>
    <row r="72" spans="2:12" x14ac:dyDescent="0.2">
      <c r="B72" s="122"/>
      <c r="L72" s="122"/>
    </row>
    <row r="73" spans="2:12" x14ac:dyDescent="0.2">
      <c r="B73" s="122"/>
      <c r="L73" s="122"/>
    </row>
    <row r="74" spans="2:12" x14ac:dyDescent="0.2">
      <c r="B74" s="122"/>
      <c r="L74" s="122"/>
    </row>
    <row r="75" spans="2:12" x14ac:dyDescent="0.2">
      <c r="B75" s="122"/>
      <c r="L75" s="122"/>
    </row>
    <row r="76" spans="2:12" s="129" customFormat="1" ht="12.75" x14ac:dyDescent="0.2">
      <c r="B76" s="128"/>
      <c r="D76" s="152" t="s">
        <v>33</v>
      </c>
      <c r="E76" s="153"/>
      <c r="F76" s="154" t="s">
        <v>34</v>
      </c>
      <c r="G76" s="152" t="s">
        <v>33</v>
      </c>
      <c r="H76" s="153"/>
      <c r="I76" s="153"/>
      <c r="J76" s="155" t="s">
        <v>34</v>
      </c>
      <c r="K76" s="153"/>
      <c r="L76" s="128"/>
    </row>
    <row r="77" spans="2:12" s="129" customFormat="1" ht="14.45" customHeight="1" x14ac:dyDescent="0.2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28"/>
    </row>
    <row r="80" spans="2:12" ht="3.6" customHeight="1" x14ac:dyDescent="0.2"/>
    <row r="81" spans="2:47" s="129" customFormat="1" ht="6.95" hidden="1" customHeight="1" x14ac:dyDescent="0.2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28"/>
    </row>
    <row r="82" spans="2:47" s="129" customFormat="1" ht="24.95" hidden="1" customHeight="1" x14ac:dyDescent="0.2">
      <c r="B82" s="128"/>
      <c r="C82" s="123" t="s">
        <v>47</v>
      </c>
      <c r="L82" s="128"/>
    </row>
    <row r="83" spans="2:47" s="129" customFormat="1" ht="6.95" hidden="1" customHeight="1" x14ac:dyDescent="0.2">
      <c r="B83" s="128"/>
      <c r="L83" s="128"/>
    </row>
    <row r="84" spans="2:47" s="129" customFormat="1" ht="12" hidden="1" customHeight="1" x14ac:dyDescent="0.2">
      <c r="B84" s="128"/>
      <c r="C84" s="125" t="s">
        <v>4</v>
      </c>
      <c r="L84" s="128"/>
    </row>
    <row r="85" spans="2:47" s="129" customFormat="1" ht="16.5" hidden="1" customHeight="1" x14ac:dyDescent="0.2">
      <c r="B85" s="128"/>
      <c r="E85" s="126" t="str">
        <f>E7</f>
        <v>Kruhový trenažér pro koně</v>
      </c>
      <c r="F85" s="127"/>
      <c r="G85" s="127"/>
      <c r="H85" s="127"/>
      <c r="L85" s="128"/>
    </row>
    <row r="86" spans="2:47" s="129" customFormat="1" ht="12" hidden="1" customHeight="1" x14ac:dyDescent="0.2">
      <c r="B86" s="128"/>
      <c r="C86" s="125" t="s">
        <v>46</v>
      </c>
      <c r="L86" s="128"/>
    </row>
    <row r="87" spans="2:47" s="129" customFormat="1" ht="16.5" hidden="1" customHeight="1" x14ac:dyDescent="0.2">
      <c r="B87" s="128"/>
      <c r="E87" s="130" t="str">
        <f>E9</f>
        <v>KLADRUBY  - Kruhový trenažer pro koně</v>
      </c>
      <c r="F87" s="131"/>
      <c r="G87" s="131"/>
      <c r="H87" s="131"/>
      <c r="L87" s="128"/>
    </row>
    <row r="88" spans="2:47" s="129" customFormat="1" ht="6.95" hidden="1" customHeight="1" x14ac:dyDescent="0.2">
      <c r="B88" s="128"/>
      <c r="L88" s="128"/>
    </row>
    <row r="89" spans="2:47" s="129" customFormat="1" ht="12" hidden="1" customHeight="1" x14ac:dyDescent="0.2">
      <c r="B89" s="128"/>
      <c r="C89" s="125" t="s">
        <v>7</v>
      </c>
      <c r="F89" s="132" t="str">
        <f>F12</f>
        <v>Kladruby nad Labem</v>
      </c>
      <c r="I89" s="125" t="s">
        <v>9</v>
      </c>
      <c r="J89" s="160"/>
      <c r="L89" s="128"/>
    </row>
    <row r="90" spans="2:47" s="129" customFormat="1" ht="6.95" hidden="1" customHeight="1" x14ac:dyDescent="0.2">
      <c r="B90" s="128"/>
      <c r="L90" s="128"/>
    </row>
    <row r="91" spans="2:47" s="129" customFormat="1" ht="27.95" hidden="1" customHeight="1" x14ac:dyDescent="0.2">
      <c r="B91" s="128"/>
      <c r="C91" s="125" t="s">
        <v>10</v>
      </c>
      <c r="F91" s="132" t="str">
        <f>E15</f>
        <v>Národní hřebčín Kladruby nad Labem</v>
      </c>
      <c r="I91" s="125" t="s">
        <v>14</v>
      </c>
      <c r="J91" s="161" t="str">
        <f>E21</f>
        <v>Ing. Radko Vondra – PRIDOS Hradec Králové</v>
      </c>
      <c r="L91" s="128"/>
    </row>
    <row r="92" spans="2:47" s="129" customFormat="1" ht="15" hidden="1" customHeight="1" x14ac:dyDescent="0.2">
      <c r="B92" s="128"/>
      <c r="C92" s="125" t="s">
        <v>13</v>
      </c>
      <c r="F92" s="132" t="str">
        <f>IF(E18="","",E18)</f>
        <v/>
      </c>
      <c r="I92" s="125" t="s">
        <v>16</v>
      </c>
      <c r="J92" s="161" t="str">
        <f>E24</f>
        <v>Ing. Pavel Michálek</v>
      </c>
      <c r="L92" s="128"/>
    </row>
    <row r="93" spans="2:47" s="129" customFormat="1" ht="9.9499999999999993" hidden="1" customHeight="1" x14ac:dyDescent="0.2">
      <c r="B93" s="128"/>
      <c r="L93" s="128"/>
    </row>
    <row r="94" spans="2:47" s="129" customFormat="1" ht="29.1" hidden="1" customHeight="1" x14ac:dyDescent="0.2">
      <c r="B94" s="128"/>
      <c r="C94" s="162" t="s">
        <v>48</v>
      </c>
      <c r="D94" s="143"/>
      <c r="E94" s="143"/>
      <c r="F94" s="143"/>
      <c r="G94" s="143"/>
      <c r="H94" s="143"/>
      <c r="I94" s="143"/>
      <c r="J94" s="163" t="s">
        <v>49</v>
      </c>
      <c r="K94" s="143"/>
      <c r="L94" s="128"/>
    </row>
    <row r="95" spans="2:47" s="129" customFormat="1" ht="4.5" hidden="1" customHeight="1" x14ac:dyDescent="0.2">
      <c r="B95" s="128"/>
      <c r="L95" s="128"/>
    </row>
    <row r="96" spans="2:47" s="129" customFormat="1" ht="2.1" hidden="1" customHeight="1" x14ac:dyDescent="0.2">
      <c r="B96" s="128"/>
      <c r="C96" s="164" t="s">
        <v>50</v>
      </c>
      <c r="J96" s="138">
        <f>J121</f>
        <v>0</v>
      </c>
      <c r="L96" s="128"/>
      <c r="AU96" s="119" t="s">
        <v>51</v>
      </c>
    </row>
    <row r="97" spans="2:12" s="166" customFormat="1" ht="24.95" hidden="1" customHeight="1" x14ac:dyDescent="0.2">
      <c r="B97" s="165"/>
      <c r="D97" s="167" t="s">
        <v>52</v>
      </c>
      <c r="E97" s="168"/>
      <c r="F97" s="168"/>
      <c r="G97" s="168"/>
      <c r="H97" s="168"/>
      <c r="I97" s="168"/>
      <c r="J97" s="169">
        <f>J122</f>
        <v>0</v>
      </c>
      <c r="L97" s="165"/>
    </row>
    <row r="98" spans="2:12" s="171" customFormat="1" ht="19.5" hidden="1" customHeight="1" x14ac:dyDescent="0.2">
      <c r="B98" s="170"/>
      <c r="D98" s="172" t="s">
        <v>53</v>
      </c>
      <c r="E98" s="173"/>
      <c r="F98" s="173"/>
      <c r="G98" s="173"/>
      <c r="H98" s="173"/>
      <c r="I98" s="173"/>
      <c r="J98" s="174">
        <f>J123</f>
        <v>0</v>
      </c>
      <c r="L98" s="170"/>
    </row>
    <row r="99" spans="2:12" s="166" customFormat="1" ht="24.95" hidden="1" customHeight="1" x14ac:dyDescent="0.2">
      <c r="B99" s="165"/>
      <c r="D99" s="167" t="s">
        <v>54</v>
      </c>
      <c r="E99" s="168"/>
      <c r="F99" s="168"/>
      <c r="G99" s="168"/>
      <c r="H99" s="168"/>
      <c r="I99" s="168"/>
      <c r="J99" s="169">
        <f>J125</f>
        <v>0</v>
      </c>
      <c r="L99" s="165"/>
    </row>
    <row r="100" spans="2:12" s="171" customFormat="1" ht="19.5" hidden="1" customHeight="1" x14ac:dyDescent="0.2">
      <c r="B100" s="170"/>
      <c r="D100" s="172" t="s">
        <v>55</v>
      </c>
      <c r="E100" s="173"/>
      <c r="F100" s="173"/>
      <c r="G100" s="173"/>
      <c r="H100" s="173"/>
      <c r="I100" s="173"/>
      <c r="J100" s="174">
        <f>J126</f>
        <v>0</v>
      </c>
      <c r="L100" s="170"/>
    </row>
    <row r="101" spans="2:12" s="171" customFormat="1" ht="19.5" hidden="1" customHeight="1" x14ac:dyDescent="0.2">
      <c r="B101" s="170"/>
      <c r="D101" s="172" t="s">
        <v>56</v>
      </c>
      <c r="E101" s="173"/>
      <c r="F101" s="173"/>
      <c r="G101" s="173"/>
      <c r="H101" s="173"/>
      <c r="I101" s="173"/>
      <c r="J101" s="174">
        <f>J130</f>
        <v>0</v>
      </c>
      <c r="L101" s="170"/>
    </row>
    <row r="102" spans="2:12" s="129" customFormat="1" ht="21.6" hidden="1" customHeight="1" x14ac:dyDescent="0.2">
      <c r="B102" s="128"/>
      <c r="L102" s="128"/>
    </row>
    <row r="103" spans="2:12" s="129" customFormat="1" ht="6.95" hidden="1" customHeight="1" x14ac:dyDescent="0.2">
      <c r="B103" s="156"/>
      <c r="C103" s="157"/>
      <c r="D103" s="157"/>
      <c r="E103" s="157"/>
      <c r="F103" s="157"/>
      <c r="G103" s="157"/>
      <c r="H103" s="157"/>
      <c r="I103" s="157"/>
      <c r="J103" s="157"/>
      <c r="K103" s="157"/>
      <c r="L103" s="128"/>
    </row>
    <row r="107" spans="2:12" s="129" customFormat="1" ht="6.95" customHeight="1" x14ac:dyDescent="0.2">
      <c r="B107" s="175"/>
      <c r="C107" s="176"/>
      <c r="D107" s="176"/>
      <c r="E107" s="176"/>
      <c r="F107" s="176"/>
      <c r="G107" s="176"/>
      <c r="H107" s="176"/>
      <c r="I107" s="176"/>
      <c r="J107" s="176"/>
      <c r="K107" s="177"/>
    </row>
    <row r="108" spans="2:12" s="129" customFormat="1" ht="24.95" customHeight="1" x14ac:dyDescent="0.2">
      <c r="B108" s="178"/>
      <c r="C108" s="179" t="s">
        <v>57</v>
      </c>
      <c r="K108" s="180"/>
    </row>
    <row r="109" spans="2:12" s="129" customFormat="1" ht="6.95" customHeight="1" x14ac:dyDescent="0.2">
      <c r="B109" s="178"/>
      <c r="K109" s="180"/>
    </row>
    <row r="110" spans="2:12" s="129" customFormat="1" ht="12" customHeight="1" x14ac:dyDescent="0.2">
      <c r="B110" s="178"/>
      <c r="C110" s="125" t="s">
        <v>4</v>
      </c>
      <c r="K110" s="180"/>
    </row>
    <row r="111" spans="2:12" s="129" customFormat="1" ht="16.5" customHeight="1" x14ac:dyDescent="0.2">
      <c r="B111" s="178"/>
      <c r="E111" s="126" t="str">
        <f>E7</f>
        <v>Kruhový trenažér pro koně</v>
      </c>
      <c r="F111" s="127"/>
      <c r="G111" s="127"/>
      <c r="H111" s="127"/>
      <c r="K111" s="180"/>
    </row>
    <row r="112" spans="2:12" s="129" customFormat="1" ht="12" customHeight="1" x14ac:dyDescent="0.2">
      <c r="B112" s="178"/>
      <c r="C112" s="125" t="s">
        <v>46</v>
      </c>
      <c r="K112" s="180"/>
    </row>
    <row r="113" spans="2:65" s="129" customFormat="1" ht="16.5" customHeight="1" x14ac:dyDescent="0.2">
      <c r="B113" s="178"/>
      <c r="E113" s="130" t="str">
        <f>E9</f>
        <v>KLADRUBY  - Kruhový trenažer pro koně</v>
      </c>
      <c r="F113" s="131"/>
      <c r="G113" s="131"/>
      <c r="H113" s="131"/>
      <c r="K113" s="180"/>
    </row>
    <row r="114" spans="2:65" s="129" customFormat="1" ht="6.95" customHeight="1" x14ac:dyDescent="0.2">
      <c r="B114" s="178"/>
      <c r="K114" s="180"/>
    </row>
    <row r="115" spans="2:65" s="129" customFormat="1" ht="12" customHeight="1" x14ac:dyDescent="0.2">
      <c r="B115" s="178"/>
      <c r="C115" s="125" t="s">
        <v>7</v>
      </c>
      <c r="F115" s="132" t="str">
        <f>F12</f>
        <v>Kladruby nad Labem</v>
      </c>
      <c r="I115" s="125" t="s">
        <v>9</v>
      </c>
      <c r="J115" s="181">
        <f>J12</f>
        <v>0</v>
      </c>
      <c r="K115" s="180"/>
    </row>
    <row r="116" spans="2:65" s="129" customFormat="1" ht="6.95" customHeight="1" x14ac:dyDescent="0.2">
      <c r="B116" s="178"/>
      <c r="K116" s="180"/>
    </row>
    <row r="117" spans="2:65" s="129" customFormat="1" ht="27.95" customHeight="1" x14ac:dyDescent="0.2">
      <c r="B117" s="178"/>
      <c r="C117" s="125" t="s">
        <v>10</v>
      </c>
      <c r="F117" s="132" t="str">
        <f>E15</f>
        <v>Národní hřebčín Kladruby nad Labem</v>
      </c>
      <c r="I117" s="125" t="s">
        <v>14</v>
      </c>
      <c r="J117" s="135" t="str">
        <f>E21</f>
        <v>Ing. Radko Vondra – PRIDOS Hradec Králové</v>
      </c>
      <c r="K117" s="182"/>
    </row>
    <row r="118" spans="2:65" s="129" customFormat="1" ht="15.2" customHeight="1" x14ac:dyDescent="0.2">
      <c r="B118" s="178"/>
      <c r="C118" s="125" t="s">
        <v>13</v>
      </c>
      <c r="F118" s="132"/>
      <c r="I118" s="125" t="s">
        <v>16</v>
      </c>
      <c r="J118" s="161" t="str">
        <f>E24</f>
        <v>Ing. Pavel Michálek</v>
      </c>
      <c r="K118" s="180"/>
    </row>
    <row r="119" spans="2:65" s="129" customFormat="1" ht="10.35" customHeight="1" x14ac:dyDescent="0.2">
      <c r="B119" s="178"/>
      <c r="K119" s="180"/>
    </row>
    <row r="120" spans="2:65" s="187" customFormat="1" ht="29.25" customHeight="1" x14ac:dyDescent="0.2">
      <c r="B120" s="183"/>
      <c r="C120" s="184" t="s">
        <v>58</v>
      </c>
      <c r="D120" s="185" t="s">
        <v>39</v>
      </c>
      <c r="E120" s="185" t="s">
        <v>37</v>
      </c>
      <c r="F120" s="185" t="s">
        <v>38</v>
      </c>
      <c r="G120" s="185" t="s">
        <v>59</v>
      </c>
      <c r="H120" s="185" t="s">
        <v>60</v>
      </c>
      <c r="I120" s="185" t="s">
        <v>61</v>
      </c>
      <c r="J120" s="185" t="s">
        <v>49</v>
      </c>
      <c r="K120" s="186" t="s">
        <v>62</v>
      </c>
      <c r="M120" s="188" t="s">
        <v>0</v>
      </c>
      <c r="N120" s="189" t="s">
        <v>22</v>
      </c>
      <c r="O120" s="189" t="s">
        <v>63</v>
      </c>
      <c r="P120" s="189" t="s">
        <v>64</v>
      </c>
      <c r="Q120" s="189" t="s">
        <v>65</v>
      </c>
      <c r="R120" s="189" t="s">
        <v>66</v>
      </c>
      <c r="S120" s="189" t="s">
        <v>67</v>
      </c>
      <c r="T120" s="190" t="s">
        <v>68</v>
      </c>
    </row>
    <row r="121" spans="2:65" s="129" customFormat="1" ht="22.9" customHeight="1" x14ac:dyDescent="0.25">
      <c r="B121" s="178"/>
      <c r="C121" s="191" t="s">
        <v>69</v>
      </c>
      <c r="J121" s="192">
        <f>J122+J125+J142</f>
        <v>0</v>
      </c>
      <c r="K121" s="180"/>
      <c r="M121" s="193"/>
      <c r="N121" s="136"/>
      <c r="O121" s="136"/>
      <c r="P121" s="194">
        <f>P122+P125</f>
        <v>0</v>
      </c>
      <c r="Q121" s="136"/>
      <c r="R121" s="194">
        <f>R122+R125</f>
        <v>2.2123200000000001</v>
      </c>
      <c r="S121" s="136"/>
      <c r="T121" s="195">
        <f>T122+T125</f>
        <v>0</v>
      </c>
      <c r="AT121" s="119" t="s">
        <v>40</v>
      </c>
      <c r="AU121" s="119" t="s">
        <v>51</v>
      </c>
      <c r="BK121" s="196">
        <f>BK122+BK125</f>
        <v>0</v>
      </c>
    </row>
    <row r="122" spans="2:65" s="204" customFormat="1" ht="25.9" customHeight="1" x14ac:dyDescent="0.2">
      <c r="B122" s="197"/>
      <c r="C122" s="198"/>
      <c r="D122" s="199" t="s">
        <v>40</v>
      </c>
      <c r="E122" s="200" t="s">
        <v>70</v>
      </c>
      <c r="F122" s="200" t="s">
        <v>71</v>
      </c>
      <c r="G122" s="201"/>
      <c r="H122" s="201"/>
      <c r="I122" s="201"/>
      <c r="J122" s="202">
        <f>BK122</f>
        <v>0</v>
      </c>
      <c r="K122" s="203"/>
      <c r="M122" s="205"/>
      <c r="P122" s="206">
        <f>P123</f>
        <v>0</v>
      </c>
      <c r="R122" s="206">
        <f>R123</f>
        <v>0</v>
      </c>
      <c r="T122" s="207">
        <f>T123</f>
        <v>0</v>
      </c>
      <c r="AR122" s="208" t="s">
        <v>42</v>
      </c>
      <c r="AT122" s="209" t="s">
        <v>40</v>
      </c>
      <c r="AU122" s="209" t="s">
        <v>41</v>
      </c>
      <c r="AY122" s="208" t="s">
        <v>72</v>
      </c>
      <c r="BK122" s="210">
        <f>BK123</f>
        <v>0</v>
      </c>
    </row>
    <row r="123" spans="2:65" s="204" customFormat="1" ht="22.9" customHeight="1" x14ac:dyDescent="0.2">
      <c r="B123" s="197"/>
      <c r="D123" s="208" t="s">
        <v>40</v>
      </c>
      <c r="E123" s="211" t="s">
        <v>82</v>
      </c>
      <c r="F123" s="211" t="s">
        <v>87</v>
      </c>
      <c r="J123" s="212">
        <f>BK123</f>
        <v>0</v>
      </c>
      <c r="K123" s="213"/>
      <c r="M123" s="205"/>
      <c r="P123" s="206">
        <f>P124</f>
        <v>0</v>
      </c>
      <c r="R123" s="206">
        <f>R124</f>
        <v>0</v>
      </c>
      <c r="T123" s="207">
        <f>T124</f>
        <v>0</v>
      </c>
      <c r="AR123" s="208" t="s">
        <v>42</v>
      </c>
      <c r="AT123" s="209" t="s">
        <v>40</v>
      </c>
      <c r="AU123" s="209" t="s">
        <v>42</v>
      </c>
      <c r="AY123" s="208" t="s">
        <v>72</v>
      </c>
      <c r="BK123" s="210">
        <f>BK124</f>
        <v>0</v>
      </c>
    </row>
    <row r="124" spans="2:65" s="129" customFormat="1" ht="16.5" customHeight="1" x14ac:dyDescent="0.2">
      <c r="B124" s="178"/>
      <c r="C124" s="214" t="s">
        <v>42</v>
      </c>
      <c r="D124" s="214" t="s">
        <v>73</v>
      </c>
      <c r="E124" s="215" t="s">
        <v>94</v>
      </c>
      <c r="F124" s="216" t="s">
        <v>95</v>
      </c>
      <c r="G124" s="217" t="s">
        <v>90</v>
      </c>
      <c r="H124" s="218">
        <v>1</v>
      </c>
      <c r="I124" s="96"/>
      <c r="J124" s="219">
        <v>100</v>
      </c>
      <c r="K124" s="220" t="s">
        <v>0</v>
      </c>
      <c r="M124" s="221" t="s">
        <v>0</v>
      </c>
      <c r="N124" s="222" t="s">
        <v>23</v>
      </c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225" t="s">
        <v>75</v>
      </c>
      <c r="AT124" s="225" t="s">
        <v>73</v>
      </c>
      <c r="AU124" s="225" t="s">
        <v>43</v>
      </c>
      <c r="AY124" s="119" t="s">
        <v>72</v>
      </c>
      <c r="BE124" s="226">
        <f>IF(N124="základní",J124,0)</f>
        <v>100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19" t="s">
        <v>42</v>
      </c>
      <c r="BK124" s="226">
        <f>ROUND(I124*H124,2)</f>
        <v>0</v>
      </c>
      <c r="BL124" s="119" t="s">
        <v>75</v>
      </c>
      <c r="BM124" s="225" t="s">
        <v>96</v>
      </c>
    </row>
    <row r="125" spans="2:65" s="204" customFormat="1" ht="25.9" customHeight="1" x14ac:dyDescent="0.2">
      <c r="B125" s="197"/>
      <c r="C125" s="198"/>
      <c r="D125" s="199" t="s">
        <v>40</v>
      </c>
      <c r="E125" s="200" t="s">
        <v>88</v>
      </c>
      <c r="F125" s="200" t="s">
        <v>89</v>
      </c>
      <c r="G125" s="201"/>
      <c r="H125" s="201"/>
      <c r="I125" s="201"/>
      <c r="J125" s="202">
        <f>BK125</f>
        <v>0</v>
      </c>
      <c r="K125" s="203"/>
      <c r="M125" s="205"/>
      <c r="P125" s="206">
        <f>P126+P130</f>
        <v>0</v>
      </c>
      <c r="R125" s="206">
        <f>R126+R130</f>
        <v>2.2123200000000001</v>
      </c>
      <c r="T125" s="207">
        <f>T126+T130</f>
        <v>0</v>
      </c>
      <c r="AR125" s="208" t="s">
        <v>43</v>
      </c>
      <c r="AT125" s="209" t="s">
        <v>40</v>
      </c>
      <c r="AU125" s="209" t="s">
        <v>41</v>
      </c>
      <c r="AY125" s="208" t="s">
        <v>72</v>
      </c>
      <c r="BK125" s="210">
        <f>BK126+BK130</f>
        <v>0</v>
      </c>
    </row>
    <row r="126" spans="2:65" s="204" customFormat="1" ht="22.9" customHeight="1" x14ac:dyDescent="0.2">
      <c r="B126" s="197"/>
      <c r="D126" s="208" t="s">
        <v>40</v>
      </c>
      <c r="E126" s="211" t="s">
        <v>91</v>
      </c>
      <c r="F126" s="211" t="s">
        <v>92</v>
      </c>
      <c r="J126" s="212">
        <f>J127+J129</f>
        <v>0</v>
      </c>
      <c r="K126" s="213"/>
      <c r="M126" s="205"/>
      <c r="P126" s="206">
        <f>SUM(P127:P129)</f>
        <v>0</v>
      </c>
      <c r="R126" s="206">
        <f>SUM(R127:R129)</f>
        <v>0.95567999999999997</v>
      </c>
      <c r="T126" s="207">
        <f>SUM(T127:T129)</f>
        <v>0</v>
      </c>
      <c r="AR126" s="208" t="s">
        <v>43</v>
      </c>
      <c r="AT126" s="209" t="s">
        <v>40</v>
      </c>
      <c r="AU126" s="209" t="s">
        <v>42</v>
      </c>
      <c r="AY126" s="208" t="s">
        <v>72</v>
      </c>
      <c r="BK126" s="210">
        <f>SUM(BK127:BK129)</f>
        <v>0</v>
      </c>
    </row>
    <row r="127" spans="2:65" s="129" customFormat="1" ht="24" customHeight="1" x14ac:dyDescent="0.2">
      <c r="B127" s="178"/>
      <c r="C127" s="227" t="s">
        <v>43</v>
      </c>
      <c r="D127" s="227" t="s">
        <v>73</v>
      </c>
      <c r="E127" s="228" t="s">
        <v>93</v>
      </c>
      <c r="F127" s="229" t="s">
        <v>97</v>
      </c>
      <c r="G127" s="230" t="s">
        <v>85</v>
      </c>
      <c r="H127" s="231">
        <v>132</v>
      </c>
      <c r="I127" s="95"/>
      <c r="J127" s="232">
        <f>ROUND(I127*H127,2)</f>
        <v>0</v>
      </c>
      <c r="K127" s="233" t="s">
        <v>74</v>
      </c>
      <c r="M127" s="221" t="s">
        <v>0</v>
      </c>
      <c r="N127" s="222" t="s">
        <v>23</v>
      </c>
      <c r="P127" s="223">
        <f>O127*H127</f>
        <v>0</v>
      </c>
      <c r="Q127" s="223">
        <v>7.2399999999999999E-3</v>
      </c>
      <c r="R127" s="223">
        <f>Q127*H127</f>
        <v>0.95567999999999997</v>
      </c>
      <c r="S127" s="223">
        <v>0</v>
      </c>
      <c r="T127" s="224">
        <f>S127*H127</f>
        <v>0</v>
      </c>
      <c r="AR127" s="225" t="s">
        <v>86</v>
      </c>
      <c r="AT127" s="225" t="s">
        <v>73</v>
      </c>
      <c r="AU127" s="225" t="s">
        <v>43</v>
      </c>
      <c r="AY127" s="119" t="s">
        <v>72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19" t="s">
        <v>42</v>
      </c>
      <c r="BK127" s="226">
        <f>ROUND(I127*H127,2)</f>
        <v>0</v>
      </c>
      <c r="BL127" s="119" t="s">
        <v>86</v>
      </c>
      <c r="BM127" s="225" t="s">
        <v>98</v>
      </c>
    </row>
    <row r="128" spans="2:65" s="235" customFormat="1" x14ac:dyDescent="0.2">
      <c r="B128" s="234"/>
      <c r="D128" s="236" t="s">
        <v>76</v>
      </c>
      <c r="E128" s="237" t="s">
        <v>0</v>
      </c>
      <c r="F128" s="238"/>
      <c r="H128" s="239"/>
      <c r="K128" s="240"/>
      <c r="M128" s="241"/>
      <c r="T128" s="242"/>
      <c r="AT128" s="237" t="s">
        <v>76</v>
      </c>
      <c r="AU128" s="237" t="s">
        <v>43</v>
      </c>
      <c r="AV128" s="235" t="s">
        <v>43</v>
      </c>
      <c r="AW128" s="235" t="s">
        <v>15</v>
      </c>
      <c r="AX128" s="235" t="s">
        <v>42</v>
      </c>
      <c r="AY128" s="237" t="s">
        <v>72</v>
      </c>
    </row>
    <row r="129" spans="2:65" s="129" customFormat="1" ht="24" customHeight="1" x14ac:dyDescent="0.2">
      <c r="B129" s="178"/>
      <c r="C129" s="227" t="s">
        <v>77</v>
      </c>
      <c r="D129" s="227" t="s">
        <v>73</v>
      </c>
      <c r="E129" s="228" t="s">
        <v>99</v>
      </c>
      <c r="F129" s="229" t="s">
        <v>100</v>
      </c>
      <c r="G129" s="230"/>
      <c r="H129" s="231"/>
      <c r="I129" s="95"/>
      <c r="J129" s="232">
        <f>I129</f>
        <v>0</v>
      </c>
      <c r="K129" s="233" t="s">
        <v>74</v>
      </c>
      <c r="M129" s="221" t="s">
        <v>0</v>
      </c>
      <c r="N129" s="222" t="s">
        <v>23</v>
      </c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AR129" s="225" t="s">
        <v>86</v>
      </c>
      <c r="AT129" s="225" t="s">
        <v>73</v>
      </c>
      <c r="AU129" s="225" t="s">
        <v>43</v>
      </c>
      <c r="AY129" s="119" t="s">
        <v>72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19" t="s">
        <v>42</v>
      </c>
      <c r="BK129" s="226">
        <f>ROUND(I129*H129,2)</f>
        <v>0</v>
      </c>
      <c r="BL129" s="119" t="s">
        <v>86</v>
      </c>
      <c r="BM129" s="225" t="s">
        <v>101</v>
      </c>
    </row>
    <row r="130" spans="2:65" s="204" customFormat="1" ht="22.9" customHeight="1" x14ac:dyDescent="0.2">
      <c r="B130" s="197"/>
      <c r="D130" s="208" t="s">
        <v>40</v>
      </c>
      <c r="E130" s="211">
        <v>762</v>
      </c>
      <c r="F130" s="211" t="s">
        <v>174</v>
      </c>
      <c r="J130" s="212">
        <f>J131+J133</f>
        <v>0</v>
      </c>
      <c r="K130" s="243"/>
      <c r="M130" s="205"/>
      <c r="P130" s="206">
        <f>SUM(P131:P137)</f>
        <v>0</v>
      </c>
      <c r="R130" s="206">
        <f>SUM(R131:R137)</f>
        <v>1.25664</v>
      </c>
      <c r="T130" s="207">
        <f>SUM(T131:T137)</f>
        <v>0</v>
      </c>
      <c r="AR130" s="208" t="s">
        <v>43</v>
      </c>
      <c r="AT130" s="209" t="s">
        <v>40</v>
      </c>
      <c r="AU130" s="209" t="s">
        <v>42</v>
      </c>
      <c r="AY130" s="208" t="s">
        <v>72</v>
      </c>
      <c r="BK130" s="210">
        <f>SUM(BK131:BK137)</f>
        <v>0</v>
      </c>
    </row>
    <row r="131" spans="2:65" s="129" customFormat="1" ht="23.45" customHeight="1" x14ac:dyDescent="0.2">
      <c r="B131" s="178"/>
      <c r="C131" s="227" t="s">
        <v>75</v>
      </c>
      <c r="D131" s="227" t="s">
        <v>73</v>
      </c>
      <c r="E131" s="244" t="s">
        <v>175</v>
      </c>
      <c r="F131" s="245" t="s">
        <v>177</v>
      </c>
      <c r="G131" s="246" t="s">
        <v>85</v>
      </c>
      <c r="H131" s="231">
        <v>132</v>
      </c>
      <c r="I131" s="95">
        <v>0</v>
      </c>
      <c r="J131" s="232">
        <f>ROUND(I131*H131,2)</f>
        <v>0</v>
      </c>
      <c r="K131" s="233" t="s">
        <v>74</v>
      </c>
      <c r="M131" s="221" t="s">
        <v>0</v>
      </c>
      <c r="N131" s="222" t="s">
        <v>23</v>
      </c>
      <c r="P131" s="223">
        <f>O131*H131</f>
        <v>0</v>
      </c>
      <c r="Q131" s="223">
        <v>9.5200000000000007E-3</v>
      </c>
      <c r="R131" s="223">
        <f>Q131*H131</f>
        <v>1.25664</v>
      </c>
      <c r="S131" s="223">
        <v>0</v>
      </c>
      <c r="T131" s="224">
        <f>S131*H131</f>
        <v>0</v>
      </c>
      <c r="AR131" s="225" t="s">
        <v>86</v>
      </c>
      <c r="AT131" s="225" t="s">
        <v>73</v>
      </c>
      <c r="AU131" s="225" t="s">
        <v>43</v>
      </c>
      <c r="AY131" s="119" t="s">
        <v>72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19" t="s">
        <v>42</v>
      </c>
      <c r="BK131" s="226">
        <f>ROUND(I131*H131,2)</f>
        <v>0</v>
      </c>
      <c r="BL131" s="119" t="s">
        <v>86</v>
      </c>
      <c r="BM131" s="225" t="s">
        <v>102</v>
      </c>
    </row>
    <row r="132" spans="2:65" s="235" customFormat="1" ht="12" x14ac:dyDescent="0.2">
      <c r="B132" s="234"/>
      <c r="D132" s="236" t="s">
        <v>76</v>
      </c>
      <c r="E132" s="237" t="s">
        <v>0</v>
      </c>
      <c r="F132" s="247" t="s">
        <v>180</v>
      </c>
      <c r="H132" s="239"/>
      <c r="K132" s="240"/>
      <c r="M132" s="241"/>
      <c r="T132" s="242"/>
      <c r="AT132" s="237" t="s">
        <v>76</v>
      </c>
      <c r="AU132" s="237" t="s">
        <v>43</v>
      </c>
      <c r="AV132" s="235" t="s">
        <v>43</v>
      </c>
      <c r="AW132" s="235" t="s">
        <v>15</v>
      </c>
      <c r="AX132" s="235" t="s">
        <v>42</v>
      </c>
      <c r="AY132" s="237" t="s">
        <v>72</v>
      </c>
    </row>
    <row r="133" spans="2:65" s="235" customFormat="1" ht="26.1" customHeight="1" x14ac:dyDescent="0.2">
      <c r="B133" s="234"/>
      <c r="C133" s="227">
        <v>5</v>
      </c>
      <c r="D133" s="227" t="s">
        <v>184</v>
      </c>
      <c r="E133" s="244"/>
      <c r="F133" s="248" t="s">
        <v>183</v>
      </c>
      <c r="G133" s="249" t="s">
        <v>176</v>
      </c>
      <c r="H133" s="250">
        <v>3.1680000000000001</v>
      </c>
      <c r="I133" s="100"/>
      <c r="J133" s="232">
        <f>ROUND(I133*H133,2)</f>
        <v>0</v>
      </c>
      <c r="K133" s="233" t="s">
        <v>74</v>
      </c>
      <c r="M133" s="241"/>
      <c r="T133" s="242"/>
      <c r="AT133" s="237"/>
      <c r="AU133" s="237"/>
      <c r="AY133" s="237"/>
    </row>
    <row r="134" spans="2:65" s="235" customFormat="1" x14ac:dyDescent="0.2">
      <c r="B134" s="234"/>
      <c r="D134" s="236"/>
      <c r="E134" s="237"/>
      <c r="F134" s="238" t="s">
        <v>181</v>
      </c>
      <c r="G134" s="235">
        <v>3.1680000000000001</v>
      </c>
      <c r="H134" s="239"/>
      <c r="K134" s="240"/>
      <c r="M134" s="241"/>
      <c r="T134" s="242"/>
      <c r="AT134" s="237"/>
      <c r="AU134" s="237"/>
      <c r="AY134" s="237"/>
    </row>
    <row r="135" spans="2:65" s="235" customFormat="1" x14ac:dyDescent="0.2">
      <c r="B135" s="234"/>
      <c r="D135" s="236"/>
      <c r="E135" s="237"/>
      <c r="F135" s="238"/>
      <c r="H135" s="239"/>
      <c r="K135" s="240"/>
      <c r="M135" s="241"/>
      <c r="T135" s="242"/>
      <c r="AT135" s="237"/>
      <c r="AU135" s="237"/>
      <c r="AY135" s="237"/>
    </row>
    <row r="136" spans="2:65" s="235" customFormat="1" ht="22.5" customHeight="1" x14ac:dyDescent="0.2">
      <c r="B136" s="234"/>
      <c r="D136" s="236"/>
      <c r="E136" s="211">
        <v>771</v>
      </c>
      <c r="F136" s="211" t="s">
        <v>182</v>
      </c>
      <c r="H136" s="239"/>
      <c r="J136" s="212">
        <f>J137</f>
        <v>0</v>
      </c>
      <c r="K136" s="240"/>
      <c r="M136" s="241"/>
      <c r="T136" s="242"/>
      <c r="AT136" s="237"/>
      <c r="AU136" s="237"/>
      <c r="AY136" s="237"/>
    </row>
    <row r="137" spans="2:65" s="129" customFormat="1" ht="24" customHeight="1" x14ac:dyDescent="0.2">
      <c r="B137" s="178"/>
      <c r="C137" s="251">
        <v>6</v>
      </c>
      <c r="D137" s="252" t="s">
        <v>73</v>
      </c>
      <c r="E137" s="253" t="s">
        <v>103</v>
      </c>
      <c r="F137" s="254" t="s">
        <v>178</v>
      </c>
      <c r="G137" s="249" t="s">
        <v>85</v>
      </c>
      <c r="H137" s="255">
        <v>112.4</v>
      </c>
      <c r="I137" s="99"/>
      <c r="J137" s="256">
        <f>I137*H137</f>
        <v>0</v>
      </c>
      <c r="K137" s="257" t="s">
        <v>74</v>
      </c>
      <c r="M137" s="258" t="s">
        <v>0</v>
      </c>
      <c r="N137" s="259" t="s">
        <v>23</v>
      </c>
      <c r="O137" s="260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AR137" s="225" t="s">
        <v>86</v>
      </c>
      <c r="AT137" s="225" t="s">
        <v>73</v>
      </c>
      <c r="AU137" s="225" t="s">
        <v>43</v>
      </c>
      <c r="AY137" s="119" t="s">
        <v>72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19" t="s">
        <v>42</v>
      </c>
      <c r="BK137" s="226">
        <f>ROUND(I137*H137,2)</f>
        <v>0</v>
      </c>
      <c r="BL137" s="119" t="s">
        <v>86</v>
      </c>
      <c r="BM137" s="225" t="s">
        <v>104</v>
      </c>
    </row>
    <row r="138" spans="2:65" s="129" customFormat="1" ht="12" customHeight="1" x14ac:dyDescent="0.2">
      <c r="B138" s="178"/>
      <c r="C138" s="235"/>
      <c r="D138" s="236" t="s">
        <v>76</v>
      </c>
      <c r="E138" s="237" t="s">
        <v>0</v>
      </c>
      <c r="F138" s="238" t="s">
        <v>171</v>
      </c>
      <c r="G138" s="235"/>
      <c r="H138" s="239"/>
      <c r="I138" s="235"/>
      <c r="J138" s="235"/>
      <c r="K138" s="240"/>
      <c r="M138" s="263"/>
      <c r="N138" s="222"/>
      <c r="P138" s="223"/>
      <c r="Q138" s="223"/>
      <c r="R138" s="223"/>
      <c r="S138" s="223"/>
      <c r="T138" s="223"/>
      <c r="AR138" s="225"/>
      <c r="AT138" s="225"/>
      <c r="AU138" s="225"/>
      <c r="AY138" s="119"/>
      <c r="BE138" s="226"/>
      <c r="BF138" s="226"/>
      <c r="BG138" s="226"/>
      <c r="BH138" s="226"/>
      <c r="BI138" s="226"/>
      <c r="BJ138" s="119"/>
      <c r="BK138" s="226"/>
      <c r="BL138" s="119"/>
      <c r="BM138" s="225"/>
    </row>
    <row r="139" spans="2:65" s="129" customFormat="1" ht="12" customHeight="1" x14ac:dyDescent="0.2">
      <c r="B139" s="178"/>
      <c r="C139" s="235"/>
      <c r="D139" s="236"/>
      <c r="E139" s="237"/>
      <c r="F139" s="238" t="s">
        <v>172</v>
      </c>
      <c r="G139" s="235"/>
      <c r="H139" s="239"/>
      <c r="I139" s="235"/>
      <c r="J139" s="235"/>
      <c r="K139" s="240"/>
      <c r="M139" s="263"/>
      <c r="N139" s="222"/>
      <c r="P139" s="223"/>
      <c r="Q139" s="223"/>
      <c r="R139" s="223"/>
      <c r="S139" s="223"/>
      <c r="T139" s="223"/>
      <c r="AR139" s="225"/>
      <c r="AT139" s="225"/>
      <c r="AU139" s="225"/>
      <c r="AY139" s="119"/>
      <c r="BE139" s="226"/>
      <c r="BF139" s="226"/>
      <c r="BG139" s="226"/>
      <c r="BH139" s="226"/>
      <c r="BI139" s="226"/>
      <c r="BJ139" s="119"/>
      <c r="BK139" s="226"/>
      <c r="BL139" s="119"/>
      <c r="BM139" s="225"/>
    </row>
    <row r="140" spans="2:65" s="129" customFormat="1" ht="12" customHeight="1" x14ac:dyDescent="0.2">
      <c r="B140" s="178"/>
      <c r="C140" s="235"/>
      <c r="D140" s="236"/>
      <c r="E140" s="237"/>
      <c r="F140" s="129" t="s">
        <v>179</v>
      </c>
      <c r="G140" s="235"/>
      <c r="H140" s="239"/>
      <c r="I140" s="235"/>
      <c r="J140" s="235"/>
      <c r="K140" s="240"/>
      <c r="M140" s="263"/>
      <c r="N140" s="222"/>
      <c r="P140" s="223"/>
      <c r="Q140" s="223"/>
      <c r="R140" s="223"/>
      <c r="S140" s="223"/>
      <c r="T140" s="223"/>
      <c r="AR140" s="225"/>
      <c r="AT140" s="225"/>
      <c r="AU140" s="225"/>
      <c r="AY140" s="119"/>
      <c r="BE140" s="226"/>
      <c r="BF140" s="226"/>
      <c r="BG140" s="226"/>
      <c r="BH140" s="226"/>
      <c r="BI140" s="226"/>
      <c r="BJ140" s="119"/>
      <c r="BK140" s="226"/>
      <c r="BL140" s="119"/>
      <c r="BM140" s="225"/>
    </row>
    <row r="141" spans="2:65" s="129" customFormat="1" ht="14.1" customHeight="1" x14ac:dyDescent="0.2">
      <c r="B141" s="178"/>
      <c r="C141" s="264"/>
      <c r="D141" s="264"/>
      <c r="E141" s="265"/>
      <c r="F141" s="266"/>
      <c r="G141" s="267"/>
      <c r="H141" s="268"/>
      <c r="I141" s="269"/>
      <c r="J141" s="269"/>
      <c r="K141" s="266"/>
      <c r="M141" s="263"/>
      <c r="N141" s="222"/>
      <c r="P141" s="223"/>
      <c r="Q141" s="223"/>
      <c r="R141" s="223"/>
      <c r="S141" s="223"/>
      <c r="T141" s="223"/>
      <c r="AR141" s="225"/>
      <c r="AT141" s="225"/>
      <c r="AU141" s="225"/>
      <c r="AY141" s="119"/>
      <c r="BE141" s="226"/>
      <c r="BF141" s="226"/>
      <c r="BG141" s="226"/>
      <c r="BH141" s="226"/>
      <c r="BI141" s="226"/>
      <c r="BJ141" s="119"/>
      <c r="BK141" s="226"/>
      <c r="BL141" s="119"/>
      <c r="BM141" s="225"/>
    </row>
    <row r="142" spans="2:65" s="129" customFormat="1" ht="24.95" customHeight="1" x14ac:dyDescent="0.2">
      <c r="B142" s="270"/>
      <c r="C142" s="271"/>
      <c r="D142" s="271"/>
      <c r="E142" s="272" t="s">
        <v>107</v>
      </c>
      <c r="F142" s="272" t="s">
        <v>170</v>
      </c>
      <c r="G142" s="271"/>
      <c r="H142" s="271"/>
      <c r="I142" s="271"/>
      <c r="J142" s="273">
        <f>J143+J145+J147+J149</f>
        <v>0</v>
      </c>
      <c r="K142" s="274"/>
    </row>
    <row r="143" spans="2:65" ht="12" x14ac:dyDescent="0.2">
      <c r="B143" s="275"/>
      <c r="C143" s="276">
        <v>7</v>
      </c>
      <c r="D143" s="277" t="s">
        <v>73</v>
      </c>
      <c r="E143" s="278" t="s">
        <v>123</v>
      </c>
      <c r="F143" s="279" t="s">
        <v>124</v>
      </c>
      <c r="G143" s="280" t="s">
        <v>125</v>
      </c>
      <c r="H143" s="281">
        <v>1</v>
      </c>
      <c r="I143" s="97"/>
      <c r="J143" s="282">
        <f>ROUND(I143*H143,2)</f>
        <v>0</v>
      </c>
      <c r="K143" s="283" t="s">
        <v>74</v>
      </c>
    </row>
    <row r="144" spans="2:65" ht="29.25" x14ac:dyDescent="0.2">
      <c r="B144" s="275"/>
      <c r="C144" s="284"/>
      <c r="D144" s="285" t="s">
        <v>109</v>
      </c>
      <c r="E144" s="284"/>
      <c r="F144" s="286" t="s">
        <v>185</v>
      </c>
      <c r="G144" s="287"/>
      <c r="H144" s="288"/>
      <c r="I144" s="288"/>
      <c r="J144" s="288"/>
      <c r="K144" s="289"/>
    </row>
    <row r="145" spans="2:11" ht="12" x14ac:dyDescent="0.2">
      <c r="B145" s="290"/>
      <c r="C145" s="291">
        <v>8</v>
      </c>
      <c r="D145" s="291" t="s">
        <v>73</v>
      </c>
      <c r="E145" s="292" t="s">
        <v>128</v>
      </c>
      <c r="F145" s="293" t="s">
        <v>129</v>
      </c>
      <c r="G145" s="294" t="s">
        <v>125</v>
      </c>
      <c r="H145" s="281">
        <v>1</v>
      </c>
      <c r="I145" s="97"/>
      <c r="J145" s="282">
        <f>ROUND(I145*H145,2)</f>
        <v>0</v>
      </c>
      <c r="K145" s="283" t="s">
        <v>74</v>
      </c>
    </row>
    <row r="146" spans="2:11" ht="29.25" x14ac:dyDescent="0.2">
      <c r="B146" s="275"/>
      <c r="C146" s="284"/>
      <c r="D146" s="285" t="s">
        <v>109</v>
      </c>
      <c r="E146" s="284"/>
      <c r="F146" s="295" t="s">
        <v>131</v>
      </c>
      <c r="G146" s="296"/>
      <c r="H146" s="296"/>
      <c r="I146" s="296"/>
      <c r="J146" s="296"/>
      <c r="K146" s="297"/>
    </row>
    <row r="147" spans="2:11" ht="12" x14ac:dyDescent="0.2">
      <c r="B147" s="275"/>
      <c r="C147" s="298">
        <v>9</v>
      </c>
      <c r="D147" s="291" t="s">
        <v>73</v>
      </c>
      <c r="E147" s="299" t="s">
        <v>132</v>
      </c>
      <c r="F147" s="300" t="s">
        <v>133</v>
      </c>
      <c r="G147" s="301" t="s">
        <v>125</v>
      </c>
      <c r="H147" s="302">
        <v>1</v>
      </c>
      <c r="I147" s="98"/>
      <c r="J147" s="303">
        <f>ROUND(I147*H147,2)</f>
        <v>0</v>
      </c>
      <c r="K147" s="304" t="s">
        <v>74</v>
      </c>
    </row>
    <row r="148" spans="2:11" ht="21.6" customHeight="1" x14ac:dyDescent="0.2">
      <c r="B148" s="275"/>
      <c r="C148" s="305"/>
      <c r="D148" s="306" t="s">
        <v>40</v>
      </c>
      <c r="E148" s="307"/>
      <c r="F148" s="308"/>
      <c r="G148" s="309"/>
      <c r="H148" s="309"/>
      <c r="I148" s="309"/>
      <c r="J148" s="310"/>
      <c r="K148" s="309"/>
    </row>
    <row r="149" spans="2:11" ht="12" x14ac:dyDescent="0.2">
      <c r="B149" s="275"/>
      <c r="C149" s="298">
        <v>10</v>
      </c>
      <c r="D149" s="291" t="s">
        <v>73</v>
      </c>
      <c r="E149" s="299" t="s">
        <v>137</v>
      </c>
      <c r="F149" s="300" t="s">
        <v>136</v>
      </c>
      <c r="G149" s="301" t="s">
        <v>125</v>
      </c>
      <c r="H149" s="302">
        <v>1</v>
      </c>
      <c r="I149" s="98"/>
      <c r="J149" s="303">
        <f>ROUND(I149*H149,2)</f>
        <v>0</v>
      </c>
      <c r="K149" s="304" t="s">
        <v>74</v>
      </c>
    </row>
    <row r="150" spans="2:11" ht="29.25" x14ac:dyDescent="0.2">
      <c r="B150" s="275"/>
      <c r="C150" s="311"/>
      <c r="D150" s="312" t="s">
        <v>109</v>
      </c>
      <c r="E150" s="311"/>
      <c r="F150" s="313" t="s">
        <v>139</v>
      </c>
      <c r="G150" s="314"/>
      <c r="H150" s="314"/>
      <c r="I150" s="314"/>
      <c r="J150" s="314"/>
      <c r="K150" s="315"/>
    </row>
    <row r="151" spans="2:11" x14ac:dyDescent="0.2">
      <c r="B151" s="275"/>
      <c r="K151" s="316"/>
    </row>
    <row r="152" spans="2:11" x14ac:dyDescent="0.2">
      <c r="B152" s="317"/>
      <c r="C152" s="318"/>
      <c r="D152" s="318"/>
      <c r="E152" s="318"/>
      <c r="F152" s="318"/>
      <c r="G152" s="318"/>
      <c r="H152" s="318"/>
      <c r="I152" s="318"/>
      <c r="J152" s="318"/>
      <c r="K152" s="319"/>
    </row>
    <row r="153" spans="2:11" x14ac:dyDescent="0.2">
      <c r="K153" s="316"/>
    </row>
  </sheetData>
  <sheetProtection algorithmName="SHA-512" hashValue="l/gzDRtcxv2z23Qj4bmE/a6dly615dNmo+Uqjt9NmbLhF2kXBAe/xnQPwKwe3NjOLJilkKlsznli4tAjOm2YqA==" saltValue="N4Lq+bx+QNS1pfQpMQEeNg==" spinCount="100000" sheet="1" objects="1" scenarios="1" selectLockedCells="1"/>
  <autoFilter ref="C120:K137" xr:uid="{00000000-0009-0000-0000-00000E000000}"/>
  <mergeCells count="10">
    <mergeCell ref="J117:K117"/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12"/>
  <sheetViews>
    <sheetView showGridLines="0" workbookViewId="0">
      <selection activeCell="I86" sqref="I8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103" t="s">
        <v>2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AT2" s="7" t="s">
        <v>108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43</v>
      </c>
    </row>
    <row r="4" spans="2:46" ht="24.95" customHeight="1" x14ac:dyDescent="0.2">
      <c r="B4" s="10"/>
      <c r="D4" s="11" t="s">
        <v>45</v>
      </c>
      <c r="L4" s="10"/>
      <c r="M4" s="12" t="s">
        <v>3</v>
      </c>
      <c r="AT4" s="7" t="s">
        <v>1</v>
      </c>
    </row>
    <row r="5" spans="2:46" ht="6.95" customHeight="1" x14ac:dyDescent="0.2">
      <c r="B5" s="10"/>
      <c r="L5" s="10"/>
    </row>
    <row r="6" spans="2:46" ht="12" customHeight="1" x14ac:dyDescent="0.2">
      <c r="B6" s="10"/>
      <c r="D6" s="30" t="s">
        <v>4</v>
      </c>
      <c r="L6" s="10"/>
    </row>
    <row r="7" spans="2:46" ht="16.5" customHeight="1" x14ac:dyDescent="0.2">
      <c r="B7" s="10"/>
      <c r="E7" s="110" t="str">
        <f>'KLADRUBY 03 - SO-03-Kruho...'!E7:H7</f>
        <v>Kruhový trenažér pro koně</v>
      </c>
      <c r="F7" s="111"/>
      <c r="G7" s="111"/>
      <c r="H7" s="111"/>
      <c r="L7" s="10"/>
    </row>
    <row r="8" spans="2:46" s="1" customFormat="1" ht="12" customHeight="1" x14ac:dyDescent="0.2">
      <c r="B8" s="14"/>
      <c r="D8" s="30" t="s">
        <v>46</v>
      </c>
      <c r="L8" s="14"/>
    </row>
    <row r="9" spans="2:46" s="1" customFormat="1" ht="36.950000000000003" customHeight="1" x14ac:dyDescent="0.2">
      <c r="B9" s="14"/>
      <c r="E9" s="101" t="s">
        <v>110</v>
      </c>
      <c r="F9" s="102"/>
      <c r="G9" s="102"/>
      <c r="H9" s="102"/>
      <c r="L9" s="14"/>
    </row>
    <row r="10" spans="2:46" s="1" customFormat="1" x14ac:dyDescent="0.2">
      <c r="B10" s="14"/>
      <c r="L10" s="14"/>
    </row>
    <row r="11" spans="2:46" s="1" customFormat="1" ht="12" customHeight="1" x14ac:dyDescent="0.2">
      <c r="B11" s="14"/>
      <c r="D11" s="30" t="s">
        <v>5</v>
      </c>
      <c r="F11" s="7" t="s">
        <v>0</v>
      </c>
      <c r="I11" s="30" t="s">
        <v>6</v>
      </c>
      <c r="J11" s="7" t="s">
        <v>0</v>
      </c>
      <c r="L11" s="14"/>
    </row>
    <row r="12" spans="2:46" s="1" customFormat="1" ht="12" customHeight="1" x14ac:dyDescent="0.2">
      <c r="B12" s="14"/>
      <c r="D12" s="30" t="s">
        <v>7</v>
      </c>
      <c r="F12" s="7" t="s">
        <v>106</v>
      </c>
      <c r="I12" s="30" t="s">
        <v>9</v>
      </c>
      <c r="J12" s="65">
        <f>'KLADRUBY 03 - SO-03-Kruho...'!J12</f>
        <v>0</v>
      </c>
      <c r="L12" s="14"/>
    </row>
    <row r="13" spans="2:46" s="1" customFormat="1" ht="10.7" customHeight="1" x14ac:dyDescent="0.2">
      <c r="B13" s="14"/>
      <c r="L13" s="14"/>
    </row>
    <row r="14" spans="2:46" s="1" customFormat="1" ht="12" customHeight="1" x14ac:dyDescent="0.2">
      <c r="B14" s="14"/>
      <c r="D14" s="30" t="s">
        <v>10</v>
      </c>
      <c r="I14" s="30" t="s">
        <v>11</v>
      </c>
      <c r="J14" s="7">
        <f>'KLADRUBY 03 - SO-03-Kruho...'!J14</f>
        <v>72048972</v>
      </c>
      <c r="L14" s="14"/>
    </row>
    <row r="15" spans="2:46" s="1" customFormat="1" ht="18" customHeight="1" x14ac:dyDescent="0.2">
      <c r="B15" s="14"/>
      <c r="E15" s="7" t="str">
        <f>'KLADRUBY 03 - SO-03-Kruho...'!E15</f>
        <v>Národní hřebčín Kladruby nad Labem</v>
      </c>
      <c r="I15" s="30" t="s">
        <v>12</v>
      </c>
      <c r="J15" s="7" t="str">
        <f>'KLADRUBY 03 - SO-03-Kruho...'!J15</f>
        <v>CZ72048972</v>
      </c>
      <c r="L15" s="14"/>
    </row>
    <row r="16" spans="2:46" s="1" customFormat="1" ht="6.95" customHeight="1" x14ac:dyDescent="0.2">
      <c r="B16" s="14"/>
      <c r="L16" s="14"/>
    </row>
    <row r="17" spans="2:12" s="1" customFormat="1" ht="12" customHeight="1" x14ac:dyDescent="0.2">
      <c r="B17" s="14"/>
      <c r="D17" s="30" t="s">
        <v>13</v>
      </c>
      <c r="I17" s="30" t="s">
        <v>11</v>
      </c>
      <c r="J17" s="7">
        <f>'KLADRUBY 03 - SO-03-Kruho...'!J20</f>
        <v>13207245</v>
      </c>
      <c r="L17" s="14"/>
    </row>
    <row r="18" spans="2:12" s="1" customFormat="1" ht="18" customHeight="1" x14ac:dyDescent="0.2">
      <c r="B18" s="14"/>
      <c r="E18" s="112">
        <f>'KLADRUBY 03 - SO-03-Kruho...'!E18:H18</f>
        <v>0</v>
      </c>
      <c r="F18" s="112"/>
      <c r="G18" s="112"/>
      <c r="H18" s="112"/>
      <c r="I18" s="30" t="s">
        <v>12</v>
      </c>
      <c r="J18" s="7" t="str">
        <f>'KLADRUBY 03 - SO-03-Kruho...'!J21</f>
        <v>CZ530916024</v>
      </c>
      <c r="L18" s="14"/>
    </row>
    <row r="19" spans="2:12" s="1" customFormat="1" ht="6.95" customHeight="1" x14ac:dyDescent="0.2">
      <c r="B19" s="14"/>
      <c r="L19" s="14"/>
    </row>
    <row r="20" spans="2:12" s="1" customFormat="1" ht="12" customHeight="1" x14ac:dyDescent="0.2">
      <c r="B20" s="14"/>
      <c r="D20" s="30" t="s">
        <v>14</v>
      </c>
      <c r="I20" s="30" t="s">
        <v>11</v>
      </c>
      <c r="J20" s="7">
        <v>64790584</v>
      </c>
      <c r="L20" s="14"/>
    </row>
    <row r="21" spans="2:12" s="1" customFormat="1" ht="18" customHeight="1" x14ac:dyDescent="0.2">
      <c r="B21" s="14"/>
      <c r="E21" s="7" t="s">
        <v>191</v>
      </c>
      <c r="I21" s="30" t="s">
        <v>12</v>
      </c>
      <c r="J21" s="7" t="s">
        <v>192</v>
      </c>
      <c r="L21" s="14"/>
    </row>
    <row r="22" spans="2:12" s="1" customFormat="1" ht="6.95" customHeight="1" x14ac:dyDescent="0.2">
      <c r="B22" s="14"/>
      <c r="L22" s="14"/>
    </row>
    <row r="23" spans="2:12" s="1" customFormat="1" ht="12" customHeight="1" x14ac:dyDescent="0.2">
      <c r="B23" s="14"/>
      <c r="D23" s="30" t="s">
        <v>16</v>
      </c>
      <c r="I23" s="30" t="s">
        <v>11</v>
      </c>
      <c r="J23" s="7"/>
      <c r="L23" s="14"/>
    </row>
    <row r="24" spans="2:12" s="1" customFormat="1" ht="18" customHeight="1" x14ac:dyDescent="0.2">
      <c r="B24" s="14"/>
      <c r="E24" s="7"/>
      <c r="I24" s="30" t="s">
        <v>12</v>
      </c>
      <c r="J24" s="7"/>
      <c r="L24" s="14"/>
    </row>
    <row r="25" spans="2:12" s="1" customFormat="1" ht="6.95" customHeight="1" x14ac:dyDescent="0.2">
      <c r="B25" s="14"/>
      <c r="L25" s="14"/>
    </row>
    <row r="26" spans="2:12" s="1" customFormat="1" ht="12" customHeight="1" x14ac:dyDescent="0.2">
      <c r="B26" s="14"/>
      <c r="D26" s="30" t="s">
        <v>17</v>
      </c>
      <c r="L26" s="14"/>
    </row>
    <row r="27" spans="2:12" s="2" customFormat="1" ht="16.5" customHeight="1" x14ac:dyDescent="0.2">
      <c r="B27" s="28"/>
      <c r="E27" s="113" t="s">
        <v>0</v>
      </c>
      <c r="F27" s="113"/>
      <c r="G27" s="113"/>
      <c r="H27" s="113"/>
      <c r="L27" s="28"/>
    </row>
    <row r="28" spans="2:12" s="1" customFormat="1" ht="6.95" customHeight="1" x14ac:dyDescent="0.2">
      <c r="B28" s="14"/>
      <c r="L28" s="14"/>
    </row>
    <row r="29" spans="2:12" s="1" customFormat="1" ht="6.95" customHeight="1" x14ac:dyDescent="0.2">
      <c r="B29" s="14"/>
      <c r="D29" s="19"/>
      <c r="E29" s="19"/>
      <c r="F29" s="19"/>
      <c r="G29" s="19"/>
      <c r="H29" s="19"/>
      <c r="I29" s="19"/>
      <c r="J29" s="19"/>
      <c r="K29" s="19"/>
      <c r="L29" s="14"/>
    </row>
    <row r="30" spans="2:12" s="1" customFormat="1" ht="25.5" customHeight="1" x14ac:dyDescent="0.2">
      <c r="B30" s="14"/>
      <c r="D30" s="29" t="s">
        <v>18</v>
      </c>
      <c r="J30" s="27">
        <f>ROUND(J85, 2)</f>
        <v>0</v>
      </c>
      <c r="L30" s="14"/>
    </row>
    <row r="31" spans="2:12" s="1" customFormat="1" ht="6.95" customHeight="1" x14ac:dyDescent="0.2">
      <c r="B31" s="14"/>
      <c r="D31" s="19"/>
      <c r="E31" s="19"/>
      <c r="F31" s="19"/>
      <c r="G31" s="19"/>
      <c r="H31" s="19"/>
      <c r="I31" s="19"/>
      <c r="J31" s="19"/>
      <c r="K31" s="19"/>
      <c r="L31" s="14"/>
    </row>
    <row r="32" spans="2:12" s="1" customFormat="1" ht="14.45" customHeight="1" x14ac:dyDescent="0.2">
      <c r="B32" s="14"/>
      <c r="F32" s="66" t="s">
        <v>20</v>
      </c>
      <c r="I32" s="66" t="s">
        <v>19</v>
      </c>
      <c r="J32" s="66" t="s">
        <v>21</v>
      </c>
      <c r="L32" s="14"/>
    </row>
    <row r="33" spans="2:12" s="1" customFormat="1" ht="14.45" customHeight="1" x14ac:dyDescent="0.2">
      <c r="B33" s="14"/>
      <c r="D33" s="30" t="s">
        <v>22</v>
      </c>
      <c r="E33" s="30" t="s">
        <v>23</v>
      </c>
      <c r="F33" s="67">
        <f>ROUND((SUM(BE85:BE111)),  2)</f>
        <v>0</v>
      </c>
      <c r="I33" s="68">
        <v>0.21</v>
      </c>
      <c r="J33" s="67">
        <f>ROUND(((SUM(BE85:BE111))*I33),  2)</f>
        <v>0</v>
      </c>
      <c r="L33" s="14"/>
    </row>
    <row r="34" spans="2:12" s="1" customFormat="1" ht="14.45" customHeight="1" x14ac:dyDescent="0.2">
      <c r="B34" s="14"/>
      <c r="E34" s="30" t="s">
        <v>24</v>
      </c>
      <c r="F34" s="67">
        <f>ROUND((SUM(BF85:BF111)),  2)</f>
        <v>0</v>
      </c>
      <c r="I34" s="68">
        <v>0.15</v>
      </c>
      <c r="J34" s="67">
        <f>ROUND(((SUM(BF85:BF111))*I34),  2)</f>
        <v>0</v>
      </c>
      <c r="L34" s="14"/>
    </row>
    <row r="35" spans="2:12" s="1" customFormat="1" ht="14.45" hidden="1" customHeight="1" x14ac:dyDescent="0.2">
      <c r="B35" s="14"/>
      <c r="E35" s="30" t="s">
        <v>25</v>
      </c>
      <c r="F35" s="67">
        <f>ROUND((SUM(BG85:BG111)),  2)</f>
        <v>0</v>
      </c>
      <c r="I35" s="68">
        <v>0.21</v>
      </c>
      <c r="J35" s="67">
        <f>0</f>
        <v>0</v>
      </c>
      <c r="L35" s="14"/>
    </row>
    <row r="36" spans="2:12" s="1" customFormat="1" ht="14.45" hidden="1" customHeight="1" x14ac:dyDescent="0.2">
      <c r="B36" s="14"/>
      <c r="E36" s="30" t="s">
        <v>26</v>
      </c>
      <c r="F36" s="67">
        <f>ROUND((SUM(BH85:BH111)),  2)</f>
        <v>0</v>
      </c>
      <c r="I36" s="68">
        <v>0.15</v>
      </c>
      <c r="J36" s="67">
        <f>0</f>
        <v>0</v>
      </c>
      <c r="L36" s="14"/>
    </row>
    <row r="37" spans="2:12" s="1" customFormat="1" ht="14.45" hidden="1" customHeight="1" x14ac:dyDescent="0.2">
      <c r="B37" s="14"/>
      <c r="E37" s="30" t="s">
        <v>27</v>
      </c>
      <c r="F37" s="67">
        <f>ROUND((SUM(BI85:BI111)),  2)</f>
        <v>0</v>
      </c>
      <c r="I37" s="68">
        <v>0</v>
      </c>
      <c r="J37" s="67">
        <f>0</f>
        <v>0</v>
      </c>
      <c r="L37" s="14"/>
    </row>
    <row r="38" spans="2:12" s="1" customFormat="1" ht="6.95" customHeight="1" x14ac:dyDescent="0.2">
      <c r="B38" s="14"/>
      <c r="L38" s="14"/>
    </row>
    <row r="39" spans="2:12" s="1" customFormat="1" ht="25.5" customHeight="1" x14ac:dyDescent="0.2">
      <c r="B39" s="14"/>
      <c r="C39" s="31"/>
      <c r="D39" s="32" t="s">
        <v>28</v>
      </c>
      <c r="E39" s="22"/>
      <c r="F39" s="22"/>
      <c r="G39" s="33" t="s">
        <v>29</v>
      </c>
      <c r="H39" s="34" t="s">
        <v>30</v>
      </c>
      <c r="I39" s="22"/>
      <c r="J39" s="35">
        <f>SUM(J30:J37)</f>
        <v>0</v>
      </c>
      <c r="K39" s="36"/>
      <c r="L39" s="14"/>
    </row>
    <row r="40" spans="2:12" s="1" customFormat="1" ht="14.45" customHeight="1" x14ac:dyDescent="0.2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4"/>
    </row>
    <row r="44" spans="2:12" s="1" customFormat="1" ht="6.95" customHeight="1" x14ac:dyDescent="0.2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4"/>
    </row>
    <row r="45" spans="2:12" s="1" customFormat="1" ht="24.95" customHeight="1" x14ac:dyDescent="0.2">
      <c r="B45" s="14"/>
      <c r="C45" s="11" t="s">
        <v>47</v>
      </c>
      <c r="L45" s="14"/>
    </row>
    <row r="46" spans="2:12" s="1" customFormat="1" ht="6.95" customHeight="1" x14ac:dyDescent="0.2">
      <c r="B46" s="14"/>
      <c r="L46" s="14"/>
    </row>
    <row r="47" spans="2:12" s="1" customFormat="1" ht="12" customHeight="1" x14ac:dyDescent="0.2">
      <c r="B47" s="14"/>
      <c r="C47" s="30" t="s">
        <v>4</v>
      </c>
      <c r="L47" s="14"/>
    </row>
    <row r="48" spans="2:12" s="1" customFormat="1" ht="16.5" customHeight="1" x14ac:dyDescent="0.2">
      <c r="B48" s="14"/>
      <c r="E48" s="110" t="str">
        <f>E7</f>
        <v>Kruhový trenažér pro koně</v>
      </c>
      <c r="F48" s="111"/>
      <c r="G48" s="111"/>
      <c r="H48" s="111"/>
      <c r="L48" s="14"/>
    </row>
    <row r="49" spans="2:47" s="1" customFormat="1" ht="12" customHeight="1" x14ac:dyDescent="0.2">
      <c r="B49" s="14"/>
      <c r="C49" s="30" t="s">
        <v>46</v>
      </c>
      <c r="L49" s="14"/>
    </row>
    <row r="50" spans="2:47" s="1" customFormat="1" ht="16.5" customHeight="1" x14ac:dyDescent="0.2">
      <c r="B50" s="14"/>
      <c r="E50" s="101" t="str">
        <f>E9</f>
        <v>VRN - Vedlejší rozpočtové náklady</v>
      </c>
      <c r="F50" s="102"/>
      <c r="G50" s="102"/>
      <c r="H50" s="102"/>
      <c r="L50" s="14"/>
    </row>
    <row r="51" spans="2:47" s="1" customFormat="1" ht="6.95" customHeight="1" x14ac:dyDescent="0.2">
      <c r="B51" s="14"/>
      <c r="L51" s="14"/>
    </row>
    <row r="52" spans="2:47" s="1" customFormat="1" ht="12" customHeight="1" x14ac:dyDescent="0.2">
      <c r="B52" s="14"/>
      <c r="C52" s="30" t="s">
        <v>7</v>
      </c>
      <c r="F52" s="7" t="str">
        <f>F12</f>
        <v>k.ú. Kladruby nad Labem</v>
      </c>
      <c r="I52" s="30" t="s">
        <v>9</v>
      </c>
      <c r="J52" s="65">
        <f>IF(J12="","",J12)</f>
        <v>0</v>
      </c>
      <c r="L52" s="14"/>
    </row>
    <row r="53" spans="2:47" s="1" customFormat="1" ht="6.95" customHeight="1" x14ac:dyDescent="0.2">
      <c r="B53" s="14"/>
      <c r="L53" s="14"/>
    </row>
    <row r="54" spans="2:47" s="1" customFormat="1" ht="24.95" customHeight="1" x14ac:dyDescent="0.2">
      <c r="B54" s="14"/>
      <c r="C54" s="30" t="s">
        <v>10</v>
      </c>
      <c r="F54" s="7" t="str">
        <f>E15</f>
        <v>Národní hřebčín Kladruby nad Labem</v>
      </c>
      <c r="I54" s="30" t="s">
        <v>14</v>
      </c>
      <c r="J54" s="69" t="str">
        <f>E21</f>
        <v>MEDIUM projekt v. o. s.</v>
      </c>
      <c r="L54" s="14"/>
    </row>
    <row r="55" spans="2:47" s="1" customFormat="1" ht="13.7" customHeight="1" x14ac:dyDescent="0.2">
      <c r="B55" s="14"/>
      <c r="C55" s="30" t="s">
        <v>13</v>
      </c>
      <c r="F55" s="7">
        <f>IF(E18="","",E18)</f>
        <v>0</v>
      </c>
      <c r="I55" s="30" t="s">
        <v>16</v>
      </c>
      <c r="J55" s="69"/>
      <c r="L55" s="14"/>
    </row>
    <row r="56" spans="2:47" s="1" customFormat="1" ht="10.35" customHeight="1" x14ac:dyDescent="0.2">
      <c r="B56" s="14"/>
      <c r="L56" s="14"/>
    </row>
    <row r="57" spans="2:47" s="1" customFormat="1" ht="29.25" customHeight="1" x14ac:dyDescent="0.2">
      <c r="B57" s="14"/>
      <c r="C57" s="37" t="s">
        <v>48</v>
      </c>
      <c r="D57" s="31"/>
      <c r="E57" s="31"/>
      <c r="F57" s="31"/>
      <c r="G57" s="31"/>
      <c r="H57" s="31"/>
      <c r="I57" s="31"/>
      <c r="J57" s="38" t="s">
        <v>49</v>
      </c>
      <c r="K57" s="31"/>
      <c r="L57" s="14"/>
    </row>
    <row r="58" spans="2:47" s="1" customFormat="1" ht="10.35" customHeight="1" x14ac:dyDescent="0.2">
      <c r="B58" s="14"/>
      <c r="L58" s="14"/>
    </row>
    <row r="59" spans="2:47" s="1" customFormat="1" ht="22.9" customHeight="1" x14ac:dyDescent="0.2">
      <c r="B59" s="14"/>
      <c r="C59" s="39" t="s">
        <v>50</v>
      </c>
      <c r="J59" s="27">
        <f>J85</f>
        <v>0</v>
      </c>
      <c r="L59" s="14"/>
      <c r="AU59" s="7" t="s">
        <v>51</v>
      </c>
    </row>
    <row r="60" spans="2:47" s="3" customFormat="1" ht="24.95" customHeight="1" x14ac:dyDescent="0.2">
      <c r="B60" s="40"/>
      <c r="D60" s="41" t="s">
        <v>110</v>
      </c>
      <c r="E60" s="42"/>
      <c r="F60" s="42"/>
      <c r="G60" s="42"/>
      <c r="H60" s="42"/>
      <c r="I60" s="42"/>
      <c r="J60" s="43">
        <f>J86</f>
        <v>0</v>
      </c>
      <c r="L60" s="40"/>
    </row>
    <row r="61" spans="2:47" s="4" customFormat="1" ht="20.100000000000001" customHeight="1" x14ac:dyDescent="0.2">
      <c r="B61" s="44"/>
      <c r="D61" s="45" t="s">
        <v>111</v>
      </c>
      <c r="E61" s="46"/>
      <c r="F61" s="46"/>
      <c r="G61" s="46"/>
      <c r="H61" s="46"/>
      <c r="I61" s="46"/>
      <c r="J61" s="47">
        <f>J87</f>
        <v>0</v>
      </c>
      <c r="L61" s="44"/>
    </row>
    <row r="62" spans="2:47" s="4" customFormat="1" ht="20.100000000000001" customHeight="1" x14ac:dyDescent="0.2">
      <c r="B62" s="44"/>
      <c r="D62" s="45" t="s">
        <v>112</v>
      </c>
      <c r="E62" s="46"/>
      <c r="F62" s="46"/>
      <c r="G62" s="46"/>
      <c r="H62" s="46"/>
      <c r="I62" s="46"/>
      <c r="J62" s="47">
        <f>J94</f>
        <v>0</v>
      </c>
      <c r="L62" s="44"/>
    </row>
    <row r="63" spans="2:47" s="4" customFormat="1" ht="20.100000000000001" customHeight="1" x14ac:dyDescent="0.2">
      <c r="B63" s="44"/>
      <c r="D63" s="45" t="s">
        <v>113</v>
      </c>
      <c r="E63" s="46"/>
      <c r="F63" s="46"/>
      <c r="G63" s="46"/>
      <c r="H63" s="46"/>
      <c r="I63" s="46"/>
      <c r="J63" s="47">
        <f>J97</f>
        <v>0</v>
      </c>
      <c r="L63" s="44"/>
    </row>
    <row r="64" spans="2:47" s="4" customFormat="1" ht="20.100000000000001" customHeight="1" x14ac:dyDescent="0.2">
      <c r="B64" s="44"/>
      <c r="D64" s="45" t="s">
        <v>114</v>
      </c>
      <c r="E64" s="46"/>
      <c r="F64" s="46"/>
      <c r="G64" s="46"/>
      <c r="H64" s="46"/>
      <c r="I64" s="46"/>
      <c r="J64" s="47">
        <f>J104</f>
        <v>0</v>
      </c>
      <c r="L64" s="44"/>
    </row>
    <row r="65" spans="2:12" s="4" customFormat="1" ht="20.100000000000001" customHeight="1" x14ac:dyDescent="0.2">
      <c r="B65" s="44"/>
      <c r="D65" s="45" t="s">
        <v>115</v>
      </c>
      <c r="E65" s="46"/>
      <c r="F65" s="46"/>
      <c r="G65" s="46"/>
      <c r="H65" s="46"/>
      <c r="I65" s="46"/>
      <c r="J65" s="47">
        <f>J107</f>
        <v>0</v>
      </c>
      <c r="L65" s="44"/>
    </row>
    <row r="66" spans="2:12" s="1" customFormat="1" ht="21.75" customHeight="1" x14ac:dyDescent="0.2">
      <c r="B66" s="14"/>
      <c r="L66" s="14"/>
    </row>
    <row r="67" spans="2:12" s="1" customFormat="1" ht="6.95" customHeight="1" x14ac:dyDescent="0.2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4"/>
    </row>
    <row r="71" spans="2:12" s="1" customFormat="1" ht="6.95" customHeight="1" x14ac:dyDescent="0.2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2" s="1" customFormat="1" ht="24.95" customHeight="1" x14ac:dyDescent="0.2">
      <c r="B72" s="70"/>
      <c r="C72" s="71" t="s">
        <v>57</v>
      </c>
      <c r="D72" s="70"/>
      <c r="E72" s="70"/>
      <c r="F72" s="70"/>
      <c r="G72" s="70"/>
      <c r="H72" s="70"/>
      <c r="I72" s="70"/>
      <c r="J72" s="70"/>
      <c r="K72" s="70"/>
    </row>
    <row r="73" spans="2:12" s="1" customFormat="1" ht="6.95" customHeight="1" x14ac:dyDescent="0.2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2" s="1" customFormat="1" ht="12" customHeight="1" x14ac:dyDescent="0.2">
      <c r="B74" s="70"/>
      <c r="C74" s="72" t="s">
        <v>4</v>
      </c>
      <c r="D74" s="70"/>
      <c r="E74" s="70"/>
      <c r="F74" s="70"/>
      <c r="G74" s="70"/>
      <c r="H74" s="70"/>
      <c r="I74" s="70"/>
      <c r="J74" s="70"/>
      <c r="K74" s="70"/>
    </row>
    <row r="75" spans="2:12" s="1" customFormat="1" ht="16.5" customHeight="1" x14ac:dyDescent="0.2">
      <c r="B75" s="70"/>
      <c r="C75" s="70"/>
      <c r="D75" s="70"/>
      <c r="E75" s="106" t="str">
        <f>E7</f>
        <v>Kruhový trenažér pro koně</v>
      </c>
      <c r="F75" s="107"/>
      <c r="G75" s="107"/>
      <c r="H75" s="107"/>
      <c r="I75" s="70"/>
      <c r="J75" s="70"/>
      <c r="K75" s="70"/>
    </row>
    <row r="76" spans="2:12" s="1" customFormat="1" ht="12" customHeight="1" x14ac:dyDescent="0.2">
      <c r="B76" s="70"/>
      <c r="C76" s="72" t="s">
        <v>46</v>
      </c>
      <c r="D76" s="70"/>
      <c r="E76" s="70"/>
      <c r="F76" s="70"/>
      <c r="G76" s="70"/>
      <c r="H76" s="70"/>
      <c r="I76" s="70"/>
      <c r="J76" s="70"/>
      <c r="K76" s="70"/>
    </row>
    <row r="77" spans="2:12" s="1" customFormat="1" ht="16.5" customHeight="1" x14ac:dyDescent="0.2">
      <c r="B77" s="70"/>
      <c r="C77" s="70"/>
      <c r="D77" s="70"/>
      <c r="E77" s="108" t="str">
        <f>E9</f>
        <v>VRN - Vedlejší rozpočtové náklady</v>
      </c>
      <c r="F77" s="109"/>
      <c r="G77" s="109"/>
      <c r="H77" s="109"/>
      <c r="I77" s="70"/>
      <c r="J77" s="70"/>
      <c r="K77" s="70"/>
    </row>
    <row r="78" spans="2:12" s="1" customFormat="1" ht="6.95" customHeight="1" x14ac:dyDescent="0.2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2" s="1" customFormat="1" ht="12" customHeight="1" x14ac:dyDescent="0.2">
      <c r="B79" s="70"/>
      <c r="C79" s="72" t="s">
        <v>7</v>
      </c>
      <c r="D79" s="70"/>
      <c r="E79" s="70"/>
      <c r="F79" s="73" t="str">
        <f>F12</f>
        <v>k.ú. Kladruby nad Labem</v>
      </c>
      <c r="G79" s="70"/>
      <c r="H79" s="70"/>
      <c r="I79" s="72" t="s">
        <v>9</v>
      </c>
      <c r="J79" s="74">
        <f>IF(J12="","",J12)</f>
        <v>0</v>
      </c>
      <c r="K79" s="70"/>
    </row>
    <row r="80" spans="2:12" s="1" customFormat="1" ht="6.95" customHeight="1" x14ac:dyDescent="0.2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65" s="1" customFormat="1" ht="24.95" customHeight="1" x14ac:dyDescent="0.2">
      <c r="B81" s="70"/>
      <c r="C81" s="72" t="s">
        <v>10</v>
      </c>
      <c r="D81" s="70"/>
      <c r="E81" s="70"/>
      <c r="F81" s="73" t="str">
        <f>E15</f>
        <v>Národní hřebčín Kladruby nad Labem</v>
      </c>
      <c r="G81" s="70"/>
      <c r="H81" s="70"/>
      <c r="I81" s="72" t="s">
        <v>14</v>
      </c>
      <c r="J81" s="75" t="str">
        <f>E21</f>
        <v>MEDIUM projekt v. o. s.</v>
      </c>
      <c r="K81" s="70"/>
    </row>
    <row r="82" spans="2:65" s="1" customFormat="1" ht="13.7" customHeight="1" x14ac:dyDescent="0.2">
      <c r="B82" s="70"/>
      <c r="C82" s="72" t="s">
        <v>13</v>
      </c>
      <c r="D82" s="70"/>
      <c r="E82" s="70"/>
      <c r="F82" s="73">
        <f>IF(E18="","",E18)</f>
        <v>0</v>
      </c>
      <c r="G82" s="70"/>
      <c r="H82" s="70"/>
      <c r="I82" s="72" t="s">
        <v>16</v>
      </c>
      <c r="J82" s="75">
        <f>E24</f>
        <v>0</v>
      </c>
      <c r="K82" s="70"/>
    </row>
    <row r="83" spans="2:65" s="1" customFormat="1" ht="10.35" customHeight="1" x14ac:dyDescent="0.2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65" s="5" customFormat="1" ht="29.25" customHeight="1" x14ac:dyDescent="0.2">
      <c r="B84" s="76"/>
      <c r="C84" s="77" t="s">
        <v>58</v>
      </c>
      <c r="D84" s="77" t="s">
        <v>39</v>
      </c>
      <c r="E84" s="77" t="s">
        <v>37</v>
      </c>
      <c r="F84" s="77" t="s">
        <v>38</v>
      </c>
      <c r="G84" s="77" t="s">
        <v>59</v>
      </c>
      <c r="H84" s="77" t="s">
        <v>60</v>
      </c>
      <c r="I84" s="77" t="s">
        <v>61</v>
      </c>
      <c r="J84" s="77" t="s">
        <v>49</v>
      </c>
      <c r="K84" s="77" t="s">
        <v>62</v>
      </c>
      <c r="M84" s="23" t="s">
        <v>0</v>
      </c>
      <c r="N84" s="24" t="s">
        <v>22</v>
      </c>
      <c r="O84" s="24" t="s">
        <v>63</v>
      </c>
      <c r="P84" s="24" t="s">
        <v>64</v>
      </c>
      <c r="Q84" s="24" t="s">
        <v>65</v>
      </c>
      <c r="R84" s="24" t="s">
        <v>66</v>
      </c>
      <c r="S84" s="24" t="s">
        <v>67</v>
      </c>
      <c r="T84" s="25" t="s">
        <v>68</v>
      </c>
    </row>
    <row r="85" spans="2:65" s="1" customFormat="1" ht="22.9" customHeight="1" x14ac:dyDescent="0.25">
      <c r="B85" s="70"/>
      <c r="C85" s="78" t="s">
        <v>69</v>
      </c>
      <c r="D85" s="70"/>
      <c r="E85" s="70"/>
      <c r="F85" s="70"/>
      <c r="G85" s="70"/>
      <c r="H85" s="70"/>
      <c r="I85" s="70"/>
      <c r="J85" s="79">
        <f>BK85</f>
        <v>0</v>
      </c>
      <c r="K85" s="70"/>
      <c r="M85" s="26"/>
      <c r="N85" s="19"/>
      <c r="O85" s="19"/>
      <c r="P85" s="48">
        <f>P86</f>
        <v>0</v>
      </c>
      <c r="Q85" s="19"/>
      <c r="R85" s="48">
        <f>R86</f>
        <v>0</v>
      </c>
      <c r="S85" s="19"/>
      <c r="T85" s="49">
        <f>T86</f>
        <v>0</v>
      </c>
      <c r="AT85" s="7" t="s">
        <v>40</v>
      </c>
      <c r="AU85" s="7" t="s">
        <v>51</v>
      </c>
      <c r="BK85" s="50">
        <f>BK86</f>
        <v>0</v>
      </c>
    </row>
    <row r="86" spans="2:65" s="6" customFormat="1" ht="25.9" customHeight="1" x14ac:dyDescent="0.2">
      <c r="B86" s="80"/>
      <c r="C86" s="80"/>
      <c r="D86" s="81" t="s">
        <v>40</v>
      </c>
      <c r="E86" s="82" t="s">
        <v>107</v>
      </c>
      <c r="F86" s="82" t="s">
        <v>105</v>
      </c>
      <c r="G86" s="80"/>
      <c r="H86" s="80"/>
      <c r="I86" s="92"/>
      <c r="J86" s="83">
        <f>BK86</f>
        <v>0</v>
      </c>
      <c r="K86" s="80"/>
      <c r="M86" s="52"/>
      <c r="P86" s="53">
        <f>P87+P94+P97+P104+P107</f>
        <v>0</v>
      </c>
      <c r="R86" s="53">
        <f>R87+R94+R97+R104+R107</f>
        <v>0</v>
      </c>
      <c r="T86" s="54">
        <f>T87+T94+T97+T104+T107</f>
        <v>0</v>
      </c>
      <c r="AR86" s="51" t="s">
        <v>78</v>
      </c>
      <c r="AT86" s="55" t="s">
        <v>40</v>
      </c>
      <c r="AU86" s="55" t="s">
        <v>41</v>
      </c>
      <c r="AY86" s="51" t="s">
        <v>72</v>
      </c>
      <c r="BK86" s="56">
        <f>BK87+BK94+BK97+BK104+BK107</f>
        <v>0</v>
      </c>
    </row>
    <row r="87" spans="2:65" s="6" customFormat="1" ht="22.9" customHeight="1" x14ac:dyDescent="0.2">
      <c r="B87" s="80"/>
      <c r="C87" s="80"/>
      <c r="D87" s="81" t="s">
        <v>40</v>
      </c>
      <c r="E87" s="84" t="s">
        <v>116</v>
      </c>
      <c r="F87" s="84" t="s">
        <v>117</v>
      </c>
      <c r="G87" s="80"/>
      <c r="H87" s="80"/>
      <c r="I87" s="92"/>
      <c r="J87" s="85">
        <f>BK87</f>
        <v>0</v>
      </c>
      <c r="K87" s="80"/>
      <c r="M87" s="52"/>
      <c r="P87" s="53">
        <f>SUM(P88:P93)</f>
        <v>0</v>
      </c>
      <c r="R87" s="53">
        <f>SUM(R88:R93)</f>
        <v>0</v>
      </c>
      <c r="T87" s="54">
        <f>SUM(T88:T93)</f>
        <v>0</v>
      </c>
      <c r="AR87" s="51" t="s">
        <v>78</v>
      </c>
      <c r="AT87" s="55" t="s">
        <v>40</v>
      </c>
      <c r="AU87" s="55" t="s">
        <v>42</v>
      </c>
      <c r="AY87" s="51" t="s">
        <v>72</v>
      </c>
      <c r="BK87" s="56">
        <f>SUM(BK88:BK93)</f>
        <v>0</v>
      </c>
    </row>
    <row r="88" spans="2:65" s="1" customFormat="1" ht="16.5" customHeight="1" x14ac:dyDescent="0.2">
      <c r="B88" s="70"/>
      <c r="C88" s="86" t="s">
        <v>42</v>
      </c>
      <c r="D88" s="86" t="s">
        <v>73</v>
      </c>
      <c r="E88" s="87" t="s">
        <v>118</v>
      </c>
      <c r="F88" s="75" t="s">
        <v>119</v>
      </c>
      <c r="G88" s="76" t="s">
        <v>120</v>
      </c>
      <c r="H88" s="88">
        <v>1</v>
      </c>
      <c r="I88" s="59"/>
      <c r="J88" s="89">
        <f>ROUND(I88*H88,2)</f>
        <v>0</v>
      </c>
      <c r="K88" s="75" t="s">
        <v>0</v>
      </c>
      <c r="M88" s="20" t="s">
        <v>0</v>
      </c>
      <c r="N88" s="60" t="s">
        <v>23</v>
      </c>
      <c r="O88" s="61">
        <v>0</v>
      </c>
      <c r="P88" s="61">
        <f>O88*H88</f>
        <v>0</v>
      </c>
      <c r="Q88" s="61">
        <v>0</v>
      </c>
      <c r="R88" s="61">
        <f>Q88*H88</f>
        <v>0</v>
      </c>
      <c r="S88" s="61">
        <v>0</v>
      </c>
      <c r="T88" s="62">
        <f>S88*H88</f>
        <v>0</v>
      </c>
      <c r="AR88" s="7" t="s">
        <v>121</v>
      </c>
      <c r="AT88" s="7" t="s">
        <v>73</v>
      </c>
      <c r="AU88" s="7" t="s">
        <v>43</v>
      </c>
      <c r="AY88" s="7" t="s">
        <v>72</v>
      </c>
      <c r="BE88" s="57">
        <f>IF(N88="základní",J88,0)</f>
        <v>0</v>
      </c>
      <c r="BF88" s="57">
        <f>IF(N88="snížená",J88,0)</f>
        <v>0</v>
      </c>
      <c r="BG88" s="57">
        <f>IF(N88="zákl. přenesená",J88,0)</f>
        <v>0</v>
      </c>
      <c r="BH88" s="57">
        <f>IF(N88="sníž. přenesená",J88,0)</f>
        <v>0</v>
      </c>
      <c r="BI88" s="57">
        <f>IF(N88="nulová",J88,0)</f>
        <v>0</v>
      </c>
      <c r="BJ88" s="7" t="s">
        <v>42</v>
      </c>
      <c r="BK88" s="57">
        <f>ROUND(I88*H88,2)</f>
        <v>0</v>
      </c>
      <c r="BL88" s="7" t="s">
        <v>121</v>
      </c>
      <c r="BM88" s="7" t="s">
        <v>122</v>
      </c>
    </row>
    <row r="89" spans="2:65" s="1" customFormat="1" ht="16.5" customHeight="1" x14ac:dyDescent="0.2">
      <c r="B89" s="70"/>
      <c r="C89" s="86" t="s">
        <v>43</v>
      </c>
      <c r="D89" s="86" t="s">
        <v>73</v>
      </c>
      <c r="E89" s="87" t="s">
        <v>123</v>
      </c>
      <c r="F89" s="75" t="s">
        <v>124</v>
      </c>
      <c r="G89" s="76" t="s">
        <v>125</v>
      </c>
      <c r="H89" s="88">
        <v>1</v>
      </c>
      <c r="I89" s="59"/>
      <c r="J89" s="89">
        <f>ROUND(I89*H89,2)</f>
        <v>0</v>
      </c>
      <c r="K89" s="75" t="s">
        <v>74</v>
      </c>
      <c r="M89" s="20" t="s">
        <v>0</v>
      </c>
      <c r="N89" s="60" t="s">
        <v>23</v>
      </c>
      <c r="O89" s="61">
        <v>0</v>
      </c>
      <c r="P89" s="61">
        <f>O89*H89</f>
        <v>0</v>
      </c>
      <c r="Q89" s="61">
        <v>0</v>
      </c>
      <c r="R89" s="61">
        <f>Q89*H89</f>
        <v>0</v>
      </c>
      <c r="S89" s="61">
        <v>0</v>
      </c>
      <c r="T89" s="62">
        <f>S89*H89</f>
        <v>0</v>
      </c>
      <c r="AR89" s="7" t="s">
        <v>121</v>
      </c>
      <c r="AT89" s="7" t="s">
        <v>73</v>
      </c>
      <c r="AU89" s="7" t="s">
        <v>43</v>
      </c>
      <c r="AY89" s="7" t="s">
        <v>72</v>
      </c>
      <c r="BE89" s="57">
        <f>IF(N89="základní",J89,0)</f>
        <v>0</v>
      </c>
      <c r="BF89" s="57">
        <f>IF(N89="snížená",J89,0)</f>
        <v>0</v>
      </c>
      <c r="BG89" s="57">
        <f>IF(N89="zákl. přenesená",J89,0)</f>
        <v>0</v>
      </c>
      <c r="BH89" s="57">
        <f>IF(N89="sníž. přenesená",J89,0)</f>
        <v>0</v>
      </c>
      <c r="BI89" s="57">
        <f>IF(N89="nulová",J89,0)</f>
        <v>0</v>
      </c>
      <c r="BJ89" s="7" t="s">
        <v>42</v>
      </c>
      <c r="BK89" s="57">
        <f>ROUND(I89*H89,2)</f>
        <v>0</v>
      </c>
      <c r="BL89" s="7" t="s">
        <v>121</v>
      </c>
      <c r="BM89" s="7" t="s">
        <v>126</v>
      </c>
    </row>
    <row r="90" spans="2:65" s="1" customFormat="1" ht="29.25" x14ac:dyDescent="0.2">
      <c r="B90" s="70"/>
      <c r="C90" s="70"/>
      <c r="D90" s="90" t="s">
        <v>109</v>
      </c>
      <c r="E90" s="70"/>
      <c r="F90" s="91" t="s">
        <v>127</v>
      </c>
      <c r="G90" s="70"/>
      <c r="H90" s="70"/>
      <c r="I90" s="64"/>
      <c r="J90" s="70"/>
      <c r="K90" s="70"/>
      <c r="M90" s="63"/>
      <c r="T90" s="21"/>
      <c r="AT90" s="7" t="s">
        <v>109</v>
      </c>
      <c r="AU90" s="7" t="s">
        <v>43</v>
      </c>
    </row>
    <row r="91" spans="2:65" s="1" customFormat="1" ht="16.5" customHeight="1" x14ac:dyDescent="0.2">
      <c r="B91" s="70"/>
      <c r="C91" s="86" t="s">
        <v>77</v>
      </c>
      <c r="D91" s="86" t="s">
        <v>73</v>
      </c>
      <c r="E91" s="87" t="s">
        <v>128</v>
      </c>
      <c r="F91" s="75" t="s">
        <v>129</v>
      </c>
      <c r="G91" s="76" t="s">
        <v>125</v>
      </c>
      <c r="H91" s="88">
        <v>1</v>
      </c>
      <c r="I91" s="59"/>
      <c r="J91" s="89">
        <f>ROUND(I91*H91,2)</f>
        <v>0</v>
      </c>
      <c r="K91" s="75" t="s">
        <v>74</v>
      </c>
      <c r="M91" s="20" t="s">
        <v>0</v>
      </c>
      <c r="N91" s="60" t="s">
        <v>23</v>
      </c>
      <c r="O91" s="61">
        <v>0</v>
      </c>
      <c r="P91" s="61">
        <f>O91*H91</f>
        <v>0</v>
      </c>
      <c r="Q91" s="61">
        <v>0</v>
      </c>
      <c r="R91" s="61">
        <f>Q91*H91</f>
        <v>0</v>
      </c>
      <c r="S91" s="61">
        <v>0</v>
      </c>
      <c r="T91" s="62">
        <f>S91*H91</f>
        <v>0</v>
      </c>
      <c r="AR91" s="7" t="s">
        <v>121</v>
      </c>
      <c r="AT91" s="7" t="s">
        <v>73</v>
      </c>
      <c r="AU91" s="7" t="s">
        <v>43</v>
      </c>
      <c r="AY91" s="7" t="s">
        <v>72</v>
      </c>
      <c r="BE91" s="57">
        <f>IF(N91="základní",J91,0)</f>
        <v>0</v>
      </c>
      <c r="BF91" s="57">
        <f>IF(N91="snížená",J91,0)</f>
        <v>0</v>
      </c>
      <c r="BG91" s="57">
        <f>IF(N91="zákl. přenesená",J91,0)</f>
        <v>0</v>
      </c>
      <c r="BH91" s="57">
        <f>IF(N91="sníž. přenesená",J91,0)</f>
        <v>0</v>
      </c>
      <c r="BI91" s="57">
        <f>IF(N91="nulová",J91,0)</f>
        <v>0</v>
      </c>
      <c r="BJ91" s="7" t="s">
        <v>42</v>
      </c>
      <c r="BK91" s="57">
        <f>ROUND(I91*H91,2)</f>
        <v>0</v>
      </c>
      <c r="BL91" s="7" t="s">
        <v>121</v>
      </c>
      <c r="BM91" s="7" t="s">
        <v>130</v>
      </c>
    </row>
    <row r="92" spans="2:65" s="1" customFormat="1" ht="29.25" x14ac:dyDescent="0.2">
      <c r="B92" s="70"/>
      <c r="C92" s="70"/>
      <c r="D92" s="90" t="s">
        <v>109</v>
      </c>
      <c r="E92" s="70"/>
      <c r="F92" s="91" t="s">
        <v>131</v>
      </c>
      <c r="G92" s="70"/>
      <c r="H92" s="70"/>
      <c r="I92" s="64"/>
      <c r="J92" s="70"/>
      <c r="K92" s="70"/>
      <c r="M92" s="63"/>
      <c r="T92" s="21"/>
      <c r="AT92" s="7" t="s">
        <v>109</v>
      </c>
      <c r="AU92" s="7" t="s">
        <v>43</v>
      </c>
    </row>
    <row r="93" spans="2:65" s="1" customFormat="1" ht="16.5" customHeight="1" x14ac:dyDescent="0.2">
      <c r="B93" s="70"/>
      <c r="C93" s="86" t="s">
        <v>75</v>
      </c>
      <c r="D93" s="86" t="s">
        <v>73</v>
      </c>
      <c r="E93" s="87" t="s">
        <v>132</v>
      </c>
      <c r="F93" s="75" t="s">
        <v>133</v>
      </c>
      <c r="G93" s="76" t="s">
        <v>125</v>
      </c>
      <c r="H93" s="88">
        <v>1</v>
      </c>
      <c r="I93" s="59"/>
      <c r="J93" s="89">
        <f>ROUND(I93*H93,2)</f>
        <v>0</v>
      </c>
      <c r="K93" s="75" t="s">
        <v>74</v>
      </c>
      <c r="M93" s="20" t="s">
        <v>0</v>
      </c>
      <c r="N93" s="60" t="s">
        <v>23</v>
      </c>
      <c r="O93" s="61">
        <v>0</v>
      </c>
      <c r="P93" s="61">
        <f>O93*H93</f>
        <v>0</v>
      </c>
      <c r="Q93" s="61">
        <v>0</v>
      </c>
      <c r="R93" s="61">
        <f>Q93*H93</f>
        <v>0</v>
      </c>
      <c r="S93" s="61">
        <v>0</v>
      </c>
      <c r="T93" s="62">
        <f>S93*H93</f>
        <v>0</v>
      </c>
      <c r="AR93" s="7" t="s">
        <v>121</v>
      </c>
      <c r="AT93" s="7" t="s">
        <v>73</v>
      </c>
      <c r="AU93" s="7" t="s">
        <v>43</v>
      </c>
      <c r="AY93" s="7" t="s">
        <v>72</v>
      </c>
      <c r="BE93" s="57">
        <f>IF(N93="základní",J93,0)</f>
        <v>0</v>
      </c>
      <c r="BF93" s="57">
        <f>IF(N93="snížená",J93,0)</f>
        <v>0</v>
      </c>
      <c r="BG93" s="57">
        <f>IF(N93="zákl. přenesená",J93,0)</f>
        <v>0</v>
      </c>
      <c r="BH93" s="57">
        <f>IF(N93="sníž. přenesená",J93,0)</f>
        <v>0</v>
      </c>
      <c r="BI93" s="57">
        <f>IF(N93="nulová",J93,0)</f>
        <v>0</v>
      </c>
      <c r="BJ93" s="7" t="s">
        <v>42</v>
      </c>
      <c r="BK93" s="57">
        <f>ROUND(I93*H93,2)</f>
        <v>0</v>
      </c>
      <c r="BL93" s="7" t="s">
        <v>121</v>
      </c>
      <c r="BM93" s="7" t="s">
        <v>134</v>
      </c>
    </row>
    <row r="94" spans="2:65" s="6" customFormat="1" ht="22.9" customHeight="1" x14ac:dyDescent="0.2">
      <c r="B94" s="80"/>
      <c r="C94" s="80"/>
      <c r="D94" s="81" t="s">
        <v>40</v>
      </c>
      <c r="E94" s="84" t="s">
        <v>135</v>
      </c>
      <c r="F94" s="84" t="s">
        <v>136</v>
      </c>
      <c r="G94" s="80"/>
      <c r="H94" s="80"/>
      <c r="I94" s="92"/>
      <c r="J94" s="85">
        <f>BK94</f>
        <v>0</v>
      </c>
      <c r="K94" s="80"/>
      <c r="M94" s="52"/>
      <c r="P94" s="53">
        <f>SUM(P95:P96)</f>
        <v>0</v>
      </c>
      <c r="R94" s="53">
        <f>SUM(R95:R96)</f>
        <v>0</v>
      </c>
      <c r="T94" s="54">
        <f>SUM(T95:T96)</f>
        <v>0</v>
      </c>
      <c r="AR94" s="51" t="s">
        <v>78</v>
      </c>
      <c r="AT94" s="55" t="s">
        <v>40</v>
      </c>
      <c r="AU94" s="55" t="s">
        <v>42</v>
      </c>
      <c r="AY94" s="51" t="s">
        <v>72</v>
      </c>
      <c r="BK94" s="56">
        <f>SUM(BK95:BK96)</f>
        <v>0</v>
      </c>
    </row>
    <row r="95" spans="2:65" s="1" customFormat="1" ht="16.5" customHeight="1" x14ac:dyDescent="0.2">
      <c r="B95" s="70"/>
      <c r="C95" s="86" t="s">
        <v>78</v>
      </c>
      <c r="D95" s="86" t="s">
        <v>73</v>
      </c>
      <c r="E95" s="87" t="s">
        <v>137</v>
      </c>
      <c r="F95" s="75" t="s">
        <v>136</v>
      </c>
      <c r="G95" s="76" t="s">
        <v>125</v>
      </c>
      <c r="H95" s="88">
        <v>1</v>
      </c>
      <c r="I95" s="59"/>
      <c r="J95" s="89">
        <f>ROUND(I95*H95,2)</f>
        <v>0</v>
      </c>
      <c r="K95" s="75" t="s">
        <v>74</v>
      </c>
      <c r="M95" s="20" t="s">
        <v>0</v>
      </c>
      <c r="N95" s="60" t="s">
        <v>23</v>
      </c>
      <c r="O95" s="61">
        <v>0</v>
      </c>
      <c r="P95" s="61">
        <f>O95*H95</f>
        <v>0</v>
      </c>
      <c r="Q95" s="61">
        <v>0</v>
      </c>
      <c r="R95" s="61">
        <f>Q95*H95</f>
        <v>0</v>
      </c>
      <c r="S95" s="61">
        <v>0</v>
      </c>
      <c r="T95" s="62">
        <f>S95*H95</f>
        <v>0</v>
      </c>
      <c r="AR95" s="7" t="s">
        <v>121</v>
      </c>
      <c r="AT95" s="7" t="s">
        <v>73</v>
      </c>
      <c r="AU95" s="7" t="s">
        <v>43</v>
      </c>
      <c r="AY95" s="7" t="s">
        <v>72</v>
      </c>
      <c r="BE95" s="57">
        <f>IF(N95="základní",J95,0)</f>
        <v>0</v>
      </c>
      <c r="BF95" s="57">
        <f>IF(N95="snížená",J95,0)</f>
        <v>0</v>
      </c>
      <c r="BG95" s="57">
        <f>IF(N95="zákl. přenesená",J95,0)</f>
        <v>0</v>
      </c>
      <c r="BH95" s="57">
        <f>IF(N95="sníž. přenesená",J95,0)</f>
        <v>0</v>
      </c>
      <c r="BI95" s="57">
        <f>IF(N95="nulová",J95,0)</f>
        <v>0</v>
      </c>
      <c r="BJ95" s="7" t="s">
        <v>42</v>
      </c>
      <c r="BK95" s="57">
        <f>ROUND(I95*H95,2)</f>
        <v>0</v>
      </c>
      <c r="BL95" s="7" t="s">
        <v>121</v>
      </c>
      <c r="BM95" s="7" t="s">
        <v>138</v>
      </c>
    </row>
    <row r="96" spans="2:65" s="1" customFormat="1" ht="19.5" x14ac:dyDescent="0.2">
      <c r="B96" s="70"/>
      <c r="C96" s="70"/>
      <c r="D96" s="90" t="s">
        <v>109</v>
      </c>
      <c r="E96" s="70"/>
      <c r="F96" s="91" t="s">
        <v>139</v>
      </c>
      <c r="G96" s="70"/>
      <c r="H96" s="70"/>
      <c r="I96" s="64"/>
      <c r="J96" s="70"/>
      <c r="K96" s="70"/>
      <c r="M96" s="63"/>
      <c r="T96" s="21"/>
      <c r="AT96" s="7" t="s">
        <v>109</v>
      </c>
      <c r="AU96" s="7" t="s">
        <v>43</v>
      </c>
    </row>
    <row r="97" spans="2:65" s="6" customFormat="1" ht="22.9" customHeight="1" x14ac:dyDescent="0.2">
      <c r="B97" s="80"/>
      <c r="C97" s="80"/>
      <c r="D97" s="81" t="s">
        <v>40</v>
      </c>
      <c r="E97" s="84" t="s">
        <v>140</v>
      </c>
      <c r="F97" s="84" t="s">
        <v>141</v>
      </c>
      <c r="G97" s="80"/>
      <c r="H97" s="80"/>
      <c r="I97" s="92"/>
      <c r="J97" s="85">
        <f>BK97</f>
        <v>0</v>
      </c>
      <c r="K97" s="80"/>
      <c r="M97" s="52"/>
      <c r="P97" s="53">
        <f>SUM(P98:P103)</f>
        <v>0</v>
      </c>
      <c r="R97" s="53">
        <f>SUM(R98:R103)</f>
        <v>0</v>
      </c>
      <c r="T97" s="54">
        <f>SUM(T98:T103)</f>
        <v>0</v>
      </c>
      <c r="AR97" s="51" t="s">
        <v>78</v>
      </c>
      <c r="AT97" s="55" t="s">
        <v>40</v>
      </c>
      <c r="AU97" s="55" t="s">
        <v>42</v>
      </c>
      <c r="AY97" s="51" t="s">
        <v>72</v>
      </c>
      <c r="BK97" s="56">
        <f>SUM(BK98:BK103)</f>
        <v>0</v>
      </c>
    </row>
    <row r="98" spans="2:65" s="1" customFormat="1" ht="16.5" customHeight="1" x14ac:dyDescent="0.2">
      <c r="B98" s="70"/>
      <c r="C98" s="86" t="s">
        <v>79</v>
      </c>
      <c r="D98" s="86" t="s">
        <v>73</v>
      </c>
      <c r="E98" s="87" t="s">
        <v>142</v>
      </c>
      <c r="F98" s="75" t="s">
        <v>143</v>
      </c>
      <c r="G98" s="76" t="s">
        <v>125</v>
      </c>
      <c r="H98" s="88">
        <v>1</v>
      </c>
      <c r="I98" s="59"/>
      <c r="J98" s="89">
        <f>ROUND(I98*H98,2)</f>
        <v>0</v>
      </c>
      <c r="K98" s="75" t="s">
        <v>74</v>
      </c>
      <c r="M98" s="20" t="s">
        <v>0</v>
      </c>
      <c r="N98" s="60" t="s">
        <v>23</v>
      </c>
      <c r="O98" s="61">
        <v>0</v>
      </c>
      <c r="P98" s="61">
        <f>O98*H98</f>
        <v>0</v>
      </c>
      <c r="Q98" s="61">
        <v>0</v>
      </c>
      <c r="R98" s="61">
        <f>Q98*H98</f>
        <v>0</v>
      </c>
      <c r="S98" s="61">
        <v>0</v>
      </c>
      <c r="T98" s="62">
        <f>S98*H98</f>
        <v>0</v>
      </c>
      <c r="AR98" s="7" t="s">
        <v>121</v>
      </c>
      <c r="AT98" s="7" t="s">
        <v>73</v>
      </c>
      <c r="AU98" s="7" t="s">
        <v>43</v>
      </c>
      <c r="AY98" s="7" t="s">
        <v>72</v>
      </c>
      <c r="BE98" s="57">
        <f>IF(N98="základní",J98,0)</f>
        <v>0</v>
      </c>
      <c r="BF98" s="57">
        <f>IF(N98="snížená",J98,0)</f>
        <v>0</v>
      </c>
      <c r="BG98" s="57">
        <f>IF(N98="zákl. přenesená",J98,0)</f>
        <v>0</v>
      </c>
      <c r="BH98" s="57">
        <f>IF(N98="sníž. přenesená",J98,0)</f>
        <v>0</v>
      </c>
      <c r="BI98" s="57">
        <f>IF(N98="nulová",J98,0)</f>
        <v>0</v>
      </c>
      <c r="BJ98" s="7" t="s">
        <v>42</v>
      </c>
      <c r="BK98" s="57">
        <f>ROUND(I98*H98,2)</f>
        <v>0</v>
      </c>
      <c r="BL98" s="7" t="s">
        <v>121</v>
      </c>
      <c r="BM98" s="7" t="s">
        <v>144</v>
      </c>
    </row>
    <row r="99" spans="2:65" s="1" customFormat="1" ht="29.25" x14ac:dyDescent="0.2">
      <c r="B99" s="70"/>
      <c r="C99" s="70"/>
      <c r="D99" s="90" t="s">
        <v>109</v>
      </c>
      <c r="E99" s="70"/>
      <c r="F99" s="91" t="s">
        <v>145</v>
      </c>
      <c r="G99" s="70"/>
      <c r="H99" s="70"/>
      <c r="I99" s="64"/>
      <c r="J99" s="70"/>
      <c r="K99" s="70"/>
      <c r="M99" s="63"/>
      <c r="T99" s="21"/>
      <c r="AT99" s="7" t="s">
        <v>109</v>
      </c>
      <c r="AU99" s="7" t="s">
        <v>43</v>
      </c>
    </row>
    <row r="100" spans="2:65" s="1" customFormat="1" ht="16.5" customHeight="1" x14ac:dyDescent="0.2">
      <c r="B100" s="70"/>
      <c r="C100" s="86" t="s">
        <v>80</v>
      </c>
      <c r="D100" s="86" t="s">
        <v>73</v>
      </c>
      <c r="E100" s="87" t="s">
        <v>146</v>
      </c>
      <c r="F100" s="75" t="s">
        <v>147</v>
      </c>
      <c r="G100" s="76" t="s">
        <v>125</v>
      </c>
      <c r="H100" s="88">
        <v>1</v>
      </c>
      <c r="I100" s="59"/>
      <c r="J100" s="89">
        <f>ROUND(I100*H100,2)</f>
        <v>0</v>
      </c>
      <c r="K100" s="75" t="s">
        <v>74</v>
      </c>
      <c r="M100" s="20" t="s">
        <v>0</v>
      </c>
      <c r="N100" s="60" t="s">
        <v>23</v>
      </c>
      <c r="O100" s="61">
        <v>0</v>
      </c>
      <c r="P100" s="61">
        <f>O100*H100</f>
        <v>0</v>
      </c>
      <c r="Q100" s="61">
        <v>0</v>
      </c>
      <c r="R100" s="61">
        <f>Q100*H100</f>
        <v>0</v>
      </c>
      <c r="S100" s="61">
        <v>0</v>
      </c>
      <c r="T100" s="62">
        <f>S100*H100</f>
        <v>0</v>
      </c>
      <c r="AR100" s="7" t="s">
        <v>121</v>
      </c>
      <c r="AT100" s="7" t="s">
        <v>73</v>
      </c>
      <c r="AU100" s="7" t="s">
        <v>43</v>
      </c>
      <c r="AY100" s="7" t="s">
        <v>72</v>
      </c>
      <c r="BE100" s="57">
        <f>IF(N100="základní",J100,0)</f>
        <v>0</v>
      </c>
      <c r="BF100" s="57">
        <f>IF(N100="snížená",J100,0)</f>
        <v>0</v>
      </c>
      <c r="BG100" s="57">
        <f>IF(N100="zákl. přenesená",J100,0)</f>
        <v>0</v>
      </c>
      <c r="BH100" s="57">
        <f>IF(N100="sníž. přenesená",J100,0)</f>
        <v>0</v>
      </c>
      <c r="BI100" s="57">
        <f>IF(N100="nulová",J100,0)</f>
        <v>0</v>
      </c>
      <c r="BJ100" s="7" t="s">
        <v>42</v>
      </c>
      <c r="BK100" s="57">
        <f>ROUND(I100*H100,2)</f>
        <v>0</v>
      </c>
      <c r="BL100" s="7" t="s">
        <v>121</v>
      </c>
      <c r="BM100" s="7" t="s">
        <v>148</v>
      </c>
    </row>
    <row r="101" spans="2:65" s="1" customFormat="1" ht="19.5" x14ac:dyDescent="0.2">
      <c r="B101" s="70"/>
      <c r="C101" s="70"/>
      <c r="D101" s="90" t="s">
        <v>109</v>
      </c>
      <c r="E101" s="70"/>
      <c r="F101" s="91" t="s">
        <v>149</v>
      </c>
      <c r="G101" s="70"/>
      <c r="H101" s="70"/>
      <c r="I101" s="64"/>
      <c r="J101" s="70"/>
      <c r="K101" s="70"/>
      <c r="M101" s="63"/>
      <c r="T101" s="21"/>
      <c r="AT101" s="7" t="s">
        <v>109</v>
      </c>
      <c r="AU101" s="7" t="s">
        <v>43</v>
      </c>
    </row>
    <row r="102" spans="2:65" s="1" customFormat="1" ht="16.5" customHeight="1" x14ac:dyDescent="0.2">
      <c r="B102" s="70"/>
      <c r="C102" s="86" t="s">
        <v>81</v>
      </c>
      <c r="D102" s="86" t="s">
        <v>73</v>
      </c>
      <c r="E102" s="87" t="s">
        <v>150</v>
      </c>
      <c r="F102" s="75" t="s">
        <v>151</v>
      </c>
      <c r="G102" s="76" t="s">
        <v>125</v>
      </c>
      <c r="H102" s="88">
        <v>1</v>
      </c>
      <c r="I102" s="59"/>
      <c r="J102" s="89">
        <f>ROUND(I102*H102,2)</f>
        <v>0</v>
      </c>
      <c r="K102" s="75" t="s">
        <v>74</v>
      </c>
      <c r="M102" s="20" t="s">
        <v>0</v>
      </c>
      <c r="N102" s="60" t="s">
        <v>23</v>
      </c>
      <c r="O102" s="61">
        <v>0</v>
      </c>
      <c r="P102" s="61">
        <f>O102*H102</f>
        <v>0</v>
      </c>
      <c r="Q102" s="61">
        <v>0</v>
      </c>
      <c r="R102" s="61">
        <f>Q102*H102</f>
        <v>0</v>
      </c>
      <c r="S102" s="61">
        <v>0</v>
      </c>
      <c r="T102" s="62">
        <f>S102*H102</f>
        <v>0</v>
      </c>
      <c r="AR102" s="7" t="s">
        <v>121</v>
      </c>
      <c r="AT102" s="7" t="s">
        <v>73</v>
      </c>
      <c r="AU102" s="7" t="s">
        <v>43</v>
      </c>
      <c r="AY102" s="7" t="s">
        <v>72</v>
      </c>
      <c r="BE102" s="57">
        <f>IF(N102="základní",J102,0)</f>
        <v>0</v>
      </c>
      <c r="BF102" s="57">
        <f>IF(N102="snížená",J102,0)</f>
        <v>0</v>
      </c>
      <c r="BG102" s="57">
        <f>IF(N102="zákl. přenesená",J102,0)</f>
        <v>0</v>
      </c>
      <c r="BH102" s="57">
        <f>IF(N102="sníž. přenesená",J102,0)</f>
        <v>0</v>
      </c>
      <c r="BI102" s="57">
        <f>IF(N102="nulová",J102,0)</f>
        <v>0</v>
      </c>
      <c r="BJ102" s="7" t="s">
        <v>42</v>
      </c>
      <c r="BK102" s="57">
        <f>ROUND(I102*H102,2)</f>
        <v>0</v>
      </c>
      <c r="BL102" s="7" t="s">
        <v>121</v>
      </c>
      <c r="BM102" s="7" t="s">
        <v>152</v>
      </c>
    </row>
    <row r="103" spans="2:65" s="1" customFormat="1" ht="29.25" x14ac:dyDescent="0.2">
      <c r="B103" s="70"/>
      <c r="C103" s="70"/>
      <c r="D103" s="90" t="s">
        <v>109</v>
      </c>
      <c r="E103" s="70"/>
      <c r="F103" s="91" t="s">
        <v>153</v>
      </c>
      <c r="G103" s="70"/>
      <c r="H103" s="70"/>
      <c r="I103" s="64"/>
      <c r="J103" s="70"/>
      <c r="K103" s="70"/>
      <c r="M103" s="63"/>
      <c r="T103" s="21"/>
      <c r="AT103" s="7" t="s">
        <v>109</v>
      </c>
      <c r="AU103" s="7" t="s">
        <v>43</v>
      </c>
    </row>
    <row r="104" spans="2:65" s="6" customFormat="1" ht="22.9" customHeight="1" x14ac:dyDescent="0.2">
      <c r="B104" s="80"/>
      <c r="C104" s="80"/>
      <c r="D104" s="81" t="s">
        <v>40</v>
      </c>
      <c r="E104" s="84" t="s">
        <v>154</v>
      </c>
      <c r="F104" s="84" t="s">
        <v>155</v>
      </c>
      <c r="G104" s="80"/>
      <c r="H104" s="80"/>
      <c r="I104" s="92"/>
      <c r="J104" s="85">
        <f>BK104</f>
        <v>0</v>
      </c>
      <c r="K104" s="80"/>
      <c r="M104" s="52"/>
      <c r="P104" s="53">
        <f>SUM(P105:P106)</f>
        <v>0</v>
      </c>
      <c r="R104" s="53">
        <f>SUM(R105:R106)</f>
        <v>0</v>
      </c>
      <c r="T104" s="54">
        <f>SUM(T105:T106)</f>
        <v>0</v>
      </c>
      <c r="AR104" s="51" t="s">
        <v>78</v>
      </c>
      <c r="AT104" s="55" t="s">
        <v>40</v>
      </c>
      <c r="AU104" s="55" t="s">
        <v>42</v>
      </c>
      <c r="AY104" s="51" t="s">
        <v>72</v>
      </c>
      <c r="BK104" s="56">
        <f>SUM(BK105:BK106)</f>
        <v>0</v>
      </c>
    </row>
    <row r="105" spans="2:65" s="1" customFormat="1" ht="16.5" customHeight="1" x14ac:dyDescent="0.2">
      <c r="B105" s="70"/>
      <c r="C105" s="86" t="s">
        <v>82</v>
      </c>
      <c r="D105" s="86" t="s">
        <v>73</v>
      </c>
      <c r="E105" s="87" t="s">
        <v>156</v>
      </c>
      <c r="F105" s="75" t="s">
        <v>157</v>
      </c>
      <c r="G105" s="76" t="s">
        <v>125</v>
      </c>
      <c r="H105" s="88">
        <v>1</v>
      </c>
      <c r="I105" s="59"/>
      <c r="J105" s="89">
        <f>ROUND(I105*H105,2)</f>
        <v>0</v>
      </c>
      <c r="K105" s="75" t="s">
        <v>74</v>
      </c>
      <c r="M105" s="20" t="s">
        <v>0</v>
      </c>
      <c r="N105" s="60" t="s">
        <v>23</v>
      </c>
      <c r="O105" s="61">
        <v>0</v>
      </c>
      <c r="P105" s="61">
        <f>O105*H105</f>
        <v>0</v>
      </c>
      <c r="Q105" s="61">
        <v>0</v>
      </c>
      <c r="R105" s="61">
        <f>Q105*H105</f>
        <v>0</v>
      </c>
      <c r="S105" s="61">
        <v>0</v>
      </c>
      <c r="T105" s="62">
        <f>S105*H105</f>
        <v>0</v>
      </c>
      <c r="AR105" s="7" t="s">
        <v>121</v>
      </c>
      <c r="AT105" s="7" t="s">
        <v>73</v>
      </c>
      <c r="AU105" s="7" t="s">
        <v>43</v>
      </c>
      <c r="AY105" s="7" t="s">
        <v>72</v>
      </c>
      <c r="BE105" s="57">
        <f>IF(N105="základní",J105,0)</f>
        <v>0</v>
      </c>
      <c r="BF105" s="57">
        <f>IF(N105="snížená",J105,0)</f>
        <v>0</v>
      </c>
      <c r="BG105" s="57">
        <f>IF(N105="zákl. přenesená",J105,0)</f>
        <v>0</v>
      </c>
      <c r="BH105" s="57">
        <f>IF(N105="sníž. přenesená",J105,0)</f>
        <v>0</v>
      </c>
      <c r="BI105" s="57">
        <f>IF(N105="nulová",J105,0)</f>
        <v>0</v>
      </c>
      <c r="BJ105" s="7" t="s">
        <v>42</v>
      </c>
      <c r="BK105" s="57">
        <f>ROUND(I105*H105,2)</f>
        <v>0</v>
      </c>
      <c r="BL105" s="7" t="s">
        <v>121</v>
      </c>
      <c r="BM105" s="7" t="s">
        <v>158</v>
      </c>
    </row>
    <row r="106" spans="2:65" s="1" customFormat="1" ht="39" x14ac:dyDescent="0.2">
      <c r="B106" s="70"/>
      <c r="C106" s="70"/>
      <c r="D106" s="90" t="s">
        <v>109</v>
      </c>
      <c r="E106" s="70"/>
      <c r="F106" s="91" t="s">
        <v>159</v>
      </c>
      <c r="G106" s="70"/>
      <c r="H106" s="70"/>
      <c r="I106" s="64"/>
      <c r="J106" s="70"/>
      <c r="K106" s="70"/>
      <c r="M106" s="63"/>
      <c r="T106" s="21"/>
      <c r="AT106" s="7" t="s">
        <v>109</v>
      </c>
      <c r="AU106" s="7" t="s">
        <v>43</v>
      </c>
    </row>
    <row r="107" spans="2:65" s="6" customFormat="1" ht="22.9" customHeight="1" x14ac:dyDescent="0.2">
      <c r="B107" s="80"/>
      <c r="C107" s="80"/>
      <c r="D107" s="81" t="s">
        <v>40</v>
      </c>
      <c r="E107" s="84" t="s">
        <v>160</v>
      </c>
      <c r="F107" s="84" t="s">
        <v>161</v>
      </c>
      <c r="G107" s="80"/>
      <c r="H107" s="80"/>
      <c r="I107" s="92"/>
      <c r="J107" s="85">
        <f>BK107</f>
        <v>0</v>
      </c>
      <c r="K107" s="80"/>
      <c r="M107" s="52"/>
      <c r="P107" s="53">
        <f>SUM(P108:P111)</f>
        <v>0</v>
      </c>
      <c r="R107" s="53">
        <f>SUM(R108:R111)</f>
        <v>0</v>
      </c>
      <c r="T107" s="54">
        <f>SUM(T108:T111)</f>
        <v>0</v>
      </c>
      <c r="AR107" s="51" t="s">
        <v>78</v>
      </c>
      <c r="AT107" s="55" t="s">
        <v>40</v>
      </c>
      <c r="AU107" s="55" t="s">
        <v>42</v>
      </c>
      <c r="AY107" s="51" t="s">
        <v>72</v>
      </c>
      <c r="BK107" s="56">
        <f>SUM(BK108:BK111)</f>
        <v>0</v>
      </c>
    </row>
    <row r="108" spans="2:65" s="1" customFormat="1" ht="16.5" customHeight="1" x14ac:dyDescent="0.2">
      <c r="B108" s="70"/>
      <c r="C108" s="86" t="s">
        <v>83</v>
      </c>
      <c r="D108" s="86" t="s">
        <v>73</v>
      </c>
      <c r="E108" s="87" t="s">
        <v>162</v>
      </c>
      <c r="F108" s="75" t="s">
        <v>163</v>
      </c>
      <c r="G108" s="76" t="s">
        <v>125</v>
      </c>
      <c r="H108" s="88">
        <v>1</v>
      </c>
      <c r="I108" s="59"/>
      <c r="J108" s="89">
        <f>ROUND(I108*H108,2)</f>
        <v>0</v>
      </c>
      <c r="K108" s="75" t="s">
        <v>74</v>
      </c>
      <c r="M108" s="20" t="s">
        <v>0</v>
      </c>
      <c r="N108" s="60" t="s">
        <v>23</v>
      </c>
      <c r="O108" s="61">
        <v>0</v>
      </c>
      <c r="P108" s="61">
        <f>O108*H108</f>
        <v>0</v>
      </c>
      <c r="Q108" s="61">
        <v>0</v>
      </c>
      <c r="R108" s="61">
        <f>Q108*H108</f>
        <v>0</v>
      </c>
      <c r="S108" s="61">
        <v>0</v>
      </c>
      <c r="T108" s="62">
        <f>S108*H108</f>
        <v>0</v>
      </c>
      <c r="AR108" s="7" t="s">
        <v>121</v>
      </c>
      <c r="AT108" s="7" t="s">
        <v>73</v>
      </c>
      <c r="AU108" s="7" t="s">
        <v>43</v>
      </c>
      <c r="AY108" s="7" t="s">
        <v>72</v>
      </c>
      <c r="BE108" s="57">
        <f>IF(N108="základní",J108,0)</f>
        <v>0</v>
      </c>
      <c r="BF108" s="57">
        <f>IF(N108="snížená",J108,0)</f>
        <v>0</v>
      </c>
      <c r="BG108" s="57">
        <f>IF(N108="zákl. přenesená",J108,0)</f>
        <v>0</v>
      </c>
      <c r="BH108" s="57">
        <f>IF(N108="sníž. přenesená",J108,0)</f>
        <v>0</v>
      </c>
      <c r="BI108" s="57">
        <f>IF(N108="nulová",J108,0)</f>
        <v>0</v>
      </c>
      <c r="BJ108" s="7" t="s">
        <v>42</v>
      </c>
      <c r="BK108" s="57">
        <f>ROUND(I108*H108,2)</f>
        <v>0</v>
      </c>
      <c r="BL108" s="7" t="s">
        <v>121</v>
      </c>
      <c r="BM108" s="7" t="s">
        <v>164</v>
      </c>
    </row>
    <row r="109" spans="2:65" s="1" customFormat="1" ht="19.5" x14ac:dyDescent="0.2">
      <c r="B109" s="70"/>
      <c r="C109" s="70"/>
      <c r="D109" s="90" t="s">
        <v>109</v>
      </c>
      <c r="E109" s="70"/>
      <c r="F109" s="91" t="s">
        <v>165</v>
      </c>
      <c r="G109" s="70"/>
      <c r="H109" s="70"/>
      <c r="I109" s="64"/>
      <c r="J109" s="70"/>
      <c r="K109" s="70"/>
      <c r="M109" s="63"/>
      <c r="T109" s="21"/>
      <c r="AT109" s="7" t="s">
        <v>109</v>
      </c>
      <c r="AU109" s="7" t="s">
        <v>43</v>
      </c>
    </row>
    <row r="110" spans="2:65" s="1" customFormat="1" ht="16.5" customHeight="1" x14ac:dyDescent="0.2">
      <c r="B110" s="70"/>
      <c r="C110" s="86" t="s">
        <v>84</v>
      </c>
      <c r="D110" s="86" t="s">
        <v>73</v>
      </c>
      <c r="E110" s="87" t="s">
        <v>166</v>
      </c>
      <c r="F110" s="75" t="s">
        <v>167</v>
      </c>
      <c r="G110" s="76" t="s">
        <v>125</v>
      </c>
      <c r="H110" s="88">
        <v>1</v>
      </c>
      <c r="I110" s="59"/>
      <c r="J110" s="89">
        <f>ROUND(I110*H110,2)</f>
        <v>0</v>
      </c>
      <c r="K110" s="75" t="s">
        <v>74</v>
      </c>
      <c r="M110" s="20" t="s">
        <v>0</v>
      </c>
      <c r="N110" s="60" t="s">
        <v>23</v>
      </c>
      <c r="O110" s="61">
        <v>0</v>
      </c>
      <c r="P110" s="61">
        <f>O110*H110</f>
        <v>0</v>
      </c>
      <c r="Q110" s="61">
        <v>0</v>
      </c>
      <c r="R110" s="61">
        <f>Q110*H110</f>
        <v>0</v>
      </c>
      <c r="S110" s="61">
        <v>0</v>
      </c>
      <c r="T110" s="62">
        <f>S110*H110</f>
        <v>0</v>
      </c>
      <c r="AR110" s="7" t="s">
        <v>121</v>
      </c>
      <c r="AT110" s="7" t="s">
        <v>73</v>
      </c>
      <c r="AU110" s="7" t="s">
        <v>43</v>
      </c>
      <c r="AY110" s="7" t="s">
        <v>72</v>
      </c>
      <c r="BE110" s="57">
        <f>IF(N110="základní",J110,0)</f>
        <v>0</v>
      </c>
      <c r="BF110" s="57">
        <f>IF(N110="snížená",J110,0)</f>
        <v>0</v>
      </c>
      <c r="BG110" s="57">
        <f>IF(N110="zákl. přenesená",J110,0)</f>
        <v>0</v>
      </c>
      <c r="BH110" s="57">
        <f>IF(N110="sníž. přenesená",J110,0)</f>
        <v>0</v>
      </c>
      <c r="BI110" s="57">
        <f>IF(N110="nulová",J110,0)</f>
        <v>0</v>
      </c>
      <c r="BJ110" s="7" t="s">
        <v>42</v>
      </c>
      <c r="BK110" s="57">
        <f>ROUND(I110*H110,2)</f>
        <v>0</v>
      </c>
      <c r="BL110" s="7" t="s">
        <v>121</v>
      </c>
      <c r="BM110" s="7" t="s">
        <v>168</v>
      </c>
    </row>
    <row r="111" spans="2:65" s="1" customFormat="1" ht="19.5" x14ac:dyDescent="0.2">
      <c r="B111" s="70"/>
      <c r="C111" s="70"/>
      <c r="D111" s="90" t="s">
        <v>109</v>
      </c>
      <c r="E111" s="70"/>
      <c r="F111" s="91" t="s">
        <v>169</v>
      </c>
      <c r="G111" s="70"/>
      <c r="H111" s="70"/>
      <c r="I111" s="64"/>
      <c r="J111" s="70"/>
      <c r="K111" s="70"/>
      <c r="M111" s="93"/>
      <c r="N111" s="58"/>
      <c r="O111" s="58"/>
      <c r="P111" s="58"/>
      <c r="Q111" s="58"/>
      <c r="R111" s="58"/>
      <c r="S111" s="58"/>
      <c r="T111" s="94"/>
      <c r="AT111" s="7" t="s">
        <v>109</v>
      </c>
      <c r="AU111" s="7" t="s">
        <v>43</v>
      </c>
    </row>
    <row r="112" spans="2:65" s="1" customFormat="1" ht="6.95" customHeight="1" x14ac:dyDescent="0.2"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</sheetData>
  <sheetProtection algorithmName="SHA-512" hashValue="6B/W9Ga6MAEIhUPM1KGYTckG8QNprRR1Zbsbf0m+1y1QYvwi5r0tOBmnFo/LcrFTYYdYW/A5cu9XEwshzF5mdg==" saltValue="JF4H3qGvjcrVF2vZHenfPA==" spinCount="100000" sheet="1" objects="1" scenarios="1" selectLockedCells="1"/>
  <autoFilter ref="C84:K111" xr:uid="{00000000-0009-0000-0000-00002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KLADRUBY 03 - SO-03-Kruho...</vt:lpstr>
      <vt:lpstr>SO.03 VRN - Vedlejší rozpočtové</vt:lpstr>
      <vt:lpstr>'KLADRUBY 03 - SO-03-Kruho...'!Názvy_tisku</vt:lpstr>
      <vt:lpstr>'SO.03 VRN - Vedlejší rozpočtové'!Názvy_tisku</vt:lpstr>
      <vt:lpstr>'KLADRUBY 03 - SO-03-Kruho...'!Oblast_tisku</vt:lpstr>
      <vt:lpstr>'SO.03 VRN - Vedlejší rozpočtové'!Oblast_tisku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Lenka Suchánková</cp:lastModifiedBy>
  <cp:lastPrinted>2019-07-09T07:18:03Z</cp:lastPrinted>
  <dcterms:created xsi:type="dcterms:W3CDTF">2019-06-27T04:11:49Z</dcterms:created>
  <dcterms:modified xsi:type="dcterms:W3CDTF">2023-08-22T07:21:44Z</dcterms:modified>
</cp:coreProperties>
</file>