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ROJEKTY\2018_Stani_VD_Vranov_a_NM\VD Nové Mlýny\DSP\"/>
    </mc:Choice>
  </mc:AlternateContent>
  <bookViews>
    <workbookView xWindow="0" yWindow="0" windowWidth="28800" windowHeight="142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E71" i="1"/>
  <c r="E87" i="1"/>
  <c r="D83" i="1"/>
  <c r="E86" i="1"/>
  <c r="E85" i="1"/>
  <c r="E84" i="1"/>
  <c r="E83" i="1"/>
  <c r="E82" i="1"/>
  <c r="E69" i="1"/>
  <c r="E68" i="1"/>
  <c r="E67" i="1"/>
  <c r="D66" i="1"/>
  <c r="E66" i="1" s="1"/>
  <c r="E65" i="1"/>
  <c r="E48" i="1" l="1"/>
  <c r="D44" i="1"/>
  <c r="E44" i="1" s="1"/>
  <c r="I44" i="1"/>
  <c r="AD46" i="1"/>
  <c r="AD45" i="1"/>
  <c r="AD43" i="1"/>
  <c r="AD42" i="1"/>
  <c r="AD41" i="1"/>
  <c r="AD40" i="1"/>
  <c r="D47" i="1"/>
  <c r="I16" i="1"/>
  <c r="AD47" i="1" l="1"/>
  <c r="D45" i="1" s="1"/>
  <c r="Z46" i="1" l="1"/>
  <c r="Z45" i="1"/>
  <c r="Z43" i="1"/>
  <c r="Z42" i="1"/>
  <c r="Z41" i="1"/>
  <c r="Z40" i="1"/>
  <c r="V41" i="1"/>
  <c r="V42" i="1"/>
  <c r="V43" i="1"/>
  <c r="V45" i="1"/>
  <c r="V46" i="1"/>
  <c r="V40" i="1"/>
  <c r="E47" i="1"/>
  <c r="E40" i="1"/>
  <c r="E24" i="1"/>
  <c r="I15" i="1"/>
  <c r="I14" i="1"/>
  <c r="V47" i="1" l="1"/>
  <c r="D41" i="1" s="1"/>
  <c r="E41" i="1" s="1"/>
  <c r="D46" i="1"/>
  <c r="Z47" i="1"/>
  <c r="D42" i="1" s="1"/>
  <c r="E45" i="1"/>
  <c r="E25" i="1"/>
  <c r="E7" i="1"/>
  <c r="I6" i="1"/>
  <c r="E42" i="1" l="1"/>
  <c r="I43" i="1"/>
  <c r="D43" i="1" s="1"/>
  <c r="E43" i="1" s="1"/>
  <c r="E46" i="1"/>
  <c r="E64" i="1"/>
  <c r="E70" i="1" s="1"/>
  <c r="E55" i="1"/>
  <c r="E56" i="1" s="1"/>
  <c r="E8" i="1"/>
  <c r="E34" i="1"/>
  <c r="E19" i="1"/>
  <c r="I19" i="1"/>
  <c r="D14" i="1"/>
  <c r="E29" i="1"/>
  <c r="E13" i="1"/>
  <c r="E6" i="1"/>
  <c r="E49" i="1" l="1"/>
  <c r="E35" i="1"/>
  <c r="E30" i="1"/>
  <c r="D16" i="1"/>
  <c r="E16" i="1" s="1"/>
  <c r="E14" i="1"/>
  <c r="E9" i="1"/>
  <c r="D15" i="1"/>
  <c r="E15" i="1" s="1"/>
  <c r="D17" i="1" l="1"/>
  <c r="E17" i="1" s="1"/>
  <c r="I17" i="1"/>
  <c r="D18" i="1" l="1"/>
  <c r="E18" i="1" s="1"/>
  <c r="E20" i="1" s="1"/>
  <c r="E58" i="1" s="1"/>
  <c r="I67" i="1" s="1"/>
</calcChain>
</file>

<file path=xl/sharedStrings.xml><?xml version="1.0" encoding="utf-8"?>
<sst xmlns="http://schemas.openxmlformats.org/spreadsheetml/2006/main" count="160" uniqueCount="87">
  <si>
    <t>D) Propočet nákladů dle objektů</t>
  </si>
  <si>
    <t>SO 01 - Plovoucí molo</t>
  </si>
  <si>
    <t xml:space="preserve">Položka </t>
  </si>
  <si>
    <t>jedn</t>
  </si>
  <si>
    <t>mb</t>
  </si>
  <si>
    <t>jedn. cena</t>
  </si>
  <si>
    <t>množství</t>
  </si>
  <si>
    <t>cena celkem</t>
  </si>
  <si>
    <t>m2</t>
  </si>
  <si>
    <t>Výkopy</t>
  </si>
  <si>
    <t>m3</t>
  </si>
  <si>
    <t>Beton</t>
  </si>
  <si>
    <t>Výztuž do betonu</t>
  </si>
  <si>
    <t>t</t>
  </si>
  <si>
    <t>kg</t>
  </si>
  <si>
    <t>Vstupní lávka</t>
  </si>
  <si>
    <t>Zásyp</t>
  </si>
  <si>
    <t>výkop - beton</t>
  </si>
  <si>
    <t>ks</t>
  </si>
  <si>
    <t>Plovoucí garáž krytá</t>
  </si>
  <si>
    <t>kpl</t>
  </si>
  <si>
    <t>Úvazné  prvky a zábradlí</t>
  </si>
  <si>
    <t>SO 01 - celkem</t>
  </si>
  <si>
    <t>SO 02 - celkem</t>
  </si>
  <si>
    <t>SO 03 - celkem</t>
  </si>
  <si>
    <t>SO 04 - celkem</t>
  </si>
  <si>
    <t>SO 05 - celkem</t>
  </si>
  <si>
    <t>SO 06 - Plavební značení a prvky</t>
  </si>
  <si>
    <t>Plavební znak břehový na sloupku, včetně instalace</t>
  </si>
  <si>
    <t>SO 06 - celkem</t>
  </si>
  <si>
    <t>Propočet nákladů SO celkem - bez vedlelších nákladů</t>
  </si>
  <si>
    <t>Vedlejší náklady</t>
  </si>
  <si>
    <t>Odvoz přebytku výkopku na skládku</t>
  </si>
  <si>
    <t>LK: zemina na zásyp-odvoz na mezideponii a zpět, naložení, zásyp výkopkem</t>
  </si>
  <si>
    <t>LK: odvoz přebytku výkopku na skládku cca do 10 km, uložení s poplatkem</t>
  </si>
  <si>
    <t>LK: beton C30/37, bednění</t>
  </si>
  <si>
    <t>Popis položky:</t>
  </si>
  <si>
    <t>3 plováky, 7x2+7x2+10x2, cena 35 tis za 3m2</t>
  </si>
  <si>
    <t>Podpůrné plováky</t>
  </si>
  <si>
    <t>Plovoucí molo š. 3m</t>
  </si>
  <si>
    <t>SO 04 - Kotvící prvky mola</t>
  </si>
  <si>
    <t>SO 02 - Břehová patka</t>
  </si>
  <si>
    <t>SO 05 - Plovoucí garáž</t>
  </si>
  <si>
    <t>Rozebrání záhozu</t>
  </si>
  <si>
    <t>1*33</t>
  </si>
  <si>
    <t>Doplnění záhozu</t>
  </si>
  <si>
    <t>LK: tl. dlažby 40 cm, očištění, uložení na mezideponii</t>
  </si>
  <si>
    <t>LK: použití stávajícího LK přesun z mezideponie</t>
  </si>
  <si>
    <t>SO 03 - Dalby D1 - D3</t>
  </si>
  <si>
    <t>Dalba</t>
  </si>
  <si>
    <t>SO 06 - Sjezd plavidel</t>
  </si>
  <si>
    <t>Kubatury výkopů</t>
  </si>
  <si>
    <t>řezy</t>
  </si>
  <si>
    <t>Kubatury betonu</t>
  </si>
  <si>
    <t>100 kg/m3</t>
  </si>
  <si>
    <t>Kubatury zásypu</t>
  </si>
  <si>
    <t>Podkladní beton</t>
  </si>
  <si>
    <t>Jímka ze štětovnic</t>
  </si>
  <si>
    <t>122+122+(8*17)</t>
  </si>
  <si>
    <t xml:space="preserve"> nastražení, beranění, vytažení, materiál</t>
  </si>
  <si>
    <t>Cenová úroveň 2019/1</t>
  </si>
  <si>
    <t>30*70</t>
  </si>
  <si>
    <t>Násyp materiál štěrkopísek netříděný</t>
  </si>
  <si>
    <t>Uložení do násypu</t>
  </si>
  <si>
    <t>Odstranění násypu nad vodou</t>
  </si>
  <si>
    <t>Odstranění násypu pod vodou</t>
  </si>
  <si>
    <t>Násyp dovoz a odvoz do 10 km</t>
  </si>
  <si>
    <t>Zařízení staveniště</t>
  </si>
  <si>
    <t>Zřízení staveniště (jeřáb, buńky) + dočasný násyp</t>
  </si>
  <si>
    <t>Vedlejší náklady celkem</t>
  </si>
  <si>
    <t>Navrácení záhozu</t>
  </si>
  <si>
    <t>Poznámka:</t>
  </si>
  <si>
    <t>dl. 70 m a š. 13 m se dvěma sjezdy - MAXIMÁLNÍ VARIANTA</t>
  </si>
  <si>
    <t>Úsporná varianta dočasného násypu - propočet</t>
  </si>
  <si>
    <t>Odstranění násypu nad vodou 2x</t>
  </si>
  <si>
    <t>Odstranění násypu pod vodou 2x</t>
  </si>
  <si>
    <t>Uložení do násypu 2x1050</t>
  </si>
  <si>
    <t>Dočasný násyp 2100 m3 je v propočtu uvažován jako břehová lavice po celé délce břehu</t>
  </si>
  <si>
    <t xml:space="preserve">s polovičním množstvím materiálu (1050 m3) a postupným násypem menší  rampy k dalbě č 1 a 2 a sjezdem v místě </t>
  </si>
  <si>
    <t>z toho násyp</t>
  </si>
  <si>
    <t>Celkem násyp</t>
  </si>
  <si>
    <t xml:space="preserve">Lze uvažovat o úsporné variantě dle reálných prostorových potřeb stavby a to </t>
  </si>
  <si>
    <t>stávajícího sjezdu a následném přemístění násypu k dalbě č. 3.  se vlastním sjezdem</t>
  </si>
  <si>
    <t>Varianta 3 menších násypů s vlastním sjezdem u každé dalby není možný kvůli stromům</t>
  </si>
  <si>
    <t>Úspora při úsporné variantě násypu</t>
  </si>
  <si>
    <t xml:space="preserve"> z důvodu vytvoření dostatečného pracovního plata pro vrtací techniku, s korunou 1,5 m nad min. hladinou</t>
  </si>
  <si>
    <t>VD Nové Mlýny - Servisní stání služebních plavidel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</si>
</sst>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Kč&quot;"/>
    <numFmt numFmtId="165" formatCode="#,##0\ &quot;Kč&quot;"/>
    <numFmt numFmtId="166" formatCode="0.0"/>
    <numFmt numFmtId="167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right" indent="2"/>
    </xf>
    <xf numFmtId="0" fontId="0" fillId="0" borderId="0" xfId="0" applyAlignment="1">
      <alignment horizontal="right" indent="1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Fill="1" applyBorder="1"/>
    <xf numFmtId="0" fontId="0" fillId="0" borderId="0" xfId="0" applyBorder="1" applyAlignment="1">
      <alignment horizontal="right"/>
    </xf>
    <xf numFmtId="0" fontId="5" fillId="0" borderId="0" xfId="0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 indent="1"/>
    </xf>
    <xf numFmtId="0" fontId="0" fillId="0" borderId="0" xfId="0" applyFill="1" applyAlignment="1">
      <alignment horizontal="right" indent="2"/>
    </xf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right" indent="2"/>
    </xf>
    <xf numFmtId="164" fontId="3" fillId="0" borderId="1" xfId="0" applyNumberFormat="1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Fill="1"/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indent="2"/>
    </xf>
    <xf numFmtId="0" fontId="6" fillId="0" borderId="0" xfId="0" applyFont="1" applyFill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 indent="2"/>
    </xf>
    <xf numFmtId="166" fontId="3" fillId="0" borderId="1" xfId="0" applyNumberFormat="1" applyFont="1" applyFill="1" applyBorder="1" applyAlignment="1">
      <alignment horizontal="right" vertical="distributed" inden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 indent="2"/>
    </xf>
    <xf numFmtId="0" fontId="7" fillId="0" borderId="0" xfId="0" applyFont="1" applyFill="1" applyBorder="1" applyAlignment="1">
      <alignment horizontal="right" indent="1"/>
    </xf>
    <xf numFmtId="164" fontId="7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2"/>
    </xf>
    <xf numFmtId="0" fontId="3" fillId="0" borderId="0" xfId="0" applyFont="1" applyFill="1" applyBorder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2"/>
    </xf>
    <xf numFmtId="0" fontId="6" fillId="0" borderId="0" xfId="0" applyFont="1" applyFill="1" applyAlignment="1">
      <alignment horizontal="right" indent="2"/>
    </xf>
    <xf numFmtId="0" fontId="7" fillId="0" borderId="1" xfId="0" applyFont="1" applyFill="1" applyBorder="1" applyAlignment="1">
      <alignment horizontal="right" indent="2"/>
    </xf>
    <xf numFmtId="166" fontId="3" fillId="0" borderId="1" xfId="0" applyNumberFormat="1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right" inden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 indent="2"/>
    </xf>
    <xf numFmtId="0" fontId="7" fillId="0" borderId="0" xfId="0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2"/>
    </xf>
    <xf numFmtId="0" fontId="6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67" fontId="3" fillId="0" borderId="1" xfId="0" applyNumberFormat="1" applyFont="1" applyFill="1" applyBorder="1" applyAlignment="1">
      <alignment horizontal="right" indent="1"/>
    </xf>
    <xf numFmtId="164" fontId="7" fillId="0" borderId="0" xfId="0" applyNumberFormat="1" applyFont="1" applyFill="1" applyBorder="1" applyAlignment="1">
      <alignment horizontal="right" indent="2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 indent="2"/>
    </xf>
    <xf numFmtId="164" fontId="3" fillId="0" borderId="0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 indent="2"/>
    </xf>
    <xf numFmtId="0" fontId="3" fillId="0" borderId="1" xfId="0" applyFont="1" applyFill="1" applyBorder="1" applyAlignment="1">
      <alignment wrapText="1"/>
    </xf>
    <xf numFmtId="0" fontId="8" fillId="0" borderId="0" xfId="0" applyFont="1" applyFill="1"/>
    <xf numFmtId="164" fontId="8" fillId="0" borderId="0" xfId="0" applyNumberFormat="1" applyFont="1" applyFill="1" applyAlignment="1">
      <alignment horizontal="right"/>
    </xf>
    <xf numFmtId="0" fontId="9" fillId="0" borderId="0" xfId="0" applyFont="1" applyFill="1"/>
    <xf numFmtId="164" fontId="8" fillId="0" borderId="0" xfId="0" applyNumberFormat="1" applyFont="1" applyFill="1" applyAlignment="1">
      <alignment horizontal="right" indent="2"/>
    </xf>
    <xf numFmtId="0" fontId="7" fillId="0" borderId="1" xfId="0" applyFont="1" applyFill="1" applyBorder="1" applyAlignment="1">
      <alignment horizontal="right" inden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>
      <alignment horizontal="right" indent="1"/>
    </xf>
    <xf numFmtId="0" fontId="10" fillId="0" borderId="0" xfId="0" applyFont="1" applyAlignment="1">
      <alignment horizontal="right" indent="2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right" indent="2"/>
    </xf>
    <xf numFmtId="0" fontId="11" fillId="0" borderId="1" xfId="0" applyFont="1" applyFill="1" applyBorder="1"/>
    <xf numFmtId="0" fontId="11" fillId="0" borderId="0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horizontal="right" indent="1"/>
    </xf>
    <xf numFmtId="164" fontId="10" fillId="0" borderId="0" xfId="0" applyNumberFormat="1" applyFont="1" applyFill="1" applyAlignment="1">
      <alignment horizontal="right" indent="2"/>
    </xf>
    <xf numFmtId="164" fontId="10" fillId="0" borderId="0" xfId="0" applyNumberFormat="1" applyFont="1" applyAlignment="1">
      <alignment horizontal="right" indent="2"/>
    </xf>
    <xf numFmtId="0" fontId="11" fillId="0" borderId="2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4" fillId="0" borderId="0" xfId="0" applyFont="1" applyAlignment="1">
      <alignment horizontal="right" indent="1"/>
    </xf>
    <xf numFmtId="164" fontId="12" fillId="0" borderId="0" xfId="0" applyNumberFormat="1" applyFont="1" applyAlignment="1">
      <alignment horizontal="right" indent="2"/>
    </xf>
    <xf numFmtId="0" fontId="7" fillId="0" borderId="0" xfId="0" applyFont="1" applyFill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tabSelected="1" topLeftCell="A2" zoomScale="85" zoomScaleNormal="85" workbookViewId="0">
      <selection activeCell="A2" sqref="A2"/>
    </sheetView>
  </sheetViews>
  <sheetFormatPr defaultRowHeight="15" x14ac:dyDescent="0.25"/>
  <cols>
    <col min="1" max="1" width="26" customWidth="1"/>
    <col min="2" max="2" width="9.140625" customWidth="1"/>
    <col min="3" max="3" width="16.85546875" customWidth="1"/>
    <col min="4" max="4" width="10.140625" style="5" customWidth="1"/>
    <col min="5" max="5" width="23" style="4" customWidth="1"/>
    <col min="9" max="9" width="17.7109375" customWidth="1"/>
    <col min="10" max="10" width="43.5703125" customWidth="1"/>
  </cols>
  <sheetData>
    <row r="1" spans="1:18" ht="18.75" x14ac:dyDescent="0.3">
      <c r="A1" s="14" t="s">
        <v>86</v>
      </c>
      <c r="B1" s="15"/>
      <c r="C1" s="15"/>
      <c r="D1" s="16"/>
      <c r="E1" s="17"/>
      <c r="F1" s="15"/>
    </row>
    <row r="2" spans="1:18" x14ac:dyDescent="0.25">
      <c r="A2" s="18" t="s">
        <v>0</v>
      </c>
      <c r="B2" s="15"/>
      <c r="C2" s="15"/>
      <c r="D2" s="16"/>
      <c r="E2" s="17"/>
      <c r="F2" s="15"/>
    </row>
    <row r="3" spans="1:18" x14ac:dyDescent="0.25">
      <c r="A3" s="27"/>
      <c r="B3" s="27"/>
      <c r="C3" s="27"/>
      <c r="D3" s="28"/>
      <c r="E3" s="29"/>
      <c r="F3" s="15"/>
    </row>
    <row r="4" spans="1:18" x14ac:dyDescent="0.25">
      <c r="A4" s="30" t="s">
        <v>1</v>
      </c>
      <c r="B4" s="27"/>
      <c r="C4" s="27"/>
      <c r="D4" s="28"/>
      <c r="E4" s="29"/>
      <c r="F4" s="15"/>
    </row>
    <row r="5" spans="1:18" x14ac:dyDescent="0.25">
      <c r="A5" s="31" t="s">
        <v>2</v>
      </c>
      <c r="B5" s="32" t="s">
        <v>3</v>
      </c>
      <c r="C5" s="32" t="s">
        <v>5</v>
      </c>
      <c r="D5" s="32" t="s">
        <v>6</v>
      </c>
      <c r="E5" s="32" t="s">
        <v>7</v>
      </c>
      <c r="F5" s="19"/>
      <c r="G5" s="1"/>
      <c r="H5" s="1"/>
      <c r="I5" s="1"/>
      <c r="J5" s="1"/>
    </row>
    <row r="6" spans="1:18" x14ac:dyDescent="0.25">
      <c r="A6" s="21" t="s">
        <v>39</v>
      </c>
      <c r="B6" s="22" t="s">
        <v>4</v>
      </c>
      <c r="C6" s="33">
        <v>35000</v>
      </c>
      <c r="D6" s="34">
        <v>70</v>
      </c>
      <c r="E6" s="24">
        <f>D6*C6</f>
        <v>2450000</v>
      </c>
      <c r="F6" s="19"/>
      <c r="G6" s="1"/>
      <c r="H6" s="1"/>
      <c r="I6" s="1">
        <f>((7*2+7*2+10*2)/3)*35000</f>
        <v>560000</v>
      </c>
      <c r="J6" s="1" t="s">
        <v>37</v>
      </c>
    </row>
    <row r="7" spans="1:18" x14ac:dyDescent="0.25">
      <c r="A7" s="21" t="s">
        <v>38</v>
      </c>
      <c r="B7" s="22" t="s">
        <v>8</v>
      </c>
      <c r="C7" s="33">
        <v>12000</v>
      </c>
      <c r="D7" s="34">
        <v>10</v>
      </c>
      <c r="E7" s="24">
        <f>D7*C7</f>
        <v>120000</v>
      </c>
      <c r="F7" s="19"/>
      <c r="G7" s="1"/>
      <c r="H7" s="1"/>
      <c r="I7" s="1"/>
      <c r="J7" s="1"/>
    </row>
    <row r="8" spans="1:18" x14ac:dyDescent="0.25">
      <c r="A8" s="21" t="s">
        <v>21</v>
      </c>
      <c r="B8" s="22" t="s">
        <v>20</v>
      </c>
      <c r="C8" s="33">
        <v>120000</v>
      </c>
      <c r="D8" s="34">
        <v>1</v>
      </c>
      <c r="E8" s="24">
        <f t="shared" ref="E8" si="0">D8*C8</f>
        <v>120000</v>
      </c>
      <c r="F8" s="19"/>
      <c r="G8" s="1"/>
      <c r="H8" s="1"/>
      <c r="I8" s="1"/>
      <c r="J8" s="1"/>
    </row>
    <row r="9" spans="1:18" x14ac:dyDescent="0.25">
      <c r="A9" s="35" t="s">
        <v>22</v>
      </c>
      <c r="B9" s="36"/>
      <c r="C9" s="37"/>
      <c r="D9" s="38"/>
      <c r="E9" s="39">
        <f>SUM(E6:E8)</f>
        <v>2690000</v>
      </c>
      <c r="F9" s="19"/>
      <c r="G9" s="1"/>
      <c r="H9" s="1"/>
      <c r="I9" s="1"/>
      <c r="J9" s="1"/>
    </row>
    <row r="10" spans="1:18" x14ac:dyDescent="0.25">
      <c r="A10" s="40"/>
      <c r="B10" s="41"/>
      <c r="C10" s="42"/>
      <c r="D10" s="43"/>
      <c r="E10" s="44"/>
      <c r="F10" s="19"/>
      <c r="G10" s="1"/>
      <c r="H10" s="1"/>
      <c r="I10" s="1"/>
      <c r="J10" s="1"/>
    </row>
    <row r="11" spans="1:18" x14ac:dyDescent="0.25">
      <c r="A11" s="30" t="s">
        <v>41</v>
      </c>
      <c r="B11" s="30"/>
      <c r="C11" s="45"/>
      <c r="D11" s="28"/>
      <c r="E11" s="29"/>
      <c r="F11" s="15"/>
    </row>
    <row r="12" spans="1:18" x14ac:dyDescent="0.25">
      <c r="A12" s="31" t="s">
        <v>2</v>
      </c>
      <c r="B12" s="32" t="s">
        <v>3</v>
      </c>
      <c r="C12" s="46" t="s">
        <v>5</v>
      </c>
      <c r="D12" s="32" t="s">
        <v>6</v>
      </c>
      <c r="E12" s="46" t="s">
        <v>7</v>
      </c>
      <c r="F12" s="15"/>
      <c r="K12" s="6" t="s">
        <v>36</v>
      </c>
      <c r="L12" s="6"/>
      <c r="M12" s="6"/>
      <c r="N12" s="6"/>
      <c r="O12" s="6"/>
      <c r="P12" s="6"/>
      <c r="Q12" s="6"/>
      <c r="R12" s="6"/>
    </row>
    <row r="13" spans="1:18" x14ac:dyDescent="0.25">
      <c r="A13" s="21" t="s">
        <v>43</v>
      </c>
      <c r="B13" s="22" t="s">
        <v>8</v>
      </c>
      <c r="C13" s="23">
        <v>315</v>
      </c>
      <c r="D13" s="47">
        <v>33</v>
      </c>
      <c r="E13" s="24">
        <f t="shared" ref="E13:E19" si="1">D13*C13</f>
        <v>10395</v>
      </c>
      <c r="F13" s="15"/>
      <c r="I13" s="9" t="s">
        <v>44</v>
      </c>
      <c r="K13" s="6" t="s">
        <v>46</v>
      </c>
      <c r="L13" s="6"/>
      <c r="M13" s="6"/>
      <c r="N13" s="6"/>
      <c r="O13" s="6"/>
      <c r="P13" s="6"/>
      <c r="Q13" s="6"/>
      <c r="R13" s="6"/>
    </row>
    <row r="14" spans="1:18" x14ac:dyDescent="0.25">
      <c r="A14" s="25" t="s">
        <v>9</v>
      </c>
      <c r="B14" s="22" t="s">
        <v>10</v>
      </c>
      <c r="C14" s="23">
        <v>155</v>
      </c>
      <c r="D14" s="48">
        <f t="shared" ref="D14:D16" si="2">I14</f>
        <v>75</v>
      </c>
      <c r="E14" s="24">
        <f t="shared" si="1"/>
        <v>11625</v>
      </c>
      <c r="F14" s="15"/>
      <c r="I14" s="7">
        <f>15*5</f>
        <v>75</v>
      </c>
      <c r="K14" s="6"/>
      <c r="L14" s="6"/>
      <c r="M14" s="6"/>
      <c r="N14" s="6"/>
      <c r="O14" s="6"/>
      <c r="P14" s="6"/>
      <c r="Q14" s="6"/>
      <c r="R14" s="6"/>
    </row>
    <row r="15" spans="1:18" x14ac:dyDescent="0.25">
      <c r="A15" s="25" t="s">
        <v>11</v>
      </c>
      <c r="B15" s="22" t="s">
        <v>10</v>
      </c>
      <c r="C15" s="23">
        <v>3550</v>
      </c>
      <c r="D15" s="48">
        <f t="shared" si="2"/>
        <v>21.870000000000005</v>
      </c>
      <c r="E15" s="24">
        <f t="shared" si="1"/>
        <v>77638.500000000015</v>
      </c>
      <c r="F15" s="15"/>
      <c r="I15" s="7">
        <f>2.7*2.7*3</f>
        <v>21.870000000000005</v>
      </c>
      <c r="K15" s="6" t="s">
        <v>35</v>
      </c>
      <c r="L15" s="6"/>
      <c r="M15" s="6"/>
      <c r="N15" s="6"/>
      <c r="O15" s="6"/>
      <c r="P15" s="6"/>
      <c r="Q15" s="6"/>
      <c r="R15" s="6"/>
    </row>
    <row r="16" spans="1:18" x14ac:dyDescent="0.25">
      <c r="A16" s="25" t="s">
        <v>12</v>
      </c>
      <c r="B16" s="22" t="s">
        <v>13</v>
      </c>
      <c r="C16" s="23">
        <v>38700</v>
      </c>
      <c r="D16" s="48">
        <f t="shared" si="2"/>
        <v>2.1870000000000003</v>
      </c>
      <c r="E16" s="24">
        <f t="shared" si="1"/>
        <v>84636.900000000009</v>
      </c>
      <c r="F16" s="15"/>
      <c r="I16" s="7">
        <f>21.87*0.1</f>
        <v>2.1870000000000003</v>
      </c>
      <c r="K16" s="6" t="s">
        <v>54</v>
      </c>
      <c r="L16" s="6"/>
      <c r="M16" s="6"/>
      <c r="N16" s="6"/>
      <c r="O16" s="6"/>
      <c r="P16" s="6"/>
      <c r="Q16" s="6"/>
      <c r="R16" s="6"/>
    </row>
    <row r="17" spans="1:18" x14ac:dyDescent="0.25">
      <c r="A17" s="25" t="s">
        <v>16</v>
      </c>
      <c r="B17" s="22" t="s">
        <v>10</v>
      </c>
      <c r="C17" s="23">
        <v>275</v>
      </c>
      <c r="D17" s="47">
        <f>D14-D15</f>
        <v>53.129999999999995</v>
      </c>
      <c r="E17" s="24">
        <f t="shared" si="1"/>
        <v>14610.749999999998</v>
      </c>
      <c r="F17" s="15"/>
      <c r="I17" s="7">
        <f>D14-D15</f>
        <v>53.129999999999995</v>
      </c>
      <c r="J17" t="s">
        <v>17</v>
      </c>
      <c r="K17" s="6" t="s">
        <v>33</v>
      </c>
      <c r="L17" s="6"/>
      <c r="M17" s="6"/>
      <c r="N17" s="6"/>
      <c r="O17" s="6"/>
      <c r="P17" s="6"/>
      <c r="Q17" s="6"/>
      <c r="R17" s="6"/>
    </row>
    <row r="18" spans="1:18" ht="30" x14ac:dyDescent="0.25">
      <c r="A18" s="26" t="s">
        <v>32</v>
      </c>
      <c r="B18" s="22" t="s">
        <v>10</v>
      </c>
      <c r="C18" s="23">
        <v>500</v>
      </c>
      <c r="D18" s="47">
        <f>D14-D17</f>
        <v>21.870000000000005</v>
      </c>
      <c r="E18" s="24">
        <f t="shared" si="1"/>
        <v>10935.000000000002</v>
      </c>
      <c r="F18" s="15"/>
      <c r="K18" s="6" t="s">
        <v>34</v>
      </c>
      <c r="L18" s="6"/>
      <c r="M18" s="6"/>
      <c r="N18" s="6"/>
      <c r="O18" s="6"/>
      <c r="P18" s="6"/>
      <c r="Q18" s="6"/>
      <c r="R18" s="6"/>
    </row>
    <row r="19" spans="1:18" x14ac:dyDescent="0.25">
      <c r="A19" s="25" t="s">
        <v>45</v>
      </c>
      <c r="B19" s="22" t="s">
        <v>8</v>
      </c>
      <c r="C19" s="23">
        <v>1440</v>
      </c>
      <c r="D19" s="47">
        <v>75</v>
      </c>
      <c r="E19" s="24">
        <f t="shared" si="1"/>
        <v>108000</v>
      </c>
      <c r="F19" s="15"/>
      <c r="I19">
        <f>((4.5*4.5)-(2.5*2.5))*4+((7*4.5)-(5*2.5))</f>
        <v>75</v>
      </c>
      <c r="K19" s="6" t="s">
        <v>47</v>
      </c>
      <c r="L19" s="6"/>
      <c r="M19" s="6"/>
      <c r="N19" s="6"/>
      <c r="O19" s="6"/>
      <c r="P19" s="6"/>
      <c r="Q19" s="6"/>
      <c r="R19" s="6"/>
    </row>
    <row r="20" spans="1:18" x14ac:dyDescent="0.25">
      <c r="A20" s="35" t="s">
        <v>23</v>
      </c>
      <c r="B20" s="49"/>
      <c r="C20" s="50"/>
      <c r="D20" s="51"/>
      <c r="E20" s="52">
        <f>SUM(E13:E19)</f>
        <v>317841.15000000002</v>
      </c>
      <c r="F20" s="15"/>
      <c r="K20" s="6"/>
      <c r="L20" s="6"/>
      <c r="M20" s="6"/>
      <c r="N20" s="6"/>
      <c r="O20" s="6"/>
      <c r="P20" s="6"/>
      <c r="Q20" s="6"/>
      <c r="R20" s="6"/>
    </row>
    <row r="21" spans="1:18" x14ac:dyDescent="0.25">
      <c r="A21" s="35"/>
      <c r="B21" s="49"/>
      <c r="C21" s="50"/>
      <c r="D21" s="51"/>
      <c r="E21" s="53"/>
      <c r="F21" s="15"/>
    </row>
    <row r="22" spans="1:18" x14ac:dyDescent="0.25">
      <c r="A22" s="30" t="s">
        <v>48</v>
      </c>
      <c r="B22" s="27"/>
      <c r="C22" s="27"/>
      <c r="D22" s="28"/>
      <c r="E22" s="29"/>
      <c r="F22" s="15"/>
    </row>
    <row r="23" spans="1:18" x14ac:dyDescent="0.25">
      <c r="A23" s="31" t="s">
        <v>2</v>
      </c>
      <c r="B23" s="32" t="s">
        <v>3</v>
      </c>
      <c r="C23" s="32" t="s">
        <v>5</v>
      </c>
      <c r="D23" s="32" t="s">
        <v>6</v>
      </c>
      <c r="E23" s="32" t="s">
        <v>7</v>
      </c>
      <c r="F23" s="15"/>
    </row>
    <row r="24" spans="1:18" x14ac:dyDescent="0.25">
      <c r="A24" s="21" t="s">
        <v>49</v>
      </c>
      <c r="B24" s="22" t="s">
        <v>18</v>
      </c>
      <c r="C24" s="33">
        <v>1300000</v>
      </c>
      <c r="D24" s="34">
        <v>3</v>
      </c>
      <c r="E24" s="24">
        <f>D24*C24</f>
        <v>3900000</v>
      </c>
      <c r="F24" s="15"/>
    </row>
    <row r="25" spans="1:18" x14ac:dyDescent="0.25">
      <c r="A25" s="35" t="s">
        <v>24</v>
      </c>
      <c r="B25" s="36"/>
      <c r="C25" s="37"/>
      <c r="D25" s="38"/>
      <c r="E25" s="39">
        <f>SUM(E24:E24)</f>
        <v>3900000</v>
      </c>
      <c r="F25" s="15"/>
    </row>
    <row r="26" spans="1:18" x14ac:dyDescent="0.25">
      <c r="A26" s="35"/>
      <c r="B26" s="49"/>
      <c r="C26" s="50"/>
      <c r="D26" s="51"/>
      <c r="E26" s="53"/>
      <c r="F26" s="15"/>
    </row>
    <row r="27" spans="1:18" x14ac:dyDescent="0.25">
      <c r="A27" s="54" t="s">
        <v>40</v>
      </c>
      <c r="B27" s="55"/>
      <c r="C27" s="29"/>
      <c r="D27" s="28"/>
      <c r="E27" s="29"/>
      <c r="F27" s="15"/>
    </row>
    <row r="28" spans="1:18" x14ac:dyDescent="0.25">
      <c r="A28" s="31" t="s">
        <v>2</v>
      </c>
      <c r="B28" s="32" t="s">
        <v>3</v>
      </c>
      <c r="C28" s="46" t="s">
        <v>5</v>
      </c>
      <c r="D28" s="32" t="s">
        <v>6</v>
      </c>
      <c r="E28" s="46" t="s">
        <v>7</v>
      </c>
      <c r="F28" s="15"/>
    </row>
    <row r="29" spans="1:18" x14ac:dyDescent="0.25">
      <c r="A29" s="21" t="s">
        <v>15</v>
      </c>
      <c r="B29" s="22" t="s">
        <v>14</v>
      </c>
      <c r="C29" s="23">
        <v>230</v>
      </c>
      <c r="D29" s="56">
        <v>5000</v>
      </c>
      <c r="E29" s="24">
        <f>D29*C29</f>
        <v>1150000</v>
      </c>
      <c r="F29" s="15"/>
    </row>
    <row r="30" spans="1:18" x14ac:dyDescent="0.25">
      <c r="A30" s="35" t="s">
        <v>25</v>
      </c>
      <c r="B30" s="36"/>
      <c r="C30" s="57"/>
      <c r="D30" s="38"/>
      <c r="E30" s="39">
        <f>SUM(E29:E29)</f>
        <v>1150000</v>
      </c>
      <c r="F30" s="15"/>
    </row>
    <row r="31" spans="1:18" x14ac:dyDescent="0.25">
      <c r="A31" s="40"/>
      <c r="B31" s="41"/>
      <c r="C31" s="44"/>
      <c r="D31" s="43"/>
      <c r="E31" s="44"/>
      <c r="F31" s="15"/>
    </row>
    <row r="32" spans="1:18" x14ac:dyDescent="0.25">
      <c r="A32" s="58" t="s">
        <v>42</v>
      </c>
      <c r="B32" s="41"/>
      <c r="C32" s="59"/>
      <c r="D32" s="43"/>
      <c r="E32" s="59"/>
      <c r="F32" s="15"/>
    </row>
    <row r="33" spans="1:35" x14ac:dyDescent="0.25">
      <c r="A33" s="31" t="s">
        <v>2</v>
      </c>
      <c r="B33" s="32" t="s">
        <v>3</v>
      </c>
      <c r="C33" s="46" t="s">
        <v>5</v>
      </c>
      <c r="D33" s="32" t="s">
        <v>6</v>
      </c>
      <c r="E33" s="46" t="s">
        <v>7</v>
      </c>
      <c r="F33" s="15"/>
    </row>
    <row r="34" spans="1:35" x14ac:dyDescent="0.25">
      <c r="A34" s="21" t="s">
        <v>19</v>
      </c>
      <c r="B34" s="22" t="s">
        <v>18</v>
      </c>
      <c r="C34" s="23">
        <v>1300000</v>
      </c>
      <c r="D34" s="47">
        <v>2</v>
      </c>
      <c r="E34" s="24">
        <f>D34*C34</f>
        <v>2600000</v>
      </c>
      <c r="F34" s="15"/>
    </row>
    <row r="35" spans="1:35" x14ac:dyDescent="0.25">
      <c r="A35" s="35" t="s">
        <v>26</v>
      </c>
      <c r="B35" s="41"/>
      <c r="C35" s="60"/>
      <c r="D35" s="43"/>
      <c r="E35" s="39">
        <f>SUM(E34:E34)</f>
        <v>2600000</v>
      </c>
      <c r="F35" s="15"/>
    </row>
    <row r="36" spans="1:35" x14ac:dyDescent="0.25">
      <c r="A36" s="35"/>
      <c r="B36" s="41"/>
      <c r="C36" s="60"/>
      <c r="D36" s="43"/>
      <c r="E36" s="44"/>
      <c r="F36" s="15"/>
    </row>
    <row r="37" spans="1:35" x14ac:dyDescent="0.25">
      <c r="A37" s="27"/>
      <c r="B37" s="27"/>
      <c r="C37" s="27"/>
      <c r="D37" s="28"/>
      <c r="E37" s="29"/>
      <c r="F37" s="15"/>
    </row>
    <row r="38" spans="1:35" x14ac:dyDescent="0.25">
      <c r="A38" s="30" t="s">
        <v>50</v>
      </c>
      <c r="B38" s="27"/>
      <c r="C38" s="27"/>
      <c r="D38" s="28"/>
      <c r="E38" s="29"/>
      <c r="F38" s="15"/>
      <c r="T38" t="s">
        <v>51</v>
      </c>
      <c r="X38" t="s">
        <v>53</v>
      </c>
      <c r="AB38" t="s">
        <v>55</v>
      </c>
    </row>
    <row r="39" spans="1:35" x14ac:dyDescent="0.25">
      <c r="A39" s="31" t="s">
        <v>2</v>
      </c>
      <c r="B39" s="32" t="s">
        <v>3</v>
      </c>
      <c r="C39" s="32" t="s">
        <v>5</v>
      </c>
      <c r="D39" s="32" t="s">
        <v>6</v>
      </c>
      <c r="E39" s="46" t="s">
        <v>7</v>
      </c>
      <c r="F39" s="15"/>
      <c r="T39" s="10" t="s">
        <v>52</v>
      </c>
      <c r="U39" s="2">
        <v>8.5</v>
      </c>
      <c r="V39" s="2"/>
      <c r="W39" s="3"/>
      <c r="X39" s="10" t="s">
        <v>52</v>
      </c>
      <c r="Y39" s="2">
        <v>3.08</v>
      </c>
      <c r="Z39" s="2"/>
      <c r="AB39" s="10" t="s">
        <v>52</v>
      </c>
      <c r="AC39" s="2">
        <v>3.4</v>
      </c>
      <c r="AD39" s="2"/>
      <c r="AE39" s="3"/>
      <c r="AF39" s="3"/>
      <c r="AG39" s="3"/>
      <c r="AH39" s="3"/>
      <c r="AI39" s="3"/>
    </row>
    <row r="40" spans="1:35" x14ac:dyDescent="0.25">
      <c r="A40" s="21" t="s">
        <v>43</v>
      </c>
      <c r="B40" s="22" t="s">
        <v>8</v>
      </c>
      <c r="C40" s="23">
        <v>315</v>
      </c>
      <c r="D40" s="47">
        <v>480</v>
      </c>
      <c r="E40" s="24">
        <f t="shared" ref="E40:E48" si="3">D40*C40</f>
        <v>151200</v>
      </c>
      <c r="F40" s="15"/>
      <c r="T40" s="2">
        <v>5</v>
      </c>
      <c r="U40" s="2">
        <v>14.7</v>
      </c>
      <c r="V40" s="2">
        <f>((U40+U39)/2)*T40</f>
        <v>58</v>
      </c>
      <c r="W40" s="3"/>
      <c r="X40" s="2">
        <v>5</v>
      </c>
      <c r="Y40" s="2">
        <v>4</v>
      </c>
      <c r="Z40" s="2">
        <f>((Y40+Y39)/2)*X40</f>
        <v>17.7</v>
      </c>
      <c r="AB40" s="2">
        <v>5</v>
      </c>
      <c r="AC40" s="2">
        <v>5.07</v>
      </c>
      <c r="AD40" s="2">
        <f>((AC40+AC39)/2)*AB40</f>
        <v>21.175000000000001</v>
      </c>
      <c r="AE40" s="3"/>
      <c r="AF40" s="12"/>
      <c r="AG40" s="3"/>
      <c r="AH40" s="3"/>
      <c r="AI40" s="3"/>
    </row>
    <row r="41" spans="1:35" x14ac:dyDescent="0.25">
      <c r="A41" s="25" t="s">
        <v>9</v>
      </c>
      <c r="B41" s="22" t="s">
        <v>10</v>
      </c>
      <c r="C41" s="23">
        <v>155</v>
      </c>
      <c r="D41" s="48">
        <f>V47</f>
        <v>391.75</v>
      </c>
      <c r="E41" s="24">
        <f t="shared" si="3"/>
        <v>60721.25</v>
      </c>
      <c r="F41" s="15"/>
      <c r="T41" s="2">
        <v>5</v>
      </c>
      <c r="U41" s="2">
        <v>14.5</v>
      </c>
      <c r="V41" s="2">
        <f t="shared" ref="V41:V46" si="4">((U41+U40)/2)*T41</f>
        <v>73</v>
      </c>
      <c r="W41" s="3"/>
      <c r="X41" s="2">
        <v>5</v>
      </c>
      <c r="Y41" s="2">
        <v>3.83</v>
      </c>
      <c r="Z41" s="2">
        <f t="shared" ref="Z41:Z46" si="5">((Y41+Y40)/2)*X41</f>
        <v>19.574999999999999</v>
      </c>
      <c r="AB41" s="2">
        <v>5</v>
      </c>
      <c r="AC41" s="2">
        <v>2.64</v>
      </c>
      <c r="AD41" s="2">
        <f t="shared" ref="AD41:AD46" si="6">((AC41+AC40)/2)*AB41</f>
        <v>19.275000000000002</v>
      </c>
      <c r="AE41" s="3"/>
      <c r="AF41" s="3"/>
      <c r="AG41" s="3"/>
      <c r="AH41" s="3"/>
      <c r="AI41" s="3"/>
    </row>
    <row r="42" spans="1:35" x14ac:dyDescent="0.25">
      <c r="A42" s="25" t="s">
        <v>11</v>
      </c>
      <c r="B42" s="22" t="s">
        <v>10</v>
      </c>
      <c r="C42" s="23">
        <v>3550</v>
      </c>
      <c r="D42" s="48">
        <f>Z47</f>
        <v>113.125</v>
      </c>
      <c r="E42" s="24">
        <f t="shared" si="3"/>
        <v>401593.75</v>
      </c>
      <c r="F42" s="15"/>
      <c r="T42" s="2">
        <v>5</v>
      </c>
      <c r="U42" s="2">
        <v>13.4</v>
      </c>
      <c r="V42" s="2">
        <f t="shared" si="4"/>
        <v>69.75</v>
      </c>
      <c r="W42" s="3"/>
      <c r="X42" s="2">
        <v>5</v>
      </c>
      <c r="Y42" s="2">
        <v>3.83</v>
      </c>
      <c r="Z42" s="2">
        <f t="shared" si="5"/>
        <v>19.149999999999999</v>
      </c>
      <c r="AB42" s="2">
        <v>5</v>
      </c>
      <c r="AC42" s="2">
        <v>2.64</v>
      </c>
      <c r="AD42" s="2">
        <f t="shared" si="6"/>
        <v>13.200000000000001</v>
      </c>
      <c r="AE42" s="3"/>
      <c r="AF42" s="3"/>
      <c r="AG42" s="3"/>
      <c r="AH42" s="3"/>
      <c r="AI42" s="3"/>
    </row>
    <row r="43" spans="1:35" x14ac:dyDescent="0.25">
      <c r="A43" s="25" t="s">
        <v>12</v>
      </c>
      <c r="B43" s="22" t="s">
        <v>13</v>
      </c>
      <c r="C43" s="23">
        <v>38700</v>
      </c>
      <c r="D43" s="48">
        <f t="shared" ref="D43" si="7">I43</f>
        <v>11.3125</v>
      </c>
      <c r="E43" s="24">
        <f t="shared" si="3"/>
        <v>437793.75</v>
      </c>
      <c r="F43" s="15"/>
      <c r="I43">
        <f>0.1*D42</f>
        <v>11.3125</v>
      </c>
      <c r="T43" s="2">
        <v>5</v>
      </c>
      <c r="U43" s="2">
        <v>11.5</v>
      </c>
      <c r="V43" s="2">
        <f t="shared" si="4"/>
        <v>62.25</v>
      </c>
      <c r="W43" s="3"/>
      <c r="X43" s="2">
        <v>5</v>
      </c>
      <c r="Y43" s="2">
        <v>3.83</v>
      </c>
      <c r="Z43" s="2">
        <f t="shared" si="5"/>
        <v>19.149999999999999</v>
      </c>
      <c r="AB43" s="2">
        <v>5</v>
      </c>
      <c r="AC43" s="2">
        <v>2.64</v>
      </c>
      <c r="AD43" s="2">
        <f t="shared" si="6"/>
        <v>13.200000000000001</v>
      </c>
      <c r="AE43" s="3"/>
      <c r="AF43" s="3"/>
      <c r="AG43" s="3"/>
      <c r="AH43" s="3"/>
      <c r="AI43" s="3"/>
    </row>
    <row r="44" spans="1:35" x14ac:dyDescent="0.25">
      <c r="A44" s="25" t="s">
        <v>56</v>
      </c>
      <c r="B44" s="22" t="s">
        <v>10</v>
      </c>
      <c r="C44" s="23">
        <v>2100</v>
      </c>
      <c r="D44" s="48">
        <f>I44</f>
        <v>25.2</v>
      </c>
      <c r="E44" s="24">
        <f t="shared" si="3"/>
        <v>52920</v>
      </c>
      <c r="F44" s="15"/>
      <c r="I44" s="8">
        <f>18+7.2</f>
        <v>25.2</v>
      </c>
      <c r="T44" s="2"/>
      <c r="U44" s="2"/>
      <c r="V44" s="2"/>
      <c r="W44" s="3"/>
      <c r="X44" s="2"/>
      <c r="Y44" s="2"/>
      <c r="Z44" s="2"/>
      <c r="AB44" s="2"/>
      <c r="AC44" s="2"/>
      <c r="AD44" s="2"/>
      <c r="AE44" s="3"/>
      <c r="AF44" s="3"/>
      <c r="AG44" s="3"/>
      <c r="AH44" s="3"/>
      <c r="AI44" s="3"/>
    </row>
    <row r="45" spans="1:35" x14ac:dyDescent="0.25">
      <c r="A45" s="25" t="s">
        <v>16</v>
      </c>
      <c r="B45" s="22" t="s">
        <v>10</v>
      </c>
      <c r="C45" s="23">
        <v>275</v>
      </c>
      <c r="D45" s="47">
        <f>AD47</f>
        <v>92.500000000000014</v>
      </c>
      <c r="E45" s="24">
        <f t="shared" si="3"/>
        <v>25437.500000000004</v>
      </c>
      <c r="F45" s="15"/>
      <c r="T45" s="2">
        <v>5</v>
      </c>
      <c r="U45" s="2">
        <v>13.5</v>
      </c>
      <c r="V45" s="2">
        <f>((U45+U43)/2)*T45</f>
        <v>62.5</v>
      </c>
      <c r="W45" s="3"/>
      <c r="X45" s="2">
        <v>5</v>
      </c>
      <c r="Y45" s="2">
        <v>3.83</v>
      </c>
      <c r="Z45" s="2">
        <f>((Y45+Y43)/2)*X45</f>
        <v>19.149999999999999</v>
      </c>
      <c r="AB45" s="2">
        <v>5</v>
      </c>
      <c r="AC45" s="2">
        <v>2.64</v>
      </c>
      <c r="AD45" s="2">
        <f>((AC45+AC43)/2)*AB45</f>
        <v>13.200000000000001</v>
      </c>
      <c r="AE45" s="3"/>
      <c r="AF45" s="3"/>
      <c r="AG45" s="3"/>
      <c r="AH45" s="3"/>
      <c r="AI45" s="3"/>
    </row>
    <row r="46" spans="1:35" ht="30" x14ac:dyDescent="0.25">
      <c r="A46" s="26" t="s">
        <v>32</v>
      </c>
      <c r="B46" s="22" t="s">
        <v>10</v>
      </c>
      <c r="C46" s="23">
        <v>500</v>
      </c>
      <c r="D46" s="47">
        <f>D41-D45</f>
        <v>299.25</v>
      </c>
      <c r="E46" s="24">
        <f t="shared" si="3"/>
        <v>149625</v>
      </c>
      <c r="F46" s="15"/>
      <c r="T46" s="2">
        <v>5</v>
      </c>
      <c r="U46" s="2">
        <v>13</v>
      </c>
      <c r="V46" s="2">
        <f t="shared" si="4"/>
        <v>66.25</v>
      </c>
      <c r="W46" s="3"/>
      <c r="X46" s="2">
        <v>5</v>
      </c>
      <c r="Y46" s="2">
        <v>3.53</v>
      </c>
      <c r="Z46" s="2">
        <f t="shared" si="5"/>
        <v>18.399999999999999</v>
      </c>
      <c r="AB46" s="2">
        <v>5</v>
      </c>
      <c r="AC46" s="2">
        <v>2.34</v>
      </c>
      <c r="AD46" s="2">
        <f t="shared" si="6"/>
        <v>12.450000000000001</v>
      </c>
      <c r="AE46" s="3"/>
      <c r="AF46" s="3"/>
      <c r="AG46" s="3"/>
      <c r="AH46" s="3"/>
      <c r="AI46" s="3"/>
    </row>
    <row r="47" spans="1:35" x14ac:dyDescent="0.25">
      <c r="A47" s="25" t="s">
        <v>70</v>
      </c>
      <c r="B47" s="22" t="s">
        <v>8</v>
      </c>
      <c r="C47" s="23">
        <v>1440</v>
      </c>
      <c r="D47" s="47">
        <f>D40-224</f>
        <v>256</v>
      </c>
      <c r="E47" s="24">
        <f t="shared" si="3"/>
        <v>368640</v>
      </c>
      <c r="F47" s="15"/>
      <c r="V47" s="11">
        <f>SUM(V40:V46)</f>
        <v>391.75</v>
      </c>
      <c r="Z47" s="11">
        <f>SUM(Z40:Z46)</f>
        <v>113.125</v>
      </c>
      <c r="AD47" s="11">
        <f>SUM(AD40:AD46)</f>
        <v>92.500000000000014</v>
      </c>
      <c r="AE47" s="3"/>
      <c r="AF47" s="3"/>
      <c r="AG47" s="3"/>
      <c r="AH47" s="3"/>
      <c r="AI47" s="3"/>
    </row>
    <row r="48" spans="1:35" x14ac:dyDescent="0.25">
      <c r="A48" s="21" t="s">
        <v>57</v>
      </c>
      <c r="B48" s="22" t="s">
        <v>8</v>
      </c>
      <c r="C48" s="61">
        <v>5000</v>
      </c>
      <c r="D48" s="47">
        <v>380</v>
      </c>
      <c r="E48" s="24">
        <f t="shared" si="3"/>
        <v>1900000</v>
      </c>
      <c r="F48" s="15"/>
      <c r="I48" t="s">
        <v>58</v>
      </c>
      <c r="J48" t="s">
        <v>59</v>
      </c>
      <c r="AE48" s="3"/>
      <c r="AF48" s="3"/>
      <c r="AG48" s="3"/>
      <c r="AH48" s="13"/>
      <c r="AI48" s="3"/>
    </row>
    <row r="49" spans="1:6" x14ac:dyDescent="0.25">
      <c r="A49" s="35" t="s">
        <v>29</v>
      </c>
      <c r="B49" s="27"/>
      <c r="C49" s="27"/>
      <c r="D49" s="28"/>
      <c r="E49" s="52">
        <f>SUM(E40:E48)</f>
        <v>3547931.25</v>
      </c>
      <c r="F49" s="15"/>
    </row>
    <row r="50" spans="1:6" x14ac:dyDescent="0.25">
      <c r="A50" s="35"/>
      <c r="B50" s="27"/>
      <c r="C50" s="27"/>
      <c r="D50" s="28"/>
      <c r="E50" s="62"/>
      <c r="F50" s="15"/>
    </row>
    <row r="51" spans="1:6" x14ac:dyDescent="0.25">
      <c r="A51" s="35"/>
      <c r="B51" s="27"/>
      <c r="C51" s="27"/>
      <c r="D51" s="28"/>
      <c r="E51" s="62"/>
      <c r="F51" s="15"/>
    </row>
    <row r="52" spans="1:6" x14ac:dyDescent="0.25">
      <c r="A52" s="27"/>
      <c r="B52" s="27"/>
      <c r="C52" s="27"/>
      <c r="D52" s="28"/>
      <c r="E52" s="29"/>
      <c r="F52" s="15"/>
    </row>
    <row r="53" spans="1:6" x14ac:dyDescent="0.25">
      <c r="A53" s="30" t="s">
        <v>27</v>
      </c>
      <c r="B53" s="27"/>
      <c r="C53" s="27"/>
      <c r="D53" s="28"/>
      <c r="E53" s="29"/>
      <c r="F53" s="15"/>
    </row>
    <row r="54" spans="1:6" x14ac:dyDescent="0.25">
      <c r="A54" s="31" t="s">
        <v>2</v>
      </c>
      <c r="B54" s="32" t="s">
        <v>3</v>
      </c>
      <c r="C54" s="32" t="s">
        <v>5</v>
      </c>
      <c r="D54" s="32" t="s">
        <v>6</v>
      </c>
      <c r="E54" s="46" t="s">
        <v>7</v>
      </c>
      <c r="F54" s="15"/>
    </row>
    <row r="55" spans="1:6" ht="30" x14ac:dyDescent="0.25">
      <c r="A55" s="63" t="s">
        <v>28</v>
      </c>
      <c r="B55" s="22" t="s">
        <v>20</v>
      </c>
      <c r="C55" s="61">
        <v>8000</v>
      </c>
      <c r="D55" s="48">
        <v>2</v>
      </c>
      <c r="E55" s="24">
        <f>D55*C55</f>
        <v>16000</v>
      </c>
      <c r="F55" s="15"/>
    </row>
    <row r="56" spans="1:6" x14ac:dyDescent="0.25">
      <c r="A56" s="35" t="s">
        <v>29</v>
      </c>
      <c r="B56" s="27"/>
      <c r="C56" s="27"/>
      <c r="D56" s="28"/>
      <c r="E56" s="52">
        <f>E55</f>
        <v>16000</v>
      </c>
      <c r="F56" s="15"/>
    </row>
    <row r="57" spans="1:6" x14ac:dyDescent="0.25">
      <c r="A57" s="27"/>
      <c r="B57" s="27"/>
      <c r="C57" s="27"/>
      <c r="D57" s="28"/>
      <c r="E57" s="29"/>
      <c r="F57" s="15"/>
    </row>
    <row r="58" spans="1:6" ht="18.75" x14ac:dyDescent="0.3">
      <c r="A58" s="64" t="s">
        <v>30</v>
      </c>
      <c r="B58" s="27"/>
      <c r="C58" s="27"/>
      <c r="D58" s="28"/>
      <c r="E58" s="65">
        <f>E9+E20+E30+E35+E49+E56+E25</f>
        <v>14221772.4</v>
      </c>
      <c r="F58" s="15"/>
    </row>
    <row r="59" spans="1:6" ht="18.75" x14ac:dyDescent="0.3">
      <c r="A59" s="66" t="s">
        <v>60</v>
      </c>
      <c r="B59" s="27"/>
      <c r="C59" s="27"/>
      <c r="D59" s="28"/>
      <c r="E59" s="65"/>
      <c r="F59" s="15"/>
    </row>
    <row r="60" spans="1:6" ht="18.75" x14ac:dyDescent="0.3">
      <c r="A60" s="64"/>
      <c r="B60" s="27"/>
      <c r="C60" s="27"/>
      <c r="D60" s="28"/>
      <c r="E60" s="67"/>
      <c r="F60" s="15"/>
    </row>
    <row r="61" spans="1:6" ht="18.75" x14ac:dyDescent="0.3">
      <c r="A61" s="64" t="s">
        <v>31</v>
      </c>
      <c r="B61" s="27"/>
      <c r="C61" s="27"/>
      <c r="D61" s="28"/>
      <c r="E61" s="29"/>
      <c r="F61" s="15"/>
    </row>
    <row r="62" spans="1:6" x14ac:dyDescent="0.25">
      <c r="A62" s="30" t="s">
        <v>68</v>
      </c>
      <c r="B62" s="27"/>
      <c r="C62" s="27"/>
      <c r="D62" s="28"/>
      <c r="E62" s="29"/>
      <c r="F62" s="15"/>
    </row>
    <row r="63" spans="1:6" x14ac:dyDescent="0.25">
      <c r="A63" s="31" t="s">
        <v>2</v>
      </c>
      <c r="B63" s="32" t="s">
        <v>3</v>
      </c>
      <c r="C63" s="32" t="s">
        <v>5</v>
      </c>
      <c r="D63" s="68" t="s">
        <v>6</v>
      </c>
      <c r="E63" s="46" t="s">
        <v>7</v>
      </c>
      <c r="F63" s="15"/>
    </row>
    <row r="64" spans="1:6" x14ac:dyDescent="0.25">
      <c r="A64" s="21" t="s">
        <v>67</v>
      </c>
      <c r="B64" s="22" t="s">
        <v>20</v>
      </c>
      <c r="C64" s="61">
        <v>500000</v>
      </c>
      <c r="D64" s="22">
        <v>1</v>
      </c>
      <c r="E64" s="23">
        <f>C64</f>
        <v>500000</v>
      </c>
      <c r="F64" s="15"/>
    </row>
    <row r="65" spans="1:9" x14ac:dyDescent="0.25">
      <c r="A65" s="69" t="s">
        <v>66</v>
      </c>
      <c r="B65" s="22" t="s">
        <v>10</v>
      </c>
      <c r="C65" s="22">
        <v>233</v>
      </c>
      <c r="D65" s="22">
        <v>4200</v>
      </c>
      <c r="E65" s="23">
        <f>D65*C65</f>
        <v>978600</v>
      </c>
      <c r="F65" s="15"/>
      <c r="I65" t="s">
        <v>61</v>
      </c>
    </row>
    <row r="66" spans="1:9" ht="26.25" x14ac:dyDescent="0.25">
      <c r="A66" s="69" t="s">
        <v>62</v>
      </c>
      <c r="B66" s="22" t="s">
        <v>13</v>
      </c>
      <c r="C66" s="22">
        <v>170</v>
      </c>
      <c r="D66" s="22">
        <f>2100*2.2</f>
        <v>4620</v>
      </c>
      <c r="E66" s="23">
        <f>D66*C66</f>
        <v>785400</v>
      </c>
      <c r="F66" s="15"/>
    </row>
    <row r="67" spans="1:9" x14ac:dyDescent="0.25">
      <c r="A67" s="70" t="s">
        <v>63</v>
      </c>
      <c r="B67" s="22" t="s">
        <v>10</v>
      </c>
      <c r="C67" s="22">
        <v>90</v>
      </c>
      <c r="D67" s="22">
        <v>2100</v>
      </c>
      <c r="E67" s="23">
        <f>D67*C67</f>
        <v>189000</v>
      </c>
      <c r="F67" s="15"/>
      <c r="I67" s="89">
        <f>E58+E70</f>
        <v>17041772.399999999</v>
      </c>
    </row>
    <row r="68" spans="1:9" x14ac:dyDescent="0.25">
      <c r="A68" s="69" t="s">
        <v>64</v>
      </c>
      <c r="B68" s="22" t="s">
        <v>10</v>
      </c>
      <c r="C68" s="22">
        <v>70</v>
      </c>
      <c r="D68" s="22">
        <v>1100</v>
      </c>
      <c r="E68" s="23">
        <f>D68*C68</f>
        <v>77000</v>
      </c>
      <c r="F68" s="15"/>
    </row>
    <row r="69" spans="1:9" x14ac:dyDescent="0.25">
      <c r="A69" s="69" t="s">
        <v>65</v>
      </c>
      <c r="B69" s="22" t="s">
        <v>10</v>
      </c>
      <c r="C69" s="22">
        <v>290</v>
      </c>
      <c r="D69" s="22">
        <v>1000</v>
      </c>
      <c r="E69" s="23">
        <f>D69*C69</f>
        <v>290000</v>
      </c>
      <c r="F69" s="15"/>
    </row>
    <row r="70" spans="1:9" x14ac:dyDescent="0.25">
      <c r="A70" s="88" t="s">
        <v>69</v>
      </c>
      <c r="B70" s="27"/>
      <c r="C70" s="27"/>
      <c r="D70" s="28"/>
      <c r="E70" s="53">
        <f>SUM(E64:E69)</f>
        <v>2820000</v>
      </c>
      <c r="F70" s="15"/>
    </row>
    <row r="71" spans="1:9" x14ac:dyDescent="0.25">
      <c r="A71" s="79" t="s">
        <v>79</v>
      </c>
      <c r="B71" s="80"/>
      <c r="C71" s="80"/>
      <c r="D71" s="81"/>
      <c r="E71" s="82">
        <f>E70-E64</f>
        <v>2320000</v>
      </c>
      <c r="F71" s="15"/>
    </row>
    <row r="72" spans="1:9" x14ac:dyDescent="0.25">
      <c r="A72" s="15"/>
      <c r="B72" s="15"/>
      <c r="C72" s="15"/>
      <c r="D72" s="16"/>
      <c r="E72" s="17"/>
      <c r="F72" s="15"/>
    </row>
    <row r="73" spans="1:9" x14ac:dyDescent="0.25">
      <c r="A73" s="15" t="s">
        <v>71</v>
      </c>
      <c r="B73" s="15"/>
      <c r="C73" s="15"/>
      <c r="D73" s="16"/>
      <c r="E73" s="17"/>
      <c r="F73" s="15"/>
    </row>
    <row r="74" spans="1:9" x14ac:dyDescent="0.25">
      <c r="A74" s="15" t="s">
        <v>77</v>
      </c>
      <c r="B74" s="15"/>
      <c r="C74" s="15"/>
      <c r="D74" s="16"/>
      <c r="E74" s="17"/>
      <c r="F74" s="15"/>
    </row>
    <row r="75" spans="1:9" x14ac:dyDescent="0.25">
      <c r="A75" s="20" t="s">
        <v>85</v>
      </c>
      <c r="B75" s="15"/>
      <c r="C75" s="15"/>
      <c r="D75" s="16"/>
      <c r="E75" s="17"/>
      <c r="F75" s="15"/>
    </row>
    <row r="76" spans="1:9" x14ac:dyDescent="0.25">
      <c r="A76" s="20" t="s">
        <v>72</v>
      </c>
    </row>
    <row r="77" spans="1:9" x14ac:dyDescent="0.25">
      <c r="A77" s="20" t="s">
        <v>81</v>
      </c>
    </row>
    <row r="78" spans="1:9" x14ac:dyDescent="0.25">
      <c r="A78" s="20" t="s">
        <v>78</v>
      </c>
    </row>
    <row r="79" spans="1:9" x14ac:dyDescent="0.25">
      <c r="A79" s="20" t="s">
        <v>82</v>
      </c>
    </row>
    <row r="80" spans="1:9" x14ac:dyDescent="0.25">
      <c r="A80" s="20" t="s">
        <v>83</v>
      </c>
    </row>
    <row r="81" spans="1:5" x14ac:dyDescent="0.25">
      <c r="A81" s="71" t="s">
        <v>73</v>
      </c>
      <c r="B81" s="72"/>
      <c r="C81" s="72"/>
      <c r="D81" s="73"/>
      <c r="E81" s="74"/>
    </row>
    <row r="82" spans="1:5" x14ac:dyDescent="0.25">
      <c r="A82" s="75" t="s">
        <v>66</v>
      </c>
      <c r="B82" s="76" t="s">
        <v>10</v>
      </c>
      <c r="C82" s="76">
        <v>233</v>
      </c>
      <c r="D82" s="76">
        <v>2200</v>
      </c>
      <c r="E82" s="77">
        <f>D82*C82</f>
        <v>512600</v>
      </c>
    </row>
    <row r="83" spans="1:5" ht="24.75" x14ac:dyDescent="0.25">
      <c r="A83" s="75" t="s">
        <v>62</v>
      </c>
      <c r="B83" s="76" t="s">
        <v>13</v>
      </c>
      <c r="C83" s="76">
        <v>170</v>
      </c>
      <c r="D83" s="76">
        <f>1050*2.2</f>
        <v>2310</v>
      </c>
      <c r="E83" s="77">
        <f>D83*C83</f>
        <v>392700</v>
      </c>
    </row>
    <row r="84" spans="1:5" x14ac:dyDescent="0.25">
      <c r="A84" s="78" t="s">
        <v>76</v>
      </c>
      <c r="B84" s="76" t="s">
        <v>10</v>
      </c>
      <c r="C84" s="76">
        <v>90</v>
      </c>
      <c r="D84" s="76">
        <v>2100</v>
      </c>
      <c r="E84" s="77">
        <f>D84*C84</f>
        <v>189000</v>
      </c>
    </row>
    <row r="85" spans="1:5" ht="24.75" x14ac:dyDescent="0.25">
      <c r="A85" s="75" t="s">
        <v>74</v>
      </c>
      <c r="B85" s="76" t="s">
        <v>10</v>
      </c>
      <c r="C85" s="76">
        <v>70</v>
      </c>
      <c r="D85" s="76">
        <v>1100</v>
      </c>
      <c r="E85" s="77">
        <f>D85*C85</f>
        <v>77000</v>
      </c>
    </row>
    <row r="86" spans="1:5" ht="24.75" x14ac:dyDescent="0.25">
      <c r="A86" s="75" t="s">
        <v>75</v>
      </c>
      <c r="B86" s="76" t="s">
        <v>10</v>
      </c>
      <c r="C86" s="76">
        <v>290</v>
      </c>
      <c r="D86" s="76">
        <v>1000</v>
      </c>
      <c r="E86" s="77">
        <f>D86*C86</f>
        <v>290000</v>
      </c>
    </row>
    <row r="87" spans="1:5" x14ac:dyDescent="0.25">
      <c r="A87" s="84" t="s">
        <v>80</v>
      </c>
      <c r="E87" s="83">
        <f>SUM(E82:E86)</f>
        <v>1461300</v>
      </c>
    </row>
    <row r="88" spans="1:5" ht="24.75" x14ac:dyDescent="0.25">
      <c r="A88" s="85" t="s">
        <v>84</v>
      </c>
      <c r="B88" s="7"/>
      <c r="C88" s="7"/>
      <c r="D88" s="86"/>
      <c r="E88" s="87">
        <f>E71-E87</f>
        <v>858700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Sweco Hydroprojekt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SHDP</dc:creator>
  <cp:lastModifiedBy>SHDP</cp:lastModifiedBy>
  <cp:lastPrinted>2019-02-22T08:34:25Z</cp:lastPrinted>
  <dcterms:created xsi:type="dcterms:W3CDTF">2018-08-07T05:13:00Z</dcterms:created>
  <dcterms:modified xsi:type="dcterms:W3CDTF">2019-04-30T08:00:54Z</dcterms:modified>
</cp:coreProperties>
</file>