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4625" windowHeight="10635" activeTab="0"/>
  </bookViews>
  <sheets>
    <sheet name="Rekapitulace stavby" sheetId="1" r:id="rId1"/>
    <sheet name="SO - Oprava PB zdi, ř. km..." sheetId="2" r:id="rId2"/>
    <sheet name="VON - von" sheetId="3" r:id="rId3"/>
  </sheets>
  <definedNames>
    <definedName name="_xlnm._FilterDatabase" localSheetId="1" hidden="1">'SO - Oprava PB zdi, ř. km...'!$C$123:$K$274</definedName>
    <definedName name="_xlnm._FilterDatabase" localSheetId="2" hidden="1">'VON - von'!$C$119:$K$153</definedName>
    <definedName name="_xlnm.Print_Area" localSheetId="0">'Rekapitulace stavby'!$D$4:$AO$76,'Rekapitulace stavby'!$C$82:$AQ$97</definedName>
    <definedName name="_xlnm.Print_Area" localSheetId="1">'SO - Oprava PB zdi, ř. km...'!$C$4:$J$76,'SO - Oprava PB zdi, ř. km...'!$C$82:$J$105,'SO - Oprava PB zdi, ř. km...'!$C$111:$K$274</definedName>
    <definedName name="_xlnm.Print_Area" localSheetId="2">'VON - von'!$C$4:$J$76,'VON - von'!$C$82:$J$101,'VON - von'!$C$107:$K$153</definedName>
    <definedName name="_xlnm.Print_Titles" localSheetId="0">'Rekapitulace stavby'!$92:$92</definedName>
    <definedName name="_xlnm.Print_Titles" localSheetId="2">'VON - von'!$119:$119</definedName>
  </definedNames>
  <calcPr calcId="162913"/>
</workbook>
</file>

<file path=xl/sharedStrings.xml><?xml version="1.0" encoding="utf-8"?>
<sst xmlns="http://schemas.openxmlformats.org/spreadsheetml/2006/main" count="1995" uniqueCount="434">
  <si>
    <t>Export Komplet</t>
  </si>
  <si>
    <t/>
  </si>
  <si>
    <t>2.0</t>
  </si>
  <si>
    <t>ZAMOK</t>
  </si>
  <si>
    <t>False</t>
  </si>
  <si>
    <t>{de9f38f2-7099-4b8d-aa5c-f51d9818be38}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</si>
  <si>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</si>
  <si>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</si>
  <si>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</si>
  <si>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</si>
  <si>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</si>
  <si>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</si>
  <si>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</si>
  <si>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</si>
  <si>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20221205-1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</si>
  <si>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</si>
  <si>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</si>
  <si>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Lužická Nisa, Jablonec n. N., havárie PB zdi, ř.km 44,400 – 44,420 von</t>
  </si>
  <si>
    <t>KSO:</t>
  </si>
  <si>
    <t>CC-CZ:</t>
  </si>
  <si>
    <t>Místo:</t>
  </si>
  <si>
    <t>Jablonec nad Nisou</t>
  </si>
  <si>
    <t>Datum:</t>
  </si>
  <si>
    <t>31. 3. 2023</t>
  </si>
  <si>
    <t>Zadavatel:</t>
  </si>
  <si>
    <t>IČ:</t>
  </si>
  <si>
    <t>70890005</t>
  </si>
  <si>
    <t>Povodí Labe, státní podnik</t>
  </si>
  <si>
    <t>DIČ:</t>
  </si>
  <si>
    <t>Uchazeč:</t>
  </si>
  <si>
    <t>Vyplň údaj</t>
  </si>
  <si>
    <t>Projektant:</t>
  </si>
  <si>
    <t>87951142</t>
  </si>
  <si>
    <t>Ing. Tomáš Pecival, Ph.D.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</si>
  <si>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</si>
  <si>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</si>
  <si>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</si>
  <si>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</si>
  <si>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</si>
  <si>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</si>
  <si>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</si>
  <si>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</si>
  <si>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</si>
  <si>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</si>
  <si>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</si>
  <si>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</si>
  <si>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</si>
  <si>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</si>
  <si>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</si>
  <si>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</si>
  <si>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</si>
  <si>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</si>
  <si>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</si>
  <si>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</si>
  <si>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</si>
  <si>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</si>
  <si>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</si>
  <si>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</si>
  <si>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</si>
  <si>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</si>
  <si>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</si>
  <si>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</si>
  <si>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</si>
  <si>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</si>
  <si>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</si>
  <si>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</si>
  <si>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</si>
  <si>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</si>
  <si>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</si>
  <si>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</si>
  <si>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</si>
  <si>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</si>
  <si>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</si>
  <si>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</si>
  <si>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</si>
  <si>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</si>
  <si>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</si>
  <si>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</si>
  <si>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</si>
  <si>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</si>
  <si>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</si>
  <si>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</si>
  <si>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</t>
  </si>
  <si>
    <t>Oprava PB zdi, ř. km 44,400 – 44,420</t>
  </si>
  <si>
    <t>STA</t>
  </si>
  <si>
    <t>1</t>
  </si>
  <si>
    <t>{b0f81a56-3aca-4ff8-88e3-599162a23f47}</t>
  </si>
  <si>
    <t>2</t>
  </si>
  <si>
    <t>VON</t>
  </si>
  <si>
    <t>von</t>
  </si>
  <si>
    <t>{9872b8d6-1af9-4f38-96ea-d53df19a2d84}</t>
  </si>
  <si>
    <t>KRYCÍ LIST SOUPISU PRACÍ</t>
  </si>
  <si>
    <t>Objekt:</t>
  </si>
  <si>
    <t>SO - Oprava PB zdi, ř. km 44,400 – 44,420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</si>
  <si>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</si>
  <si>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</si>
  <si>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</si>
  <si>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</si>
  <si>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</si>
  <si>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</si>
  <si>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</si>
  <si>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</si>
  <si>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</si>
  <si>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</si>
  <si>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</si>
  <si>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</si>
  <si>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</si>
  <si>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</si>
  <si>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</si>
  <si>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</si>
  <si>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</si>
  <si>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</si>
  <si>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</si>
  <si>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</si>
  <si>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</si>
  <si>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</si>
  <si>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</si>
  <si>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</si>
  <si>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</si>
  <si>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</si>
  <si>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</si>
  <si>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</si>
  <si>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</si>
  <si>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</si>
  <si>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</si>
  <si>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111251201</t>
  </si>
  <si>
    <t>Odstranění křovin a stromů průměru kmene do 100 mm i s kořeny sklonu terénu přes 1:5 z celkové plochy do 100 m2 strojně</t>
  </si>
  <si>
    <t>m2</t>
  </si>
  <si>
    <t>CS ÚRS 2023 01</t>
  </si>
  <si>
    <t>4</t>
  </si>
  <si>
    <t>772038949</t>
  </si>
  <si>
    <t>PP</t>
  </si>
  <si>
    <t>Odstranění křovin a stromů s odstraněním kořenů strojně průměru kmene do 100 mm v rovině nebo ve svahu sklonu terénu přes 1:5, při celkové ploše do 100 m2</t>
  </si>
  <si>
    <t>12115110r</t>
  </si>
  <si>
    <t>Sejmutí zemin schopných zúrodnění plochy do 100 m2 tl vrstvy do 200 mm strojně</t>
  </si>
  <si>
    <t>-1457328874</t>
  </si>
  <si>
    <t>Sejmutí zemin schopných zúrodnění strojně při souvislé ploše do 100 m2, tl. vrstvy do 200 mm</t>
  </si>
  <si>
    <t>VV</t>
  </si>
  <si>
    <t>18,6*7,7</t>
  </si>
  <si>
    <t>3</t>
  </si>
  <si>
    <t>122251104</t>
  </si>
  <si>
    <t>Odkopávky a prokopávky nezapažené v hornině třídy těžitelnosti I skupiny 3 objem do 500 m3 strojně</t>
  </si>
  <si>
    <t>m3</t>
  </si>
  <si>
    <t>-1094142601</t>
  </si>
  <si>
    <t>Odkopávky a prokopávky nezapažené strojně v hornině třídy těžitelnosti I skupiny 3 přes 100 do 500 m3</t>
  </si>
  <si>
    <t>18,6*7,7*(2+4,5)/2</t>
  </si>
  <si>
    <t>122551104</t>
  </si>
  <si>
    <t>Odkopávky a prokopávky nezapažené v hornině třídy těžitelnosti III skupiny 6 objem do 500 m3 strojně</t>
  </si>
  <si>
    <t>1823538302</t>
  </si>
  <si>
    <t>Odkopávky a prokopávky nezapažené strojně v hornině třídy těžitelnosti III skupiny 6 přes 100 do 500 m3</t>
  </si>
  <si>
    <t>(1,76+1,28)/2*18,6*(3,5+4)/2</t>
  </si>
  <si>
    <t>5</t>
  </si>
  <si>
    <t>162251102</t>
  </si>
  <si>
    <t>Vodorovné přemístění přes 20 do 50 m výkopku/sypaniny z horniny třídy těžitelnosti I skupiny 1 až 3</t>
  </si>
  <si>
    <t>-107516438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</si>
  <si>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</si>
  <si>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18,6*7,7*(2+4,5)/2*2</t>
  </si>
  <si>
    <t>(1,76+1,28)/2*18,6*(3,5+4)/2*2</t>
  </si>
  <si>
    <t>Součet</t>
  </si>
  <si>
    <t>6</t>
  </si>
  <si>
    <t>167151101</t>
  </si>
  <si>
    <t>Nakládání výkopku z hornin třídy těžitelnosti I skupiny 1 až 3 do 100 m3</t>
  </si>
  <si>
    <t>-2140388998</t>
  </si>
  <si>
    <t>Nakládání, skládání a překládání neulehlého výkopku nebo sypaniny strojně nakládání, množství do 100 m3, z horniny třídy těžitelnosti I, skupiny 1 až 3</t>
  </si>
  <si>
    <t>ornice</t>
  </si>
  <si>
    <t>18,6*4,6*0,1</t>
  </si>
  <si>
    <t>výkopek</t>
  </si>
  <si>
    <t>7</t>
  </si>
  <si>
    <t>174151101</t>
  </si>
  <si>
    <t>Zásyp jam, šachet rýh nebo kolem objektů sypaninou se zhutněním</t>
  </si>
  <si>
    <t>261441497</t>
  </si>
  <si>
    <t>Zásyp sypaninou z jakékoliv horniny strojně s uložením výkopku ve vrstvách se zhutněním jam, šachet, rýh nebo kolem objektů v těchto vykopávkách</t>
  </si>
  <si>
    <t>P</t>
  </si>
  <si>
    <t>Poznámka k položce:
chybějící zemina bude použita z přebytků z SO 01 a SO 02</t>
  </si>
  <si>
    <t>zemina</t>
  </si>
  <si>
    <t>filtr</t>
  </si>
  <si>
    <t>18,6*0,5</t>
  </si>
  <si>
    <t>8</t>
  </si>
  <si>
    <t>M</t>
  </si>
  <si>
    <t>58343872</t>
  </si>
  <si>
    <t>kamenivo drcené hrubé frakce 8/16</t>
  </si>
  <si>
    <t>t</t>
  </si>
  <si>
    <t>-1239820008</t>
  </si>
  <si>
    <t>18,6*0,5*2</t>
  </si>
  <si>
    <t>9</t>
  </si>
  <si>
    <t>181451121</t>
  </si>
  <si>
    <t>Založení lučního trávníku výsevem pl přes 1000 m2 v rovině a ve svahu do 1:5</t>
  </si>
  <si>
    <t>1560007878</t>
  </si>
  <si>
    <t>Založení trávníku na půdě předem připravené plochy přes 1000 m2 výsevem včetně utažení lučního v rovině nebo na svahu do 1:5</t>
  </si>
  <si>
    <t>10</t>
  </si>
  <si>
    <t>00572470</t>
  </si>
  <si>
    <t>osivo směs travní univerzál</t>
  </si>
  <si>
    <t>kg</t>
  </si>
  <si>
    <t>-237153725</t>
  </si>
  <si>
    <t>18,6*7,7*0,005</t>
  </si>
  <si>
    <t>11</t>
  </si>
  <si>
    <t>182151111</t>
  </si>
  <si>
    <t>Svahování v zářezech v hornině třídy těžitelnosti I skupiny 1 až 3 strojně</t>
  </si>
  <si>
    <t>1024451419</t>
  </si>
  <si>
    <t>Svahování trvalých svahů do projektovaných profilů strojně s potřebným přemístěním výkopku při svahování v zářezech v hornině třídy těžitelnosti I, skupiny 1 až 3</t>
  </si>
  <si>
    <t>18,6*8,5</t>
  </si>
  <si>
    <t>12</t>
  </si>
  <si>
    <t>182251101</t>
  </si>
  <si>
    <t>Svahování násypů strojně</t>
  </si>
  <si>
    <t>-385803504</t>
  </si>
  <si>
    <t>Svahování trvalých svahů do projektovaných profilů strojně s potřebným přemístěním výkopku při svahování násypů v jakékoliv hornině</t>
  </si>
  <si>
    <t>13</t>
  </si>
  <si>
    <t>182351023</t>
  </si>
  <si>
    <t>Rozprostření zemin schopných zúrodnění pl do 100 m2 ve svahu přes 1:5 tl vrstvy do 200 mm strojně</t>
  </si>
  <si>
    <t>1769255181</t>
  </si>
  <si>
    <t>Rozprostření a urovnání zemin schopných zúrodnění ve svahu sklonu přes 1:5 strojně při souvislé ploše do 100 m2, tl. vrstvy do 200 mm</t>
  </si>
  <si>
    <t>14</t>
  </si>
  <si>
    <t>R1</t>
  </si>
  <si>
    <t>Převedení a čerpání vody podle zvolené technologie a možností zhotovitele</t>
  </si>
  <si>
    <t>komplet</t>
  </si>
  <si>
    <t>1984514202</t>
  </si>
  <si>
    <t>Poznámka k položce:
ochranná hrázka a kompletní zajištění přečerpávání přítoků do stavební jámy, tedy zřízení čerpací jímky, čerpadlo hadice/potrubí, podpěry a zajištění energie, včetně demontáže</t>
  </si>
  <si>
    <t>Svislé a kompletní konstrukce</t>
  </si>
  <si>
    <t>321213235</t>
  </si>
  <si>
    <t>Zdivo nadzákladové z lomového kamene vodních staveb obkladní se zatřením spár</t>
  </si>
  <si>
    <t>-471087863</t>
  </si>
  <si>
    <t>Zdivo nadzákladové z lomového kamene vodních staveb přehrad, jezů a plavebních komor, spodní stavby vodních elektráren, odběrných věží a výpustných zařízení, opěrných zdí, šachet, šachtic a ostatních konstrukcí obkladní z lomového kamene lomařsky upraveného se zatřením spár, na cementovou maltu</t>
  </si>
  <si>
    <t>4,6*0,54*0,8</t>
  </si>
  <si>
    <t>16</t>
  </si>
  <si>
    <t>321311116</t>
  </si>
  <si>
    <t>Konstrukce vodních staveb z betonu prostého mrazuvzdorného tř. C 30/37</t>
  </si>
  <si>
    <t>-1762703946</t>
  </si>
  <si>
    <t>Konstrukce vodních staveb z betonu přehrad, jezů a plavebních komor, spodní stavby vodních elektráren, jader přehrad, odběrných věží a výpustných zařízení, opěrných zdí, šachet, šachtic a ostatních konstrukcí prostého pro prostředí s mrazovými cykly tř. C 30/37</t>
  </si>
  <si>
    <t>Poznámka k položce:
specifikace XC4, XF3-S1</t>
  </si>
  <si>
    <t>0,1*16*2,9</t>
  </si>
  <si>
    <t>17</t>
  </si>
  <si>
    <t>321321116</t>
  </si>
  <si>
    <t>Konstrukce vodních staveb ze ŽB mrazuvzdorného tř. C 30/37</t>
  </si>
  <si>
    <t>2035346390</t>
  </si>
  <si>
    <t>Konstrukce vodních staveb z betonu přehrad, jezů a plavebních komor, spodní stavby vodních elektráren, jader přehrad, odběrných věží a výpustných zařízení, opěrných zdí, šachet, šachtic a ostatních konstrukcí železového pro prostředí s mrazovými cykly tř. C 30/37</t>
  </si>
  <si>
    <t>1*2,5*15,6+15,6*4,6*(0,6+1,1)/2</t>
  </si>
  <si>
    <t>18</t>
  </si>
  <si>
    <t>321351010</t>
  </si>
  <si>
    <t>Bednění konstrukcí vodních staveb rovinné - zřízení</t>
  </si>
  <si>
    <t>1971188887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</si>
  <si>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</si>
  <si>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2*1*15,6+1*2,5*2+15,6*4,6*2+2*4,6*1</t>
  </si>
  <si>
    <t>19</t>
  </si>
  <si>
    <t>321352010</t>
  </si>
  <si>
    <t>Bednění konstrukcí vodních staveb rovinné - odstranění</t>
  </si>
  <si>
    <t>-986528046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</si>
  <si>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</si>
  <si>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20</t>
  </si>
  <si>
    <t>321366111</t>
  </si>
  <si>
    <t>Výztuž železobetonových konstrukcí vodních staveb z oceli 10 505 D do 12 mm</t>
  </si>
  <si>
    <t>220539071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</si>
  <si>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průměru do 12 mm, z oceli 10 505 (R) nebo BSt 500</t>
  </si>
  <si>
    <t>Poznámka k položce:
trny, včetně krácení, 300 ks dl. 0,45 m</t>
  </si>
  <si>
    <t>průměr 8 mm</t>
  </si>
  <si>
    <t>0,0743</t>
  </si>
  <si>
    <t>321366112</t>
  </si>
  <si>
    <t>Výztuž železobetonových konstrukcí vodních staveb z oceli 10 505 D do 32 mm</t>
  </si>
  <si>
    <t>1788772267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</si>
  <si>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přes 12 do 32 mm, z oceli 10 505 (R) nebo BSt 500</t>
  </si>
  <si>
    <t>průměr 14 mm</t>
  </si>
  <si>
    <t>2,162</t>
  </si>
  <si>
    <t>průměr 18 mm</t>
  </si>
  <si>
    <t>4,834</t>
  </si>
  <si>
    <t>22</t>
  </si>
  <si>
    <t>985232112</t>
  </si>
  <si>
    <t>Hloubkové spárování zdiva aktivovanou maltou spára hl do 80 mm dl přes 6 do 12 m/m2</t>
  </si>
  <si>
    <t>-654043071</t>
  </si>
  <si>
    <t>Hloubkové spárování zdiva hloubky přes 40 do 80 mm aktivovanou maltou délky spáry na 1 m2 upravované plochy přes 6 do 12 m</t>
  </si>
  <si>
    <t>4,6*0,54</t>
  </si>
  <si>
    <t>Vodorovné konstrukce</t>
  </si>
  <si>
    <t>23</t>
  </si>
  <si>
    <t>457971121</t>
  </si>
  <si>
    <t>Zřízení vrstvy z geotextilie o sklonu přes 10° do 35° š do 3 m</t>
  </si>
  <si>
    <t>-414755121</t>
  </si>
  <si>
    <t>Zřízení vrstvy z geotextilie s přesahem bez připevnění k podkladu, s potřebným dočasným zatěžováním včetně zakotvení okraje o sklonu přes 10° do 35°, šířky geotextilie do 3 m</t>
  </si>
  <si>
    <t>14,5*3+5*1</t>
  </si>
  <si>
    <t>24</t>
  </si>
  <si>
    <t>69311197</t>
  </si>
  <si>
    <t>geotextilie netkaná separační, ochranná, filtrační, drenážní PES(70%)+PP(30%) 200g/m2</t>
  </si>
  <si>
    <t>-670846988</t>
  </si>
  <si>
    <t>48,5*1,2 'Přepočtené koeficientem množství</t>
  </si>
  <si>
    <t>25</t>
  </si>
  <si>
    <t>464511124</t>
  </si>
  <si>
    <t>Pohoz z kamene záhozového hmotnosti přes 500 kg z terénu</t>
  </si>
  <si>
    <t>2082619926</t>
  </si>
  <si>
    <t>Pohoz dna nebo svahů jakékoliv tloušťky z kamene záhozového z terénu, hmotnosti jednotlivých kamenů přes 500 kg</t>
  </si>
  <si>
    <t>0,8*(4,4+4,7+4,85+5,3+5,45)/5*18,6+0,8*3*(6,1+2,3)</t>
  </si>
  <si>
    <t>26</t>
  </si>
  <si>
    <t>462519r</t>
  </si>
  <si>
    <t>Příplatek za urovnání ploch záhozu z lomového kamene</t>
  </si>
  <si>
    <t>1123732769</t>
  </si>
  <si>
    <t>Zához z lomového kamene neupraveného záhozového Příplatek k cenám za urovnání viditelných ploch záhozu z kamene</t>
  </si>
  <si>
    <t>(4,4+4,7+4,85+5,3+5,45)/5*18,6+3*(6,1+2,3)</t>
  </si>
  <si>
    <t>Trubní vedení</t>
  </si>
  <si>
    <t>27</t>
  </si>
  <si>
    <t>871228r</t>
  </si>
  <si>
    <t>Kladení drenážního potrubí průměru přes 90 do 150 mm</t>
  </si>
  <si>
    <t>m</t>
  </si>
  <si>
    <t>-299798862</t>
  </si>
  <si>
    <t>Kladení drenážního potrubí z plastických hmot do připravené rýhy, průměru přes 90 do 150 mm</t>
  </si>
  <si>
    <t>14,5+5*1,25</t>
  </si>
  <si>
    <t>28</t>
  </si>
  <si>
    <t>28611r</t>
  </si>
  <si>
    <t>trubka drenážní PE-HD DN150 SN8</t>
  </si>
  <si>
    <t>1179818544</t>
  </si>
  <si>
    <t>29</t>
  </si>
  <si>
    <t>28613291</t>
  </si>
  <si>
    <t>tvarovka T-kus drenážního systému komunikací, letišť a sportovišť DN 150</t>
  </si>
  <si>
    <t>kus</t>
  </si>
  <si>
    <t>-355782398</t>
  </si>
  <si>
    <t>tvarovka T-kus PE drenážního systému komunikací, letišť a sportovišť DN 150</t>
  </si>
  <si>
    <t>Ostatní konstrukce a práce, bourání</t>
  </si>
  <si>
    <t>30</t>
  </si>
  <si>
    <t>918311r</t>
  </si>
  <si>
    <t>Stojka pro zajištění mostu z profilu HEB 340 výšky přes 2,5 m</t>
  </si>
  <si>
    <t>1577524575</t>
  </si>
  <si>
    <t>31</t>
  </si>
  <si>
    <t>13011009</t>
  </si>
  <si>
    <t>ocel profilová jakost S235JR (11 375) průřez HEB 340</t>
  </si>
  <si>
    <t>-848609641</t>
  </si>
  <si>
    <t>3*0,134</t>
  </si>
  <si>
    <t>32</t>
  </si>
  <si>
    <t>931995214</t>
  </si>
  <si>
    <t>Úprava dilatační spáry pružným hydroizolačním pásem s nalepením na beton tl 1 mm š 250 mm</t>
  </si>
  <si>
    <t>-697350158</t>
  </si>
  <si>
    <t>Úprava dilatační spáry konstrukcí z prostého nebo železového betonu pružným hydroizolačním pásem, s nalepením na beton, se spojením částí pásu navařováním běžná tl. pásu 1 mm, šíře 250 mm</t>
  </si>
  <si>
    <t>2*15,6</t>
  </si>
  <si>
    <t>33</t>
  </si>
  <si>
    <t>KRN.56284683</t>
  </si>
  <si>
    <t>pásek bobtnavý do pracovních spar betonových konstrukcí akrylový Sika Swell 20x10mm</t>
  </si>
  <si>
    <t>-469398329</t>
  </si>
  <si>
    <t>34</t>
  </si>
  <si>
    <t>981513111</t>
  </si>
  <si>
    <t>Demolice konstrukcí objektů zděných na MVC těžkou mechanizací</t>
  </si>
  <si>
    <t>1237296281</t>
  </si>
  <si>
    <t>Demolice konstrukcí objektů těžkými mechanizačními prostředky zdiva na maltu vápennou nebo vápenocementovou z cihel, tvárnic, kamene, zdiva smíšeného nebo hrázděného</t>
  </si>
  <si>
    <t>Poznámka k položce:
vybouraný materiál může být použit do záhozu nebo jako podklad pod provizorní komunikaci</t>
  </si>
  <si>
    <t>55</t>
  </si>
  <si>
    <t>35</t>
  </si>
  <si>
    <t>114203r</t>
  </si>
  <si>
    <t>Separace vybouraných hmot</t>
  </si>
  <si>
    <t>851381212</t>
  </si>
  <si>
    <t>36</t>
  </si>
  <si>
    <t>981513114</t>
  </si>
  <si>
    <t>Demolice konstrukcí objektů z betonu železového těžkou mechanizací</t>
  </si>
  <si>
    <t>1614881943</t>
  </si>
  <si>
    <t>Demolice konstrukcí objektů těžkými mechanizačními prostředky konstrukcí ze železobetonu</t>
  </si>
  <si>
    <t>3*0,5+2*0,125</t>
  </si>
  <si>
    <t>37</t>
  </si>
  <si>
    <t>R 2</t>
  </si>
  <si>
    <t>zřízení prostupů skrz nové konstrukce do 300 mm</t>
  </si>
  <si>
    <t>ks</t>
  </si>
  <si>
    <t>-1529466563</t>
  </si>
  <si>
    <t>Poznámka k položce:
včetně materiálu</t>
  </si>
  <si>
    <t>38</t>
  </si>
  <si>
    <t>28619326</t>
  </si>
  <si>
    <t>trubka kanalizační PE-HD D 200mm</t>
  </si>
  <si>
    <t>-1156754162</t>
  </si>
  <si>
    <t>5*1,1</t>
  </si>
  <si>
    <t>997</t>
  </si>
  <si>
    <t>Přesun sutě</t>
  </si>
  <si>
    <t>39</t>
  </si>
  <si>
    <t>R3</t>
  </si>
  <si>
    <t>Vodorovná doprava suti na skládku vč. uložení (poplatku) dle platné legislativy</t>
  </si>
  <si>
    <t>2029161893</t>
  </si>
  <si>
    <t>Poznámka k položce:
předpokládaná skládka ASA DOCK s.r.o. vzdálenost 20 km, včetně naložení, dopravy, složení, uložení a poplatku</t>
  </si>
  <si>
    <t>železobeton (patky po teplovodu)</t>
  </si>
  <si>
    <t>nevhodný materiál vytříděný z bourané zdi 20%</t>
  </si>
  <si>
    <t>55*0,2</t>
  </si>
  <si>
    <t>12,75*2,5 'Přepočtené koeficientem množství</t>
  </si>
  <si>
    <t>998</t>
  </si>
  <si>
    <t>Přesun hmot</t>
  </si>
  <si>
    <t>40</t>
  </si>
  <si>
    <t>998332011</t>
  </si>
  <si>
    <t>Přesun hmot pro úpravy vodních toků a kanály</t>
  </si>
  <si>
    <t>-1143849668</t>
  </si>
  <si>
    <t>Přesun hmot pro úpravy vodních toků a kanály, hráze rybníků apod. dopravní vzdálenost do 500 m</t>
  </si>
  <si>
    <t>VON - von</t>
  </si>
  <si>
    <t>OST - Vedlejší a ostatní rozpočtové náklady</t>
  </si>
  <si>
    <t xml:space="preserve">    01 - Vedlejší rozpočtové náklady</t>
  </si>
  <si>
    <t xml:space="preserve">    09 - Ostatní náklady</t>
  </si>
  <si>
    <t>VRN - Vedlejší rozpočtové náklady</t>
  </si>
  <si>
    <t>OST</t>
  </si>
  <si>
    <t>Vedlejší a ostatní rozpočtové náklady</t>
  </si>
  <si>
    <t>01</t>
  </si>
  <si>
    <t>Vedlejší rozpočtové náklady</t>
  </si>
  <si>
    <t>09</t>
  </si>
  <si>
    <t>Ostatní náklady</t>
  </si>
  <si>
    <t>VRN</t>
  </si>
  <si>
    <t>R 1</t>
  </si>
  <si>
    <t>Zajištění kompletního zařízení staveniště a jeho připojení na sítě</t>
  </si>
  <si>
    <t>soubor</t>
  </si>
  <si>
    <t>1565713040</t>
  </si>
  <si>
    <t xml:space="preserve">Poznámka k položce:
- zajištění ohlášení všech staveb zařízení staveniště dle §104 odst. (2) zákona č. 183/2006 Sb.
- zajištění oplocení prostoru ZS, jeho napojení na inž. sítě
- zajištění následné likvidace všech objektů ZS včetně připojení na sítě
- zajištění zřízení a odstranění dočasných komunikací, sjezdů a nájezdů pro realizaci stavby
- zajištění ostrahy stavby a staveniště po dobu realizace stavby
- zajištění podmínek pro použití přístupových komunikací dotčených stavbou s příslušnými vlastníky či správci a zajištění jejich splnění
- zřízení čisticích zón před výjezdem z obvodu staveniště
- provedení takových opatření, aby plochy obvodu staveniště nebyly znečištěny ropnými látkami a jinými podobnými produkty
- provedení takových opatření, aby nebyly překročeny limity prašnosti a hlučnosti dané obecně závaznou vyhláškou
- zajištění šetření o podzemních sítích vč. zajištění nových vyjádření v případě, že před realizací pozbyly platnosti
</t>
  </si>
  <si>
    <t>Energie pro zařízení staveniště</t>
  </si>
  <si>
    <t>1024</t>
  </si>
  <si>
    <t>-86427257</t>
  </si>
  <si>
    <t>Zařízení staveniště zabezpečení staveniště energie pro zařízení staveniště</t>
  </si>
  <si>
    <t>R 3</t>
  </si>
  <si>
    <t>Zajištění souhlasů se zvláštním užíváním komunikací</t>
  </si>
  <si>
    <t>1787971880</t>
  </si>
  <si>
    <t>R 4</t>
  </si>
  <si>
    <t>Zajištění dopravně inženýrských opatření</t>
  </si>
  <si>
    <t>230616616</t>
  </si>
  <si>
    <t xml:space="preserve">Poznámka k položce:
- zajištění dopravně inženýrských opatření
- zajištění zřízení a likvidace dopravního značení včetně případné světelné signalizace
- zajištění vydání dopravně inženýrského rozhodnutí
</t>
  </si>
  <si>
    <t>R 5</t>
  </si>
  <si>
    <t xml:space="preserve">Geodetické práce </t>
  </si>
  <si>
    <t>-1270067568</t>
  </si>
  <si>
    <t>Poznámka k položce:
vytyčení stavby, hranic dotčených pozemků (stavbou i zařízením staveniště) a inženýrských sítí</t>
  </si>
  <si>
    <t>R6</t>
  </si>
  <si>
    <t>Zajištění opatření vyplývající z potřeb plnění plánu BOZP a jeho aktualizace</t>
  </si>
  <si>
    <t>-1518372445</t>
  </si>
  <si>
    <t>R 7</t>
  </si>
  <si>
    <t>Náklady vzniklé v souvislosti s realizací stavby</t>
  </si>
  <si>
    <t>-2140251689</t>
  </si>
  <si>
    <t>Poznámka k položce:
2x zkouška hutnění Proctor standart, zátěžové zkoušky pláně, 2x účast geologa na stavbě, pronájem pozemku pro zařízení staveniště dle smlouvy s majiteli pozemků a Povodím Labe s.p., poplatek za pozemek p.č. 2890 ve vlastnictví manželů Bílkových je 5000Kč/měsíc</t>
  </si>
  <si>
    <t>R 8</t>
  </si>
  <si>
    <t>Doplnění havarijního a povodňového plánu</t>
  </si>
  <si>
    <t>1933789995</t>
  </si>
  <si>
    <t>R 9</t>
  </si>
  <si>
    <t>Provedení pasportizace stávajících nemovitostí (vč. pozemků) a jejich příslušenství, zajištění fotodokumentace stávajícího stavu přístupových komunikací</t>
  </si>
  <si>
    <t>-1609820706</t>
  </si>
  <si>
    <t>R 10</t>
  </si>
  <si>
    <t>Zajištění obnovy asfaltové komunikace</t>
  </si>
  <si>
    <t>124206813</t>
  </si>
  <si>
    <t>Zajištění obnovy stávající příjezdové asfaltové komunikace</t>
  </si>
  <si>
    <t>Poznámka k položce:
"obnova stávající příjezdové komunikace při jejich případném porušení"</t>
  </si>
  <si>
    <t>R11</t>
  </si>
  <si>
    <t>Zpracování a předání dokumentace skutečného provedení stavby (3 paré + 1 v elektronické formě) objednateli a zaměření skutečného provedení stavby - geodetická část dokumentace (3 paré + 1 v elektronické formě) v rozsahu odpovídajícím příslušným předpisům</t>
  </si>
  <si>
    <t>-1759276010</t>
  </si>
  <si>
    <t>Zpracování a předání dokumentace skutečného provedení stavby (3 paré + 1 v elektronické formě) objednateli a zaměření skutečného provedení stavby - geodetická část dokumentace (3 paré + 1 v elektronické formě) v rozsahu odpovídajícím příslušným právním předpisům. Pořízení fotodokumentace stavby.</t>
  </si>
  <si>
    <t>R 12</t>
  </si>
  <si>
    <t>Zajištění písemných souhlasných vyjádření všech dotčených vlastníků a případných uživatelů všech pozemků dotčených stavbou s jejich konečnou úpravou po dokončení prací</t>
  </si>
  <si>
    <t>-1368970808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</si>
</sst>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0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54" t="s">
        <v>14</v>
      </c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2"/>
      <c r="AL5" s="22"/>
      <c r="AM5" s="22"/>
      <c r="AN5" s="22"/>
      <c r="AO5" s="22"/>
      <c r="AP5" s="22"/>
      <c r="AQ5" s="22"/>
      <c r="AR5" s="20"/>
      <c r="BE5" s="251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56" t="s">
        <v>17</v>
      </c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2"/>
      <c r="AL6" s="22"/>
      <c r="AM6" s="22"/>
      <c r="AN6" s="22"/>
      <c r="AO6" s="22"/>
      <c r="AP6" s="22"/>
      <c r="AQ6" s="22"/>
      <c r="AR6" s="20"/>
      <c r="BE6" s="252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52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52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52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252"/>
      <c r="BS10" s="17" t="s">
        <v>6</v>
      </c>
    </row>
    <row r="11" spans="2:71" s="1" customFormat="1" ht="18.4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28</v>
      </c>
      <c r="AL11" s="22"/>
      <c r="AM11" s="22"/>
      <c r="AN11" s="27" t="s">
        <v>1</v>
      </c>
      <c r="AO11" s="22"/>
      <c r="AP11" s="22"/>
      <c r="AQ11" s="22"/>
      <c r="AR11" s="20"/>
      <c r="BE11" s="252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52"/>
      <c r="BS12" s="17" t="s">
        <v>6</v>
      </c>
    </row>
    <row r="13" spans="2:71" s="1" customFormat="1" ht="12" customHeight="1">
      <c r="B13" s="21"/>
      <c r="C13" s="22"/>
      <c r="D13" s="29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30</v>
      </c>
      <c r="AO13" s="22"/>
      <c r="AP13" s="22"/>
      <c r="AQ13" s="22"/>
      <c r="AR13" s="20"/>
      <c r="BE13" s="252"/>
      <c r="BS13" s="17" t="s">
        <v>6</v>
      </c>
    </row>
    <row r="14" spans="2:71" ht="12.75">
      <c r="B14" s="21"/>
      <c r="C14" s="22"/>
      <c r="D14" s="22"/>
      <c r="E14" s="257" t="s">
        <v>30</v>
      </c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9" t="s">
        <v>28</v>
      </c>
      <c r="AL14" s="22"/>
      <c r="AM14" s="22"/>
      <c r="AN14" s="31" t="s">
        <v>30</v>
      </c>
      <c r="AO14" s="22"/>
      <c r="AP14" s="22"/>
      <c r="AQ14" s="22"/>
      <c r="AR14" s="20"/>
      <c r="BE14" s="252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52"/>
      <c r="BS15" s="17" t="s">
        <v>4</v>
      </c>
    </row>
    <row r="16" spans="2:71" s="1" customFormat="1" ht="12" customHeight="1">
      <c r="B16" s="21"/>
      <c r="C16" s="22"/>
      <c r="D16" s="29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32</v>
      </c>
      <c r="AO16" s="22"/>
      <c r="AP16" s="22"/>
      <c r="AQ16" s="22"/>
      <c r="AR16" s="20"/>
      <c r="BE16" s="252"/>
      <c r="BS16" s="17" t="s">
        <v>4</v>
      </c>
    </row>
    <row r="17" spans="2:71" s="1" customFormat="1" ht="18.4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28</v>
      </c>
      <c r="AL17" s="22"/>
      <c r="AM17" s="22"/>
      <c r="AN17" s="27" t="s">
        <v>1</v>
      </c>
      <c r="AO17" s="22"/>
      <c r="AP17" s="22"/>
      <c r="AQ17" s="22"/>
      <c r="AR17" s="20"/>
      <c r="BE17" s="252"/>
      <c r="BS17" s="17" t="s">
        <v>34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52"/>
      <c r="BS18" s="17" t="s">
        <v>6</v>
      </c>
    </row>
    <row r="19" spans="2:71" s="1" customFormat="1" ht="12" customHeight="1">
      <c r="B19" s="21"/>
      <c r="C19" s="22"/>
      <c r="D19" s="29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32</v>
      </c>
      <c r="AO19" s="22"/>
      <c r="AP19" s="22"/>
      <c r="AQ19" s="22"/>
      <c r="AR19" s="20"/>
      <c r="BE19" s="252"/>
      <c r="BS19" s="17" t="s">
        <v>6</v>
      </c>
    </row>
    <row r="20" spans="2:71" s="1" customFormat="1" ht="18.4" customHeight="1">
      <c r="B20" s="21"/>
      <c r="C20" s="22"/>
      <c r="D20" s="22"/>
      <c r="E20" s="27" t="s">
        <v>33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252"/>
      <c r="BS20" s="17" t="s">
        <v>34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52"/>
    </row>
    <row r="22" spans="2:57" s="1" customFormat="1" ht="12" customHeight="1">
      <c r="B22" s="21"/>
      <c r="C22" s="22"/>
      <c r="D22" s="29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52"/>
    </row>
    <row r="23" spans="2:57" s="1" customFormat="1" ht="16.5" customHeight="1">
      <c r="B23" s="21"/>
      <c r="C23" s="22"/>
      <c r="D23" s="22"/>
      <c r="E23" s="259" t="s">
        <v>1</v>
      </c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2"/>
      <c r="AP23" s="22"/>
      <c r="AQ23" s="22"/>
      <c r="AR23" s="20"/>
      <c r="BE23" s="252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52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52"/>
    </row>
    <row r="26" spans="1:57" s="2" customFormat="1" ht="25.9" customHeight="1">
      <c r="A26" s="34"/>
      <c r="B26" s="35"/>
      <c r="C26" s="36"/>
      <c r="D26" s="37" t="s">
        <v>37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60">
        <f>ROUND(AG94,2)</f>
        <v>0</v>
      </c>
      <c r="AL26" s="261"/>
      <c r="AM26" s="261"/>
      <c r="AN26" s="261"/>
      <c r="AO26" s="261"/>
      <c r="AP26" s="36"/>
      <c r="AQ26" s="36"/>
      <c r="AR26" s="39"/>
      <c r="BE26" s="252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52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62" t="s">
        <v>38</v>
      </c>
      <c r="M28" s="262"/>
      <c r="N28" s="262"/>
      <c r="O28" s="262"/>
      <c r="P28" s="262"/>
      <c r="Q28" s="36"/>
      <c r="R28" s="36"/>
      <c r="S28" s="36"/>
      <c r="T28" s="36"/>
      <c r="U28" s="36"/>
      <c r="V28" s="36"/>
      <c r="W28" s="262" t="s">
        <v>39</v>
      </c>
      <c r="X28" s="262"/>
      <c r="Y28" s="262"/>
      <c r="Z28" s="262"/>
      <c r="AA28" s="262"/>
      <c r="AB28" s="262"/>
      <c r="AC28" s="262"/>
      <c r="AD28" s="262"/>
      <c r="AE28" s="262"/>
      <c r="AF28" s="36"/>
      <c r="AG28" s="36"/>
      <c r="AH28" s="36"/>
      <c r="AI28" s="36"/>
      <c r="AJ28" s="36"/>
      <c r="AK28" s="262" t="s">
        <v>40</v>
      </c>
      <c r="AL28" s="262"/>
      <c r="AM28" s="262"/>
      <c r="AN28" s="262"/>
      <c r="AO28" s="262"/>
      <c r="AP28" s="36"/>
      <c r="AQ28" s="36"/>
      <c r="AR28" s="39"/>
      <c r="BE28" s="252"/>
    </row>
    <row r="29" spans="2:57" s="3" customFormat="1" ht="14.45" customHeight="1">
      <c r="B29" s="40"/>
      <c r="C29" s="41"/>
      <c r="D29" s="29" t="s">
        <v>41</v>
      </c>
      <c r="E29" s="41"/>
      <c r="F29" s="29" t="s">
        <v>42</v>
      </c>
      <c r="G29" s="41"/>
      <c r="H29" s="41"/>
      <c r="I29" s="41"/>
      <c r="J29" s="41"/>
      <c r="K29" s="41"/>
      <c r="L29" s="265">
        <v>0.21</v>
      </c>
      <c r="M29" s="264"/>
      <c r="N29" s="264"/>
      <c r="O29" s="264"/>
      <c r="P29" s="264"/>
      <c r="Q29" s="41"/>
      <c r="R29" s="41"/>
      <c r="S29" s="41"/>
      <c r="T29" s="41"/>
      <c r="U29" s="41"/>
      <c r="V29" s="41"/>
      <c r="W29" s="263">
        <f>ROUND(AZ94,2)</f>
        <v>0</v>
      </c>
      <c r="X29" s="264"/>
      <c r="Y29" s="264"/>
      <c r="Z29" s="264"/>
      <c r="AA29" s="264"/>
      <c r="AB29" s="264"/>
      <c r="AC29" s="264"/>
      <c r="AD29" s="264"/>
      <c r="AE29" s="264"/>
      <c r="AF29" s="41"/>
      <c r="AG29" s="41"/>
      <c r="AH29" s="41"/>
      <c r="AI29" s="41"/>
      <c r="AJ29" s="41"/>
      <c r="AK29" s="263">
        <f>ROUND(AV94,2)</f>
        <v>0</v>
      </c>
      <c r="AL29" s="264"/>
      <c r="AM29" s="264"/>
      <c r="AN29" s="264"/>
      <c r="AO29" s="264"/>
      <c r="AP29" s="41"/>
      <c r="AQ29" s="41"/>
      <c r="AR29" s="42"/>
      <c r="BE29" s="253"/>
    </row>
    <row r="30" spans="2:57" s="3" customFormat="1" ht="14.45" customHeight="1">
      <c r="B30" s="40"/>
      <c r="C30" s="41"/>
      <c r="D30" s="41"/>
      <c r="E30" s="41"/>
      <c r="F30" s="29" t="s">
        <v>43</v>
      </c>
      <c r="G30" s="41"/>
      <c r="H30" s="41"/>
      <c r="I30" s="41"/>
      <c r="J30" s="41"/>
      <c r="K30" s="41"/>
      <c r="L30" s="265">
        <v>0.15</v>
      </c>
      <c r="M30" s="264"/>
      <c r="N30" s="264"/>
      <c r="O30" s="264"/>
      <c r="P30" s="264"/>
      <c r="Q30" s="41"/>
      <c r="R30" s="41"/>
      <c r="S30" s="41"/>
      <c r="T30" s="41"/>
      <c r="U30" s="41"/>
      <c r="V30" s="41"/>
      <c r="W30" s="263">
        <f>ROUND(BA94,2)</f>
        <v>0</v>
      </c>
      <c r="X30" s="264"/>
      <c r="Y30" s="264"/>
      <c r="Z30" s="264"/>
      <c r="AA30" s="264"/>
      <c r="AB30" s="264"/>
      <c r="AC30" s="264"/>
      <c r="AD30" s="264"/>
      <c r="AE30" s="264"/>
      <c r="AF30" s="41"/>
      <c r="AG30" s="41"/>
      <c r="AH30" s="41"/>
      <c r="AI30" s="41"/>
      <c r="AJ30" s="41"/>
      <c r="AK30" s="263">
        <f>ROUND(AW94,2)</f>
        <v>0</v>
      </c>
      <c r="AL30" s="264"/>
      <c r="AM30" s="264"/>
      <c r="AN30" s="264"/>
      <c r="AO30" s="264"/>
      <c r="AP30" s="41"/>
      <c r="AQ30" s="41"/>
      <c r="AR30" s="42"/>
      <c r="BE30" s="253"/>
    </row>
    <row r="31" spans="2:57" s="3" customFormat="1" ht="14.45" customHeight="1" hidden="1">
      <c r="B31" s="40"/>
      <c r="C31" s="41"/>
      <c r="D31" s="41"/>
      <c r="E31" s="41"/>
      <c r="F31" s="29" t="s">
        <v>44</v>
      </c>
      <c r="G31" s="41"/>
      <c r="H31" s="41"/>
      <c r="I31" s="41"/>
      <c r="J31" s="41"/>
      <c r="K31" s="41"/>
      <c r="L31" s="265">
        <v>0.21</v>
      </c>
      <c r="M31" s="264"/>
      <c r="N31" s="264"/>
      <c r="O31" s="264"/>
      <c r="P31" s="264"/>
      <c r="Q31" s="41"/>
      <c r="R31" s="41"/>
      <c r="S31" s="41"/>
      <c r="T31" s="41"/>
      <c r="U31" s="41"/>
      <c r="V31" s="41"/>
      <c r="W31" s="263">
        <f>ROUND(BB94,2)</f>
        <v>0</v>
      </c>
      <c r="X31" s="264"/>
      <c r="Y31" s="264"/>
      <c r="Z31" s="264"/>
      <c r="AA31" s="264"/>
      <c r="AB31" s="264"/>
      <c r="AC31" s="264"/>
      <c r="AD31" s="264"/>
      <c r="AE31" s="264"/>
      <c r="AF31" s="41"/>
      <c r="AG31" s="41"/>
      <c r="AH31" s="41"/>
      <c r="AI31" s="41"/>
      <c r="AJ31" s="41"/>
      <c r="AK31" s="263">
        <v>0</v>
      </c>
      <c r="AL31" s="264"/>
      <c r="AM31" s="264"/>
      <c r="AN31" s="264"/>
      <c r="AO31" s="264"/>
      <c r="AP31" s="41"/>
      <c r="AQ31" s="41"/>
      <c r="AR31" s="42"/>
      <c r="BE31" s="253"/>
    </row>
    <row r="32" spans="2:57" s="3" customFormat="1" ht="14.45" customHeight="1" hidden="1">
      <c r="B32" s="40"/>
      <c r="C32" s="41"/>
      <c r="D32" s="41"/>
      <c r="E32" s="41"/>
      <c r="F32" s="29" t="s">
        <v>45</v>
      </c>
      <c r="G32" s="41"/>
      <c r="H32" s="41"/>
      <c r="I32" s="41"/>
      <c r="J32" s="41"/>
      <c r="K32" s="41"/>
      <c r="L32" s="265">
        <v>0.15</v>
      </c>
      <c r="M32" s="264"/>
      <c r="N32" s="264"/>
      <c r="O32" s="264"/>
      <c r="P32" s="264"/>
      <c r="Q32" s="41"/>
      <c r="R32" s="41"/>
      <c r="S32" s="41"/>
      <c r="T32" s="41"/>
      <c r="U32" s="41"/>
      <c r="V32" s="41"/>
      <c r="W32" s="263">
        <f>ROUND(BC94,2)</f>
        <v>0</v>
      </c>
      <c r="X32" s="264"/>
      <c r="Y32" s="264"/>
      <c r="Z32" s="264"/>
      <c r="AA32" s="264"/>
      <c r="AB32" s="264"/>
      <c r="AC32" s="264"/>
      <c r="AD32" s="264"/>
      <c r="AE32" s="264"/>
      <c r="AF32" s="41"/>
      <c r="AG32" s="41"/>
      <c r="AH32" s="41"/>
      <c r="AI32" s="41"/>
      <c r="AJ32" s="41"/>
      <c r="AK32" s="263">
        <v>0</v>
      </c>
      <c r="AL32" s="264"/>
      <c r="AM32" s="264"/>
      <c r="AN32" s="264"/>
      <c r="AO32" s="264"/>
      <c r="AP32" s="41"/>
      <c r="AQ32" s="41"/>
      <c r="AR32" s="42"/>
      <c r="BE32" s="253"/>
    </row>
    <row r="33" spans="2:57" s="3" customFormat="1" ht="14.45" customHeight="1" hidden="1">
      <c r="B33" s="40"/>
      <c r="C33" s="41"/>
      <c r="D33" s="41"/>
      <c r="E33" s="41"/>
      <c r="F33" s="29" t="s">
        <v>46</v>
      </c>
      <c r="G33" s="41"/>
      <c r="H33" s="41"/>
      <c r="I33" s="41"/>
      <c r="J33" s="41"/>
      <c r="K33" s="41"/>
      <c r="L33" s="265">
        <v>0</v>
      </c>
      <c r="M33" s="264"/>
      <c r="N33" s="264"/>
      <c r="O33" s="264"/>
      <c r="P33" s="264"/>
      <c r="Q33" s="41"/>
      <c r="R33" s="41"/>
      <c r="S33" s="41"/>
      <c r="T33" s="41"/>
      <c r="U33" s="41"/>
      <c r="V33" s="41"/>
      <c r="W33" s="263">
        <f>ROUND(BD94,2)</f>
        <v>0</v>
      </c>
      <c r="X33" s="264"/>
      <c r="Y33" s="264"/>
      <c r="Z33" s="264"/>
      <c r="AA33" s="264"/>
      <c r="AB33" s="264"/>
      <c r="AC33" s="264"/>
      <c r="AD33" s="264"/>
      <c r="AE33" s="264"/>
      <c r="AF33" s="41"/>
      <c r="AG33" s="41"/>
      <c r="AH33" s="41"/>
      <c r="AI33" s="41"/>
      <c r="AJ33" s="41"/>
      <c r="AK33" s="263">
        <v>0</v>
      </c>
      <c r="AL33" s="264"/>
      <c r="AM33" s="264"/>
      <c r="AN33" s="264"/>
      <c r="AO33" s="264"/>
      <c r="AP33" s="41"/>
      <c r="AQ33" s="41"/>
      <c r="AR33" s="42"/>
      <c r="BE33" s="253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52"/>
    </row>
    <row r="35" spans="1:57" s="2" customFormat="1" ht="25.9" customHeight="1">
      <c r="A35" s="34"/>
      <c r="B35" s="35"/>
      <c r="C35" s="43"/>
      <c r="D35" s="44" t="s">
        <v>47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48</v>
      </c>
      <c r="U35" s="45"/>
      <c r="V35" s="45"/>
      <c r="W35" s="45"/>
      <c r="X35" s="266" t="s">
        <v>49</v>
      </c>
      <c r="Y35" s="267"/>
      <c r="Z35" s="267"/>
      <c r="AA35" s="267"/>
      <c r="AB35" s="267"/>
      <c r="AC35" s="45"/>
      <c r="AD35" s="45"/>
      <c r="AE35" s="45"/>
      <c r="AF35" s="45"/>
      <c r="AG35" s="45"/>
      <c r="AH35" s="45"/>
      <c r="AI35" s="45"/>
      <c r="AJ35" s="45"/>
      <c r="AK35" s="268">
        <f>SUM(AK26:AK33)</f>
        <v>0</v>
      </c>
      <c r="AL35" s="267"/>
      <c r="AM35" s="267"/>
      <c r="AN35" s="267"/>
      <c r="AO35" s="269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50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51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52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53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52</v>
      </c>
      <c r="AI60" s="38"/>
      <c r="AJ60" s="38"/>
      <c r="AK60" s="38"/>
      <c r="AL60" s="38"/>
      <c r="AM60" s="52" t="s">
        <v>53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54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55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52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53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52</v>
      </c>
      <c r="AI75" s="38"/>
      <c r="AJ75" s="38"/>
      <c r="AK75" s="38"/>
      <c r="AL75" s="38"/>
      <c r="AM75" s="52" t="s">
        <v>53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56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20221205-1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70" t="str">
        <f>K6</f>
        <v>Lužická Nisa, Jablonec n. N., havárie PB zdi, ř.km 44,400 – 44,420 von</v>
      </c>
      <c r="M85" s="271"/>
      <c r="N85" s="271"/>
      <c r="O85" s="271"/>
      <c r="P85" s="271"/>
      <c r="Q85" s="271"/>
      <c r="R85" s="271"/>
      <c r="S85" s="271"/>
      <c r="T85" s="271"/>
      <c r="U85" s="271"/>
      <c r="V85" s="271"/>
      <c r="W85" s="271"/>
      <c r="X85" s="271"/>
      <c r="Y85" s="271"/>
      <c r="Z85" s="271"/>
      <c r="AA85" s="271"/>
      <c r="AB85" s="271"/>
      <c r="AC85" s="271"/>
      <c r="AD85" s="271"/>
      <c r="AE85" s="271"/>
      <c r="AF85" s="271"/>
      <c r="AG85" s="271"/>
      <c r="AH85" s="271"/>
      <c r="AI85" s="271"/>
      <c r="AJ85" s="271"/>
      <c r="AK85" s="63"/>
      <c r="AL85" s="63"/>
      <c r="AM85" s="63"/>
      <c r="AN85" s="63"/>
      <c r="AO85" s="63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Jablonec nad Nisou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72" t="str">
        <f>IF(AN8="","",AN8)</f>
        <v>31. 3. 2023</v>
      </c>
      <c r="AN87" s="272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Povodí Labe, státní podnik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31</v>
      </c>
      <c r="AJ89" s="36"/>
      <c r="AK89" s="36"/>
      <c r="AL89" s="36"/>
      <c r="AM89" s="273" t="str">
        <f>IF(E17="","",E17)</f>
        <v>Ing. Tomáš Pecival, Ph.D.</v>
      </c>
      <c r="AN89" s="274"/>
      <c r="AO89" s="274"/>
      <c r="AP89" s="274"/>
      <c r="AQ89" s="36"/>
      <c r="AR89" s="39"/>
      <c r="AS89" s="275" t="s">
        <v>57</v>
      </c>
      <c r="AT89" s="276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29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35</v>
      </c>
      <c r="AJ90" s="36"/>
      <c r="AK90" s="36"/>
      <c r="AL90" s="36"/>
      <c r="AM90" s="273" t="str">
        <f>IF(E20="","",E20)</f>
        <v>Ing. Tomáš Pecival, Ph.D.</v>
      </c>
      <c r="AN90" s="274"/>
      <c r="AO90" s="274"/>
      <c r="AP90" s="274"/>
      <c r="AQ90" s="36"/>
      <c r="AR90" s="39"/>
      <c r="AS90" s="277"/>
      <c r="AT90" s="278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79"/>
      <c r="AT91" s="280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81" t="s">
        <v>58</v>
      </c>
      <c r="D92" s="282"/>
      <c r="E92" s="282"/>
      <c r="F92" s="282"/>
      <c r="G92" s="282"/>
      <c r="H92" s="73"/>
      <c r="I92" s="283" t="s">
        <v>59</v>
      </c>
      <c r="J92" s="282"/>
      <c r="K92" s="282"/>
      <c r="L92" s="282"/>
      <c r="M92" s="282"/>
      <c r="N92" s="282"/>
      <c r="O92" s="282"/>
      <c r="P92" s="282"/>
      <c r="Q92" s="282"/>
      <c r="R92" s="282"/>
      <c r="S92" s="282"/>
      <c r="T92" s="282"/>
      <c r="U92" s="282"/>
      <c r="V92" s="282"/>
      <c r="W92" s="282"/>
      <c r="X92" s="282"/>
      <c r="Y92" s="282"/>
      <c r="Z92" s="282"/>
      <c r="AA92" s="282"/>
      <c r="AB92" s="282"/>
      <c r="AC92" s="282"/>
      <c r="AD92" s="282"/>
      <c r="AE92" s="282"/>
      <c r="AF92" s="282"/>
      <c r="AG92" s="284" t="s">
        <v>60</v>
      </c>
      <c r="AH92" s="282"/>
      <c r="AI92" s="282"/>
      <c r="AJ92" s="282"/>
      <c r="AK92" s="282"/>
      <c r="AL92" s="282"/>
      <c r="AM92" s="282"/>
      <c r="AN92" s="283" t="s">
        <v>61</v>
      </c>
      <c r="AO92" s="282"/>
      <c r="AP92" s="285"/>
      <c r="AQ92" s="74" t="s">
        <v>62</v>
      </c>
      <c r="AR92" s="39"/>
      <c r="AS92" s="75" t="s">
        <v>63</v>
      </c>
      <c r="AT92" s="76" t="s">
        <v>64</v>
      </c>
      <c r="AU92" s="76" t="s">
        <v>65</v>
      </c>
      <c r="AV92" s="76" t="s">
        <v>66</v>
      </c>
      <c r="AW92" s="76" t="s">
        <v>67</v>
      </c>
      <c r="AX92" s="76" t="s">
        <v>68</v>
      </c>
      <c r="AY92" s="76" t="s">
        <v>69</v>
      </c>
      <c r="AZ92" s="76" t="s">
        <v>70</v>
      </c>
      <c r="BA92" s="76" t="s">
        <v>71</v>
      </c>
      <c r="BB92" s="76" t="s">
        <v>72</v>
      </c>
      <c r="BC92" s="76" t="s">
        <v>73</v>
      </c>
      <c r="BD92" s="77" t="s">
        <v>74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75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89">
        <f>ROUND(SUM(AG95:AG96),2)</f>
        <v>0</v>
      </c>
      <c r="AH94" s="289"/>
      <c r="AI94" s="289"/>
      <c r="AJ94" s="289"/>
      <c r="AK94" s="289"/>
      <c r="AL94" s="289"/>
      <c r="AM94" s="289"/>
      <c r="AN94" s="290">
        <f>SUM(AG94,AT94)</f>
        <v>0</v>
      </c>
      <c r="AO94" s="290"/>
      <c r="AP94" s="290"/>
      <c r="AQ94" s="85" t="s">
        <v>1</v>
      </c>
      <c r="AR94" s="86"/>
      <c r="AS94" s="87">
        <f>ROUND(SUM(AS95:AS96),2)</f>
        <v>0</v>
      </c>
      <c r="AT94" s="88">
        <f>ROUND(SUM(AV94:AW94),2)</f>
        <v>0</v>
      </c>
      <c r="AU94" s="89">
        <f>ROUND(SUM(AU95:AU96),5)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ROUND(SUM(AZ95:AZ96),2)</f>
        <v>0</v>
      </c>
      <c r="BA94" s="88">
        <f>ROUND(SUM(BA95:BA96),2)</f>
        <v>0</v>
      </c>
      <c r="BB94" s="88">
        <f>ROUND(SUM(BB95:BB96),2)</f>
        <v>0</v>
      </c>
      <c r="BC94" s="88">
        <f>ROUND(SUM(BC95:BC96),2)</f>
        <v>0</v>
      </c>
      <c r="BD94" s="90">
        <f>ROUND(SUM(BD95:BD96),2)</f>
        <v>0</v>
      </c>
      <c r="BS94" s="91" t="s">
        <v>76</v>
      </c>
      <c r="BT94" s="91" t="s">
        <v>77</v>
      </c>
      <c r="BU94" s="92" t="s">
        <v>78</v>
      </c>
      <c r="BV94" s="91" t="s">
        <v>79</v>
      </c>
      <c r="BW94" s="91" t="s">
        <v>5</v>
      </c>
      <c r="BX94" s="91" t="s">
        <v>80</v>
      </c>
      <c r="CL94" s="91" t="s">
        <v>1</v>
      </c>
    </row>
    <row r="95" spans="1:91" s="7" customFormat="1" ht="16.5" customHeight="1">
      <c r="A95" s="93" t="s">
        <v>81</v>
      </c>
      <c r="B95" s="94"/>
      <c r="C95" s="95"/>
      <c r="D95" s="288" t="s">
        <v>82</v>
      </c>
      <c r="E95" s="288"/>
      <c r="F95" s="288"/>
      <c r="G95" s="288"/>
      <c r="H95" s="288"/>
      <c r="I95" s="96"/>
      <c r="J95" s="288" t="s">
        <v>83</v>
      </c>
      <c r="K95" s="288"/>
      <c r="L95" s="288"/>
      <c r="M95" s="288"/>
      <c r="N95" s="288"/>
      <c r="O95" s="288"/>
      <c r="P95" s="288"/>
      <c r="Q95" s="288"/>
      <c r="R95" s="288"/>
      <c r="S95" s="288"/>
      <c r="T95" s="288"/>
      <c r="U95" s="288"/>
      <c r="V95" s="288"/>
      <c r="W95" s="288"/>
      <c r="X95" s="288"/>
      <c r="Y95" s="288"/>
      <c r="Z95" s="288"/>
      <c r="AA95" s="288"/>
      <c r="AB95" s="288"/>
      <c r="AC95" s="288"/>
      <c r="AD95" s="288"/>
      <c r="AE95" s="288"/>
      <c r="AF95" s="288"/>
      <c r="AG95" s="286">
        <f>'SO - Oprava PB zdi, ř. km...'!J30</f>
        <v>0</v>
      </c>
      <c r="AH95" s="287"/>
      <c r="AI95" s="287"/>
      <c r="AJ95" s="287"/>
      <c r="AK95" s="287"/>
      <c r="AL95" s="287"/>
      <c r="AM95" s="287"/>
      <c r="AN95" s="286">
        <f>SUM(AG95,AT95)</f>
        <v>0</v>
      </c>
      <c r="AO95" s="287"/>
      <c r="AP95" s="287"/>
      <c r="AQ95" s="97" t="s">
        <v>84</v>
      </c>
      <c r="AR95" s="98"/>
      <c r="AS95" s="99">
        <v>0</v>
      </c>
      <c r="AT95" s="100">
        <f>ROUND(SUM(AV95:AW95),2)</f>
        <v>0</v>
      </c>
      <c r="AU95" s="101">
        <f>'SO - Oprava PB zdi, ř. km...'!P124</f>
        <v>0</v>
      </c>
      <c r="AV95" s="100">
        <f>'SO - Oprava PB zdi, ř. km...'!J33</f>
        <v>0</v>
      </c>
      <c r="AW95" s="100">
        <f>'SO - Oprava PB zdi, ř. km...'!J34</f>
        <v>0</v>
      </c>
      <c r="AX95" s="100">
        <f>'SO - Oprava PB zdi, ř. km...'!J35</f>
        <v>0</v>
      </c>
      <c r="AY95" s="100">
        <f>'SO - Oprava PB zdi, ř. km...'!J36</f>
        <v>0</v>
      </c>
      <c r="AZ95" s="100">
        <f>'SO - Oprava PB zdi, ř. km...'!F33</f>
        <v>0</v>
      </c>
      <c r="BA95" s="100">
        <f>'SO - Oprava PB zdi, ř. km...'!F34</f>
        <v>0</v>
      </c>
      <c r="BB95" s="100">
        <f>'SO - Oprava PB zdi, ř. km...'!F35</f>
        <v>0</v>
      </c>
      <c r="BC95" s="100">
        <f>'SO - Oprava PB zdi, ř. km...'!F36</f>
        <v>0</v>
      </c>
      <c r="BD95" s="102">
        <f>'SO - Oprava PB zdi, ř. km...'!F37</f>
        <v>0</v>
      </c>
      <c r="BT95" s="103" t="s">
        <v>85</v>
      </c>
      <c r="BV95" s="103" t="s">
        <v>79</v>
      </c>
      <c r="BW95" s="103" t="s">
        <v>86</v>
      </c>
      <c r="BX95" s="103" t="s">
        <v>5</v>
      </c>
      <c r="CL95" s="103" t="s">
        <v>1</v>
      </c>
      <c r="CM95" s="103" t="s">
        <v>87</v>
      </c>
    </row>
    <row r="96" spans="1:91" s="7" customFormat="1" ht="16.5" customHeight="1">
      <c r="A96" s="93" t="s">
        <v>81</v>
      </c>
      <c r="B96" s="94"/>
      <c r="C96" s="95"/>
      <c r="D96" s="288" t="s">
        <v>88</v>
      </c>
      <c r="E96" s="288"/>
      <c r="F96" s="288"/>
      <c r="G96" s="288"/>
      <c r="H96" s="288"/>
      <c r="I96" s="96"/>
      <c r="J96" s="288" t="s">
        <v>89</v>
      </c>
      <c r="K96" s="288"/>
      <c r="L96" s="288"/>
      <c r="M96" s="288"/>
      <c r="N96" s="288"/>
      <c r="O96" s="288"/>
      <c r="P96" s="288"/>
      <c r="Q96" s="288"/>
      <c r="R96" s="288"/>
      <c r="S96" s="288"/>
      <c r="T96" s="288"/>
      <c r="U96" s="288"/>
      <c r="V96" s="288"/>
      <c r="W96" s="288"/>
      <c r="X96" s="288"/>
      <c r="Y96" s="288"/>
      <c r="Z96" s="288"/>
      <c r="AA96" s="288"/>
      <c r="AB96" s="288"/>
      <c r="AC96" s="288"/>
      <c r="AD96" s="288"/>
      <c r="AE96" s="288"/>
      <c r="AF96" s="288"/>
      <c r="AG96" s="286">
        <f>'VON - von'!J30</f>
        <v>0</v>
      </c>
      <c r="AH96" s="287"/>
      <c r="AI96" s="287"/>
      <c r="AJ96" s="287"/>
      <c r="AK96" s="287"/>
      <c r="AL96" s="287"/>
      <c r="AM96" s="287"/>
      <c r="AN96" s="286">
        <f>SUM(AG96,AT96)</f>
        <v>0</v>
      </c>
      <c r="AO96" s="287"/>
      <c r="AP96" s="287"/>
      <c r="AQ96" s="97" t="s">
        <v>84</v>
      </c>
      <c r="AR96" s="98"/>
      <c r="AS96" s="104">
        <v>0</v>
      </c>
      <c r="AT96" s="105">
        <f>ROUND(SUM(AV96:AW96),2)</f>
        <v>0</v>
      </c>
      <c r="AU96" s="106">
        <f>'VON - von'!P120</f>
        <v>0</v>
      </c>
      <c r="AV96" s="105">
        <f>'VON - von'!J33</f>
        <v>0</v>
      </c>
      <c r="AW96" s="105">
        <f>'VON - von'!J34</f>
        <v>0</v>
      </c>
      <c r="AX96" s="105">
        <f>'VON - von'!J35</f>
        <v>0</v>
      </c>
      <c r="AY96" s="105">
        <f>'VON - von'!J36</f>
        <v>0</v>
      </c>
      <c r="AZ96" s="105">
        <f>'VON - von'!F33</f>
        <v>0</v>
      </c>
      <c r="BA96" s="105">
        <f>'VON - von'!F34</f>
        <v>0</v>
      </c>
      <c r="BB96" s="105">
        <f>'VON - von'!F35</f>
        <v>0</v>
      </c>
      <c r="BC96" s="105">
        <f>'VON - von'!F36</f>
        <v>0</v>
      </c>
      <c r="BD96" s="107">
        <f>'VON - von'!F37</f>
        <v>0</v>
      </c>
      <c r="BT96" s="103" t="s">
        <v>85</v>
      </c>
      <c r="BV96" s="103" t="s">
        <v>79</v>
      </c>
      <c r="BW96" s="103" t="s">
        <v>90</v>
      </c>
      <c r="BX96" s="103" t="s">
        <v>5</v>
      </c>
      <c r="CL96" s="103" t="s">
        <v>1</v>
      </c>
      <c r="CM96" s="103" t="s">
        <v>87</v>
      </c>
    </row>
    <row r="97" spans="1:57" s="2" customFormat="1" ht="30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57" s="2" customFormat="1" ht="6.95" customHeight="1">
      <c r="A98" s="34"/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39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</sheetData>
  <sheetProtection algorithmName="SHA-512" hashValue="B2GO7R53o0dwzJMzvVHZRjBz/GWeGX546O/ltlpT91ERxxCW+fT5fxoqfoUW6FCucJYXkawyvd4hjP+CcUfwIQ==" saltValue="F/ASnxhf549JG+j7DJRd3UVg2tepok4wQde9oeYD5NilYXUEKSrTHCxcJ3woWRpjDKjtch70zwsj4U2ToZW1zA==" spinCount="100000" sheet="1" objects="1" scenarios="1" formatColumns="0" formatRows="0"/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SO - Oprava PB zdi, ř. km...'!C2" display="/"/>
    <hyperlink ref="A96" location="'VON - vo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7" t="s">
        <v>86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87</v>
      </c>
    </row>
    <row r="4" spans="2:46" s="1" customFormat="1" ht="24.95" customHeight="1">
      <c r="B4" s="20"/>
      <c r="D4" s="110" t="s">
        <v>91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26.25" customHeight="1">
      <c r="B7" s="20"/>
      <c r="E7" s="292" t="str">
        <f>'Rekapitulace stavby'!K6</f>
        <v>Lužická Nisa, Jablonec n. N., havárie PB zdi, ř.km 44,400 – 44,420 von</v>
      </c>
      <c r="F7" s="293"/>
      <c r="G7" s="293"/>
      <c r="H7" s="293"/>
      <c r="L7" s="20"/>
    </row>
    <row r="8" spans="1:31" s="2" customFormat="1" ht="12" customHeight="1">
      <c r="A8" s="34"/>
      <c r="B8" s="39"/>
      <c r="C8" s="34"/>
      <c r="D8" s="112" t="s">
        <v>92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4" t="s">
        <v>93</v>
      </c>
      <c r="F9" s="295"/>
      <c r="G9" s="295"/>
      <c r="H9" s="295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31. 3. 2023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26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27</v>
      </c>
      <c r="F15" s="34"/>
      <c r="G15" s="34"/>
      <c r="H15" s="34"/>
      <c r="I15" s="112" t="s">
        <v>28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29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6" t="str">
        <f>'Rekapitulace stavby'!E14</f>
        <v>Vyplň údaj</v>
      </c>
      <c r="F18" s="297"/>
      <c r="G18" s="297"/>
      <c r="H18" s="297"/>
      <c r="I18" s="112" t="s">
        <v>28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31</v>
      </c>
      <c r="E20" s="34"/>
      <c r="F20" s="34"/>
      <c r="G20" s="34"/>
      <c r="H20" s="34"/>
      <c r="I20" s="112" t="s">
        <v>25</v>
      </c>
      <c r="J20" s="113" t="s">
        <v>32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33</v>
      </c>
      <c r="F21" s="34"/>
      <c r="G21" s="34"/>
      <c r="H21" s="34"/>
      <c r="I21" s="112" t="s">
        <v>28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35</v>
      </c>
      <c r="E23" s="34"/>
      <c r="F23" s="34"/>
      <c r="G23" s="34"/>
      <c r="H23" s="34"/>
      <c r="I23" s="112" t="s">
        <v>25</v>
      </c>
      <c r="J23" s="113" t="s">
        <v>32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33</v>
      </c>
      <c r="F24" s="34"/>
      <c r="G24" s="34"/>
      <c r="H24" s="34"/>
      <c r="I24" s="112" t="s">
        <v>28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36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298" t="s">
        <v>1</v>
      </c>
      <c r="F27" s="298"/>
      <c r="G27" s="298"/>
      <c r="H27" s="298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37</v>
      </c>
      <c r="E30" s="34"/>
      <c r="F30" s="34"/>
      <c r="G30" s="34"/>
      <c r="H30" s="34"/>
      <c r="I30" s="34"/>
      <c r="J30" s="120">
        <f>ROUND(J124,2)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39</v>
      </c>
      <c r="G32" s="34"/>
      <c r="H32" s="34"/>
      <c r="I32" s="121" t="s">
        <v>38</v>
      </c>
      <c r="J32" s="121" t="s">
        <v>40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41</v>
      </c>
      <c r="E33" s="112" t="s">
        <v>42</v>
      </c>
      <c r="F33" s="123">
        <f>ROUND((SUM(BE124:BE274)),2)</f>
        <v>0</v>
      </c>
      <c r="G33" s="34"/>
      <c r="H33" s="34"/>
      <c r="I33" s="124">
        <v>0.21</v>
      </c>
      <c r="J33" s="123">
        <f>ROUND(((SUM(BE124:BE274))*I33),2)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43</v>
      </c>
      <c r="F34" s="123">
        <f>ROUND((SUM(BF124:BF274)),2)</f>
        <v>0</v>
      </c>
      <c r="G34" s="34"/>
      <c r="H34" s="34"/>
      <c r="I34" s="124">
        <v>0.15</v>
      </c>
      <c r="J34" s="123">
        <f>ROUND(((SUM(BF124:BF274))*I34),2)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44</v>
      </c>
      <c r="F35" s="123">
        <f>ROUND((SUM(BG124:BG274)),2)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45</v>
      </c>
      <c r="F36" s="123">
        <f>ROUND((SUM(BH124:BH274)),2)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46</v>
      </c>
      <c r="F37" s="123">
        <f>ROUND((SUM(BI124:BI274)),2)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47</v>
      </c>
      <c r="E39" s="127"/>
      <c r="F39" s="127"/>
      <c r="G39" s="128" t="s">
        <v>48</v>
      </c>
      <c r="H39" s="129" t="s">
        <v>49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50</v>
      </c>
      <c r="E50" s="133"/>
      <c r="F50" s="133"/>
      <c r="G50" s="132" t="s">
        <v>51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52</v>
      </c>
      <c r="E61" s="135"/>
      <c r="F61" s="136" t="s">
        <v>53</v>
      </c>
      <c r="G61" s="134" t="s">
        <v>52</v>
      </c>
      <c r="H61" s="135"/>
      <c r="I61" s="135"/>
      <c r="J61" s="137" t="s">
        <v>53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54</v>
      </c>
      <c r="E65" s="138"/>
      <c r="F65" s="138"/>
      <c r="G65" s="132" t="s">
        <v>55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52</v>
      </c>
      <c r="E76" s="135"/>
      <c r="F76" s="136" t="s">
        <v>53</v>
      </c>
      <c r="G76" s="134" t="s">
        <v>52</v>
      </c>
      <c r="H76" s="135"/>
      <c r="I76" s="135"/>
      <c r="J76" s="137" t="s">
        <v>53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94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6.25" customHeight="1">
      <c r="A85" s="34"/>
      <c r="B85" s="35"/>
      <c r="C85" s="36"/>
      <c r="D85" s="36"/>
      <c r="E85" s="299" t="str">
        <f>E7</f>
        <v>Lužická Nisa, Jablonec n. N., havárie PB zdi, ř.km 44,400 – 44,420 von</v>
      </c>
      <c r="F85" s="300"/>
      <c r="G85" s="300"/>
      <c r="H85" s="300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92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0" t="str">
        <f>E9</f>
        <v>SO - Oprava PB zdi, ř. km 44,400 – 44,420</v>
      </c>
      <c r="F87" s="301"/>
      <c r="G87" s="301"/>
      <c r="H87" s="301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Jablonec nad Nisou</v>
      </c>
      <c r="G89" s="36"/>
      <c r="H89" s="36"/>
      <c r="I89" s="29" t="s">
        <v>22</v>
      </c>
      <c r="J89" s="66" t="str">
        <f>IF(J12="","",J12)</f>
        <v>31. 3. 2023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>
      <c r="A91" s="34"/>
      <c r="B91" s="35"/>
      <c r="C91" s="29" t="s">
        <v>24</v>
      </c>
      <c r="D91" s="36"/>
      <c r="E91" s="36"/>
      <c r="F91" s="27" t="str">
        <f>E15</f>
        <v>Povodí Labe, státní podnik</v>
      </c>
      <c r="G91" s="36"/>
      <c r="H91" s="36"/>
      <c r="I91" s="29" t="s">
        <v>31</v>
      </c>
      <c r="J91" s="32" t="str">
        <f>E21</f>
        <v>Ing. Tomáš Pecival, Ph.D.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5.7" customHeight="1">
      <c r="A92" s="34"/>
      <c r="B92" s="35"/>
      <c r="C92" s="29" t="s">
        <v>29</v>
      </c>
      <c r="D92" s="36"/>
      <c r="E92" s="36"/>
      <c r="F92" s="27" t="str">
        <f>IF(E18="","",E18)</f>
        <v>Vyplň údaj</v>
      </c>
      <c r="G92" s="36"/>
      <c r="H92" s="36"/>
      <c r="I92" s="29" t="s">
        <v>35</v>
      </c>
      <c r="J92" s="32" t="str">
        <f>E24</f>
        <v>Ing. Tomáš Pecival, Ph.D.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95</v>
      </c>
      <c r="D94" s="144"/>
      <c r="E94" s="144"/>
      <c r="F94" s="144"/>
      <c r="G94" s="144"/>
      <c r="H94" s="144"/>
      <c r="I94" s="144"/>
      <c r="J94" s="145" t="s">
        <v>96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97</v>
      </c>
      <c r="D96" s="36"/>
      <c r="E96" s="36"/>
      <c r="F96" s="36"/>
      <c r="G96" s="36"/>
      <c r="H96" s="36"/>
      <c r="I96" s="36"/>
      <c r="J96" s="84">
        <f>J124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98</v>
      </c>
    </row>
    <row r="97" spans="2:12" s="9" customFormat="1" ht="24.95" customHeight="1">
      <c r="B97" s="147"/>
      <c r="C97" s="148"/>
      <c r="D97" s="149" t="s">
        <v>99</v>
      </c>
      <c r="E97" s="150"/>
      <c r="F97" s="150"/>
      <c r="G97" s="150"/>
      <c r="H97" s="150"/>
      <c r="I97" s="150"/>
      <c r="J97" s="151">
        <f>J125</f>
        <v>0</v>
      </c>
      <c r="K97" s="148"/>
      <c r="L97" s="152"/>
    </row>
    <row r="98" spans="2:12" s="10" customFormat="1" ht="19.9" customHeight="1">
      <c r="B98" s="153"/>
      <c r="C98" s="154"/>
      <c r="D98" s="155" t="s">
        <v>100</v>
      </c>
      <c r="E98" s="156"/>
      <c r="F98" s="156"/>
      <c r="G98" s="156"/>
      <c r="H98" s="156"/>
      <c r="I98" s="156"/>
      <c r="J98" s="157">
        <f>J126</f>
        <v>0</v>
      </c>
      <c r="K98" s="154"/>
      <c r="L98" s="158"/>
    </row>
    <row r="99" spans="2:12" s="10" customFormat="1" ht="19.9" customHeight="1">
      <c r="B99" s="153"/>
      <c r="C99" s="154"/>
      <c r="D99" s="155" t="s">
        <v>101</v>
      </c>
      <c r="E99" s="156"/>
      <c r="F99" s="156"/>
      <c r="G99" s="156"/>
      <c r="H99" s="156"/>
      <c r="I99" s="156"/>
      <c r="J99" s="157">
        <f>J181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102</v>
      </c>
      <c r="E100" s="156"/>
      <c r="F100" s="156"/>
      <c r="G100" s="156"/>
      <c r="H100" s="156"/>
      <c r="I100" s="156"/>
      <c r="J100" s="157">
        <f>J213</f>
        <v>0</v>
      </c>
      <c r="K100" s="154"/>
      <c r="L100" s="158"/>
    </row>
    <row r="101" spans="2:12" s="10" customFormat="1" ht="19.9" customHeight="1">
      <c r="B101" s="153"/>
      <c r="C101" s="154"/>
      <c r="D101" s="155" t="s">
        <v>103</v>
      </c>
      <c r="E101" s="156"/>
      <c r="F101" s="156"/>
      <c r="G101" s="156"/>
      <c r="H101" s="156"/>
      <c r="I101" s="156"/>
      <c r="J101" s="157">
        <f>J227</f>
        <v>0</v>
      </c>
      <c r="K101" s="154"/>
      <c r="L101" s="158"/>
    </row>
    <row r="102" spans="2:12" s="10" customFormat="1" ht="19.9" customHeight="1">
      <c r="B102" s="153"/>
      <c r="C102" s="154"/>
      <c r="D102" s="155" t="s">
        <v>104</v>
      </c>
      <c r="E102" s="156"/>
      <c r="F102" s="156"/>
      <c r="G102" s="156"/>
      <c r="H102" s="156"/>
      <c r="I102" s="156"/>
      <c r="J102" s="157">
        <f>J236</f>
        <v>0</v>
      </c>
      <c r="K102" s="154"/>
      <c r="L102" s="158"/>
    </row>
    <row r="103" spans="2:12" s="10" customFormat="1" ht="19.9" customHeight="1">
      <c r="B103" s="153"/>
      <c r="C103" s="154"/>
      <c r="D103" s="155" t="s">
        <v>105</v>
      </c>
      <c r="E103" s="156"/>
      <c r="F103" s="156"/>
      <c r="G103" s="156"/>
      <c r="H103" s="156"/>
      <c r="I103" s="156"/>
      <c r="J103" s="157">
        <f>J262</f>
        <v>0</v>
      </c>
      <c r="K103" s="154"/>
      <c r="L103" s="158"/>
    </row>
    <row r="104" spans="2:12" s="10" customFormat="1" ht="19.9" customHeight="1">
      <c r="B104" s="153"/>
      <c r="C104" s="154"/>
      <c r="D104" s="155" t="s">
        <v>106</v>
      </c>
      <c r="E104" s="156"/>
      <c r="F104" s="156"/>
      <c r="G104" s="156"/>
      <c r="H104" s="156"/>
      <c r="I104" s="156"/>
      <c r="J104" s="157">
        <f>J272</f>
        <v>0</v>
      </c>
      <c r="K104" s="154"/>
      <c r="L104" s="158"/>
    </row>
    <row r="105" spans="1:31" s="2" customFormat="1" ht="21.75" customHeight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10" spans="1:31" s="2" customFormat="1" ht="6.95" customHeight="1">
      <c r="A110" s="34"/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4.95" customHeight="1">
      <c r="A111" s="34"/>
      <c r="B111" s="35"/>
      <c r="C111" s="23" t="s">
        <v>107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16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26.25" customHeight="1">
      <c r="A114" s="34"/>
      <c r="B114" s="35"/>
      <c r="C114" s="36"/>
      <c r="D114" s="36"/>
      <c r="E114" s="299" t="str">
        <f>E7</f>
        <v>Lužická Nisa, Jablonec n. N., havárie PB zdi, ř.km 44,400 – 44,420 von</v>
      </c>
      <c r="F114" s="300"/>
      <c r="G114" s="300"/>
      <c r="H114" s="300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92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6"/>
      <c r="D116" s="36"/>
      <c r="E116" s="270" t="str">
        <f>E9</f>
        <v>SO - Oprava PB zdi, ř. km 44,400 – 44,420</v>
      </c>
      <c r="F116" s="301"/>
      <c r="G116" s="301"/>
      <c r="H116" s="301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20</v>
      </c>
      <c r="D118" s="36"/>
      <c r="E118" s="36"/>
      <c r="F118" s="27" t="str">
        <f>F12</f>
        <v>Jablonec nad Nisou</v>
      </c>
      <c r="G118" s="36"/>
      <c r="H118" s="36"/>
      <c r="I118" s="29" t="s">
        <v>22</v>
      </c>
      <c r="J118" s="66" t="str">
        <f>IF(J12="","",J12)</f>
        <v>31. 3. 2023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25.7" customHeight="1">
      <c r="A120" s="34"/>
      <c r="B120" s="35"/>
      <c r="C120" s="29" t="s">
        <v>24</v>
      </c>
      <c r="D120" s="36"/>
      <c r="E120" s="36"/>
      <c r="F120" s="27" t="str">
        <f>E15</f>
        <v>Povodí Labe, státní podnik</v>
      </c>
      <c r="G120" s="36"/>
      <c r="H120" s="36"/>
      <c r="I120" s="29" t="s">
        <v>31</v>
      </c>
      <c r="J120" s="32" t="str">
        <f>E21</f>
        <v>Ing. Tomáš Pecival, Ph.D.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25.7" customHeight="1">
      <c r="A121" s="34"/>
      <c r="B121" s="35"/>
      <c r="C121" s="29" t="s">
        <v>29</v>
      </c>
      <c r="D121" s="36"/>
      <c r="E121" s="36"/>
      <c r="F121" s="27" t="str">
        <f>IF(E18="","",E18)</f>
        <v>Vyplň údaj</v>
      </c>
      <c r="G121" s="36"/>
      <c r="H121" s="36"/>
      <c r="I121" s="29" t="s">
        <v>35</v>
      </c>
      <c r="J121" s="32" t="str">
        <f>E24</f>
        <v>Ing. Tomáš Pecival, Ph.D.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0.3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11" customFormat="1" ht="29.25" customHeight="1">
      <c r="A123" s="159"/>
      <c r="B123" s="160"/>
      <c r="C123" s="161" t="s">
        <v>108</v>
      </c>
      <c r="D123" s="162" t="s">
        <v>62</v>
      </c>
      <c r="E123" s="162" t="s">
        <v>58</v>
      </c>
      <c r="F123" s="162" t="s">
        <v>59</v>
      </c>
      <c r="G123" s="162" t="s">
        <v>109</v>
      </c>
      <c r="H123" s="162" t="s">
        <v>110</v>
      </c>
      <c r="I123" s="162" t="s">
        <v>111</v>
      </c>
      <c r="J123" s="162" t="s">
        <v>96</v>
      </c>
      <c r="K123" s="163" t="s">
        <v>112</v>
      </c>
      <c r="L123" s="164"/>
      <c r="M123" s="75" t="s">
        <v>1</v>
      </c>
      <c r="N123" s="76" t="s">
        <v>41</v>
      </c>
      <c r="O123" s="76" t="s">
        <v>113</v>
      </c>
      <c r="P123" s="76" t="s">
        <v>114</v>
      </c>
      <c r="Q123" s="76" t="s">
        <v>115</v>
      </c>
      <c r="R123" s="76" t="s">
        <v>116</v>
      </c>
      <c r="S123" s="76" t="s">
        <v>117</v>
      </c>
      <c r="T123" s="77" t="s">
        <v>118</v>
      </c>
      <c r="U123" s="159"/>
      <c r="V123" s="159"/>
      <c r="W123" s="159"/>
      <c r="X123" s="159"/>
      <c r="Y123" s="159"/>
      <c r="Z123" s="159"/>
      <c r="AA123" s="159"/>
      <c r="AB123" s="159"/>
      <c r="AC123" s="159"/>
      <c r="AD123" s="159"/>
      <c r="AE123" s="159"/>
    </row>
    <row r="124" spans="1:63" s="2" customFormat="1" ht="22.9" customHeight="1">
      <c r="A124" s="34"/>
      <c r="B124" s="35"/>
      <c r="C124" s="82" t="s">
        <v>119</v>
      </c>
      <c r="D124" s="36"/>
      <c r="E124" s="36"/>
      <c r="F124" s="36"/>
      <c r="G124" s="36"/>
      <c r="H124" s="36"/>
      <c r="I124" s="36"/>
      <c r="J124" s="165">
        <f>BK124</f>
        <v>0</v>
      </c>
      <c r="K124" s="36"/>
      <c r="L124" s="39"/>
      <c r="M124" s="78"/>
      <c r="N124" s="166"/>
      <c r="O124" s="79"/>
      <c r="P124" s="167">
        <f>P125</f>
        <v>0</v>
      </c>
      <c r="Q124" s="79"/>
      <c r="R124" s="167">
        <f>R125</f>
        <v>226.34335708</v>
      </c>
      <c r="S124" s="79"/>
      <c r="T124" s="168">
        <f>T125</f>
        <v>103.49249999999999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76</v>
      </c>
      <c r="AU124" s="17" t="s">
        <v>98</v>
      </c>
      <c r="BK124" s="169">
        <f>BK125</f>
        <v>0</v>
      </c>
    </row>
    <row r="125" spans="2:63" s="12" customFormat="1" ht="25.9" customHeight="1">
      <c r="B125" s="170"/>
      <c r="C125" s="171"/>
      <c r="D125" s="172" t="s">
        <v>76</v>
      </c>
      <c r="E125" s="173" t="s">
        <v>120</v>
      </c>
      <c r="F125" s="173" t="s">
        <v>121</v>
      </c>
      <c r="G125" s="171"/>
      <c r="H125" s="171"/>
      <c r="I125" s="174"/>
      <c r="J125" s="175">
        <f>BK125</f>
        <v>0</v>
      </c>
      <c r="K125" s="171"/>
      <c r="L125" s="176"/>
      <c r="M125" s="177"/>
      <c r="N125" s="178"/>
      <c r="O125" s="178"/>
      <c r="P125" s="179">
        <f>P126+P181+P213+P227+P236+P262+P272</f>
        <v>0</v>
      </c>
      <c r="Q125" s="178"/>
      <c r="R125" s="179">
        <f>R126+R181+R213+R227+R236+R262+R272</f>
        <v>226.34335708</v>
      </c>
      <c r="S125" s="178"/>
      <c r="T125" s="180">
        <f>T126+T181+T213+T227+T236+T262+T272</f>
        <v>103.49249999999999</v>
      </c>
      <c r="AR125" s="181" t="s">
        <v>85</v>
      </c>
      <c r="AT125" s="182" t="s">
        <v>76</v>
      </c>
      <c r="AU125" s="182" t="s">
        <v>77</v>
      </c>
      <c r="AY125" s="181" t="s">
        <v>122</v>
      </c>
      <c r="BK125" s="183">
        <f>BK126+BK181+BK213+BK227+BK236+BK262+BK272</f>
        <v>0</v>
      </c>
    </row>
    <row r="126" spans="2:63" s="12" customFormat="1" ht="22.9" customHeight="1">
      <c r="B126" s="170"/>
      <c r="C126" s="171"/>
      <c r="D126" s="172" t="s">
        <v>76</v>
      </c>
      <c r="E126" s="184" t="s">
        <v>85</v>
      </c>
      <c r="F126" s="184" t="s">
        <v>123</v>
      </c>
      <c r="G126" s="171"/>
      <c r="H126" s="171"/>
      <c r="I126" s="174"/>
      <c r="J126" s="185">
        <f>BK126</f>
        <v>0</v>
      </c>
      <c r="K126" s="171"/>
      <c r="L126" s="176"/>
      <c r="M126" s="177"/>
      <c r="N126" s="178"/>
      <c r="O126" s="178"/>
      <c r="P126" s="179">
        <f>SUM(P127:P180)</f>
        <v>0</v>
      </c>
      <c r="Q126" s="178"/>
      <c r="R126" s="179">
        <f>SUM(R127:R180)</f>
        <v>18.600746</v>
      </c>
      <c r="S126" s="178"/>
      <c r="T126" s="180">
        <f>SUM(T127:T180)</f>
        <v>0</v>
      </c>
      <c r="AR126" s="181" t="s">
        <v>85</v>
      </c>
      <c r="AT126" s="182" t="s">
        <v>76</v>
      </c>
      <c r="AU126" s="182" t="s">
        <v>85</v>
      </c>
      <c r="AY126" s="181" t="s">
        <v>122</v>
      </c>
      <c r="BK126" s="183">
        <f>SUM(BK127:BK180)</f>
        <v>0</v>
      </c>
    </row>
    <row r="127" spans="1:65" s="2" customFormat="1" ht="37.9" customHeight="1">
      <c r="A127" s="34"/>
      <c r="B127" s="35"/>
      <c r="C127" s="186" t="s">
        <v>85</v>
      </c>
      <c r="D127" s="186" t="s">
        <v>124</v>
      </c>
      <c r="E127" s="187" t="s">
        <v>125</v>
      </c>
      <c r="F127" s="188" t="s">
        <v>126</v>
      </c>
      <c r="G127" s="189" t="s">
        <v>127</v>
      </c>
      <c r="H127" s="190">
        <v>20</v>
      </c>
      <c r="I127" s="191"/>
      <c r="J127" s="192">
        <f>ROUND(I127*H127,2)</f>
        <v>0</v>
      </c>
      <c r="K127" s="188" t="s">
        <v>128</v>
      </c>
      <c r="L127" s="39"/>
      <c r="M127" s="193" t="s">
        <v>1</v>
      </c>
      <c r="N127" s="194" t="s">
        <v>42</v>
      </c>
      <c r="O127" s="71"/>
      <c r="P127" s="195">
        <f>O127*H127</f>
        <v>0</v>
      </c>
      <c r="Q127" s="195">
        <v>0</v>
      </c>
      <c r="R127" s="195">
        <f>Q127*H127</f>
        <v>0</v>
      </c>
      <c r="S127" s="195">
        <v>0</v>
      </c>
      <c r="T127" s="196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7" t="s">
        <v>129</v>
      </c>
      <c r="AT127" s="197" t="s">
        <v>124</v>
      </c>
      <c r="AU127" s="197" t="s">
        <v>87</v>
      </c>
      <c r="AY127" s="17" t="s">
        <v>122</v>
      </c>
      <c r="BE127" s="198">
        <f>IF(N127="základní",J127,0)</f>
        <v>0</v>
      </c>
      <c r="BF127" s="198">
        <f>IF(N127="snížená",J127,0)</f>
        <v>0</v>
      </c>
      <c r="BG127" s="198">
        <f>IF(N127="zákl. přenesená",J127,0)</f>
        <v>0</v>
      </c>
      <c r="BH127" s="198">
        <f>IF(N127="sníž. přenesená",J127,0)</f>
        <v>0</v>
      </c>
      <c r="BI127" s="198">
        <f>IF(N127="nulová",J127,0)</f>
        <v>0</v>
      </c>
      <c r="BJ127" s="17" t="s">
        <v>85</v>
      </c>
      <c r="BK127" s="198">
        <f>ROUND(I127*H127,2)</f>
        <v>0</v>
      </c>
      <c r="BL127" s="17" t="s">
        <v>129</v>
      </c>
      <c r="BM127" s="197" t="s">
        <v>130</v>
      </c>
    </row>
    <row r="128" spans="1:47" s="2" customFormat="1" ht="29.25">
      <c r="A128" s="34"/>
      <c r="B128" s="35"/>
      <c r="C128" s="36"/>
      <c r="D128" s="199" t="s">
        <v>131</v>
      </c>
      <c r="E128" s="36"/>
      <c r="F128" s="200" t="s">
        <v>132</v>
      </c>
      <c r="G128" s="36"/>
      <c r="H128" s="36"/>
      <c r="I128" s="201"/>
      <c r="J128" s="36"/>
      <c r="K128" s="36"/>
      <c r="L128" s="39"/>
      <c r="M128" s="202"/>
      <c r="N128" s="203"/>
      <c r="O128" s="71"/>
      <c r="P128" s="71"/>
      <c r="Q128" s="71"/>
      <c r="R128" s="71"/>
      <c r="S128" s="71"/>
      <c r="T128" s="72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131</v>
      </c>
      <c r="AU128" s="17" t="s">
        <v>87</v>
      </c>
    </row>
    <row r="129" spans="1:65" s="2" customFormat="1" ht="24.2" customHeight="1">
      <c r="A129" s="34"/>
      <c r="B129" s="35"/>
      <c r="C129" s="186" t="s">
        <v>87</v>
      </c>
      <c r="D129" s="186" t="s">
        <v>124</v>
      </c>
      <c r="E129" s="187" t="s">
        <v>133</v>
      </c>
      <c r="F129" s="188" t="s">
        <v>134</v>
      </c>
      <c r="G129" s="189" t="s">
        <v>127</v>
      </c>
      <c r="H129" s="190">
        <v>143.22</v>
      </c>
      <c r="I129" s="191"/>
      <c r="J129" s="192">
        <f>ROUND(I129*H129,2)</f>
        <v>0</v>
      </c>
      <c r="K129" s="188" t="s">
        <v>1</v>
      </c>
      <c r="L129" s="39"/>
      <c r="M129" s="193" t="s">
        <v>1</v>
      </c>
      <c r="N129" s="194" t="s">
        <v>42</v>
      </c>
      <c r="O129" s="71"/>
      <c r="P129" s="195">
        <f>O129*H129</f>
        <v>0</v>
      </c>
      <c r="Q129" s="195">
        <v>0</v>
      </c>
      <c r="R129" s="195">
        <f>Q129*H129</f>
        <v>0</v>
      </c>
      <c r="S129" s="195">
        <v>0</v>
      </c>
      <c r="T129" s="196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7" t="s">
        <v>129</v>
      </c>
      <c r="AT129" s="197" t="s">
        <v>124</v>
      </c>
      <c r="AU129" s="197" t="s">
        <v>87</v>
      </c>
      <c r="AY129" s="17" t="s">
        <v>122</v>
      </c>
      <c r="BE129" s="198">
        <f>IF(N129="základní",J129,0)</f>
        <v>0</v>
      </c>
      <c r="BF129" s="198">
        <f>IF(N129="snížená",J129,0)</f>
        <v>0</v>
      </c>
      <c r="BG129" s="198">
        <f>IF(N129="zákl. přenesená",J129,0)</f>
        <v>0</v>
      </c>
      <c r="BH129" s="198">
        <f>IF(N129="sníž. přenesená",J129,0)</f>
        <v>0</v>
      </c>
      <c r="BI129" s="198">
        <f>IF(N129="nulová",J129,0)</f>
        <v>0</v>
      </c>
      <c r="BJ129" s="17" t="s">
        <v>85</v>
      </c>
      <c r="BK129" s="198">
        <f>ROUND(I129*H129,2)</f>
        <v>0</v>
      </c>
      <c r="BL129" s="17" t="s">
        <v>129</v>
      </c>
      <c r="BM129" s="197" t="s">
        <v>135</v>
      </c>
    </row>
    <row r="130" spans="1:47" s="2" customFormat="1" ht="19.5">
      <c r="A130" s="34"/>
      <c r="B130" s="35"/>
      <c r="C130" s="36"/>
      <c r="D130" s="199" t="s">
        <v>131</v>
      </c>
      <c r="E130" s="36"/>
      <c r="F130" s="200" t="s">
        <v>136</v>
      </c>
      <c r="G130" s="36"/>
      <c r="H130" s="36"/>
      <c r="I130" s="201"/>
      <c r="J130" s="36"/>
      <c r="K130" s="36"/>
      <c r="L130" s="39"/>
      <c r="M130" s="202"/>
      <c r="N130" s="203"/>
      <c r="O130" s="71"/>
      <c r="P130" s="71"/>
      <c r="Q130" s="71"/>
      <c r="R130" s="71"/>
      <c r="S130" s="71"/>
      <c r="T130" s="72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131</v>
      </c>
      <c r="AU130" s="17" t="s">
        <v>87</v>
      </c>
    </row>
    <row r="131" spans="2:51" s="13" customFormat="1" ht="11.25">
      <c r="B131" s="204"/>
      <c r="C131" s="205"/>
      <c r="D131" s="199" t="s">
        <v>137</v>
      </c>
      <c r="E131" s="206" t="s">
        <v>1</v>
      </c>
      <c r="F131" s="207" t="s">
        <v>138</v>
      </c>
      <c r="G131" s="205"/>
      <c r="H131" s="208">
        <v>143.22</v>
      </c>
      <c r="I131" s="209"/>
      <c r="J131" s="205"/>
      <c r="K131" s="205"/>
      <c r="L131" s="210"/>
      <c r="M131" s="211"/>
      <c r="N131" s="212"/>
      <c r="O131" s="212"/>
      <c r="P131" s="212"/>
      <c r="Q131" s="212"/>
      <c r="R131" s="212"/>
      <c r="S131" s="212"/>
      <c r="T131" s="213"/>
      <c r="AT131" s="214" t="s">
        <v>137</v>
      </c>
      <c r="AU131" s="214" t="s">
        <v>87</v>
      </c>
      <c r="AV131" s="13" t="s">
        <v>87</v>
      </c>
      <c r="AW131" s="13" t="s">
        <v>34</v>
      </c>
      <c r="AX131" s="13" t="s">
        <v>85</v>
      </c>
      <c r="AY131" s="214" t="s">
        <v>122</v>
      </c>
    </row>
    <row r="132" spans="1:65" s="2" customFormat="1" ht="33" customHeight="1">
      <c r="A132" s="34"/>
      <c r="B132" s="35"/>
      <c r="C132" s="186" t="s">
        <v>139</v>
      </c>
      <c r="D132" s="186" t="s">
        <v>124</v>
      </c>
      <c r="E132" s="187" t="s">
        <v>140</v>
      </c>
      <c r="F132" s="188" t="s">
        <v>141</v>
      </c>
      <c r="G132" s="189" t="s">
        <v>142</v>
      </c>
      <c r="H132" s="190">
        <v>465.465</v>
      </c>
      <c r="I132" s="191"/>
      <c r="J132" s="192">
        <f>ROUND(I132*H132,2)</f>
        <v>0</v>
      </c>
      <c r="K132" s="188" t="s">
        <v>128</v>
      </c>
      <c r="L132" s="39"/>
      <c r="M132" s="193" t="s">
        <v>1</v>
      </c>
      <c r="N132" s="194" t="s">
        <v>42</v>
      </c>
      <c r="O132" s="71"/>
      <c r="P132" s="195">
        <f>O132*H132</f>
        <v>0</v>
      </c>
      <c r="Q132" s="195">
        <v>0</v>
      </c>
      <c r="R132" s="195">
        <f>Q132*H132</f>
        <v>0</v>
      </c>
      <c r="S132" s="195">
        <v>0</v>
      </c>
      <c r="T132" s="196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7" t="s">
        <v>129</v>
      </c>
      <c r="AT132" s="197" t="s">
        <v>124</v>
      </c>
      <c r="AU132" s="197" t="s">
        <v>87</v>
      </c>
      <c r="AY132" s="17" t="s">
        <v>122</v>
      </c>
      <c r="BE132" s="198">
        <f>IF(N132="základní",J132,0)</f>
        <v>0</v>
      </c>
      <c r="BF132" s="198">
        <f>IF(N132="snížená",J132,0)</f>
        <v>0</v>
      </c>
      <c r="BG132" s="198">
        <f>IF(N132="zákl. přenesená",J132,0)</f>
        <v>0</v>
      </c>
      <c r="BH132" s="198">
        <f>IF(N132="sníž. přenesená",J132,0)</f>
        <v>0</v>
      </c>
      <c r="BI132" s="198">
        <f>IF(N132="nulová",J132,0)</f>
        <v>0</v>
      </c>
      <c r="BJ132" s="17" t="s">
        <v>85</v>
      </c>
      <c r="BK132" s="198">
        <f>ROUND(I132*H132,2)</f>
        <v>0</v>
      </c>
      <c r="BL132" s="17" t="s">
        <v>129</v>
      </c>
      <c r="BM132" s="197" t="s">
        <v>143</v>
      </c>
    </row>
    <row r="133" spans="1:47" s="2" customFormat="1" ht="19.5">
      <c r="A133" s="34"/>
      <c r="B133" s="35"/>
      <c r="C133" s="36"/>
      <c r="D133" s="199" t="s">
        <v>131</v>
      </c>
      <c r="E133" s="36"/>
      <c r="F133" s="200" t="s">
        <v>144</v>
      </c>
      <c r="G133" s="36"/>
      <c r="H133" s="36"/>
      <c r="I133" s="201"/>
      <c r="J133" s="36"/>
      <c r="K133" s="36"/>
      <c r="L133" s="39"/>
      <c r="M133" s="202"/>
      <c r="N133" s="203"/>
      <c r="O133" s="71"/>
      <c r="P133" s="71"/>
      <c r="Q133" s="71"/>
      <c r="R133" s="71"/>
      <c r="S133" s="71"/>
      <c r="T133" s="72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131</v>
      </c>
      <c r="AU133" s="17" t="s">
        <v>87</v>
      </c>
    </row>
    <row r="134" spans="2:51" s="13" customFormat="1" ht="11.25">
      <c r="B134" s="204"/>
      <c r="C134" s="205"/>
      <c r="D134" s="199" t="s">
        <v>137</v>
      </c>
      <c r="E134" s="206" t="s">
        <v>1</v>
      </c>
      <c r="F134" s="207" t="s">
        <v>145</v>
      </c>
      <c r="G134" s="205"/>
      <c r="H134" s="208">
        <v>465.465</v>
      </c>
      <c r="I134" s="209"/>
      <c r="J134" s="205"/>
      <c r="K134" s="205"/>
      <c r="L134" s="210"/>
      <c r="M134" s="211"/>
      <c r="N134" s="212"/>
      <c r="O134" s="212"/>
      <c r="P134" s="212"/>
      <c r="Q134" s="212"/>
      <c r="R134" s="212"/>
      <c r="S134" s="212"/>
      <c r="T134" s="213"/>
      <c r="AT134" s="214" t="s">
        <v>137</v>
      </c>
      <c r="AU134" s="214" t="s">
        <v>87</v>
      </c>
      <c r="AV134" s="13" t="s">
        <v>87</v>
      </c>
      <c r="AW134" s="13" t="s">
        <v>34</v>
      </c>
      <c r="AX134" s="13" t="s">
        <v>85</v>
      </c>
      <c r="AY134" s="214" t="s">
        <v>122</v>
      </c>
    </row>
    <row r="135" spans="1:65" s="2" customFormat="1" ht="33" customHeight="1">
      <c r="A135" s="34"/>
      <c r="B135" s="35"/>
      <c r="C135" s="186" t="s">
        <v>129</v>
      </c>
      <c r="D135" s="186" t="s">
        <v>124</v>
      </c>
      <c r="E135" s="187" t="s">
        <v>146</v>
      </c>
      <c r="F135" s="188" t="s">
        <v>147</v>
      </c>
      <c r="G135" s="189" t="s">
        <v>142</v>
      </c>
      <c r="H135" s="190">
        <v>106.02</v>
      </c>
      <c r="I135" s="191"/>
      <c r="J135" s="192">
        <f>ROUND(I135*H135,2)</f>
        <v>0</v>
      </c>
      <c r="K135" s="188" t="s">
        <v>128</v>
      </c>
      <c r="L135" s="39"/>
      <c r="M135" s="193" t="s">
        <v>1</v>
      </c>
      <c r="N135" s="194" t="s">
        <v>42</v>
      </c>
      <c r="O135" s="71"/>
      <c r="P135" s="195">
        <f>O135*H135</f>
        <v>0</v>
      </c>
      <c r="Q135" s="195">
        <v>0</v>
      </c>
      <c r="R135" s="195">
        <f>Q135*H135</f>
        <v>0</v>
      </c>
      <c r="S135" s="195">
        <v>0</v>
      </c>
      <c r="T135" s="196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7" t="s">
        <v>129</v>
      </c>
      <c r="AT135" s="197" t="s">
        <v>124</v>
      </c>
      <c r="AU135" s="197" t="s">
        <v>87</v>
      </c>
      <c r="AY135" s="17" t="s">
        <v>122</v>
      </c>
      <c r="BE135" s="198">
        <f>IF(N135="základní",J135,0)</f>
        <v>0</v>
      </c>
      <c r="BF135" s="198">
        <f>IF(N135="snížená",J135,0)</f>
        <v>0</v>
      </c>
      <c r="BG135" s="198">
        <f>IF(N135="zákl. přenesená",J135,0)</f>
        <v>0</v>
      </c>
      <c r="BH135" s="198">
        <f>IF(N135="sníž. přenesená",J135,0)</f>
        <v>0</v>
      </c>
      <c r="BI135" s="198">
        <f>IF(N135="nulová",J135,0)</f>
        <v>0</v>
      </c>
      <c r="BJ135" s="17" t="s">
        <v>85</v>
      </c>
      <c r="BK135" s="198">
        <f>ROUND(I135*H135,2)</f>
        <v>0</v>
      </c>
      <c r="BL135" s="17" t="s">
        <v>129</v>
      </c>
      <c r="BM135" s="197" t="s">
        <v>148</v>
      </c>
    </row>
    <row r="136" spans="1:47" s="2" customFormat="1" ht="19.5">
      <c r="A136" s="34"/>
      <c r="B136" s="35"/>
      <c r="C136" s="36"/>
      <c r="D136" s="199" t="s">
        <v>131</v>
      </c>
      <c r="E136" s="36"/>
      <c r="F136" s="200" t="s">
        <v>149</v>
      </c>
      <c r="G136" s="36"/>
      <c r="H136" s="36"/>
      <c r="I136" s="201"/>
      <c r="J136" s="36"/>
      <c r="K136" s="36"/>
      <c r="L136" s="39"/>
      <c r="M136" s="202"/>
      <c r="N136" s="203"/>
      <c r="O136" s="71"/>
      <c r="P136" s="71"/>
      <c r="Q136" s="71"/>
      <c r="R136" s="71"/>
      <c r="S136" s="71"/>
      <c r="T136" s="72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131</v>
      </c>
      <c r="AU136" s="17" t="s">
        <v>87</v>
      </c>
    </row>
    <row r="137" spans="2:51" s="13" customFormat="1" ht="11.25">
      <c r="B137" s="204"/>
      <c r="C137" s="205"/>
      <c r="D137" s="199" t="s">
        <v>137</v>
      </c>
      <c r="E137" s="206" t="s">
        <v>1</v>
      </c>
      <c r="F137" s="207" t="s">
        <v>150</v>
      </c>
      <c r="G137" s="205"/>
      <c r="H137" s="208">
        <v>106.02</v>
      </c>
      <c r="I137" s="209"/>
      <c r="J137" s="205"/>
      <c r="K137" s="205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137</v>
      </c>
      <c r="AU137" s="214" t="s">
        <v>87</v>
      </c>
      <c r="AV137" s="13" t="s">
        <v>87</v>
      </c>
      <c r="AW137" s="13" t="s">
        <v>34</v>
      </c>
      <c r="AX137" s="13" t="s">
        <v>85</v>
      </c>
      <c r="AY137" s="214" t="s">
        <v>122</v>
      </c>
    </row>
    <row r="138" spans="1:65" s="2" customFormat="1" ht="37.9" customHeight="1">
      <c r="A138" s="34"/>
      <c r="B138" s="35"/>
      <c r="C138" s="186" t="s">
        <v>151</v>
      </c>
      <c r="D138" s="186" t="s">
        <v>124</v>
      </c>
      <c r="E138" s="187" t="s">
        <v>152</v>
      </c>
      <c r="F138" s="188" t="s">
        <v>153</v>
      </c>
      <c r="G138" s="189" t="s">
        <v>142</v>
      </c>
      <c r="H138" s="190">
        <v>1142.97</v>
      </c>
      <c r="I138" s="191"/>
      <c r="J138" s="192">
        <f>ROUND(I138*H138,2)</f>
        <v>0</v>
      </c>
      <c r="K138" s="188" t="s">
        <v>128</v>
      </c>
      <c r="L138" s="39"/>
      <c r="M138" s="193" t="s">
        <v>1</v>
      </c>
      <c r="N138" s="194" t="s">
        <v>42</v>
      </c>
      <c r="O138" s="71"/>
      <c r="P138" s="195">
        <f>O138*H138</f>
        <v>0</v>
      </c>
      <c r="Q138" s="195">
        <v>0</v>
      </c>
      <c r="R138" s="195">
        <f>Q138*H138</f>
        <v>0</v>
      </c>
      <c r="S138" s="195">
        <v>0</v>
      </c>
      <c r="T138" s="196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7" t="s">
        <v>129</v>
      </c>
      <c r="AT138" s="197" t="s">
        <v>124</v>
      </c>
      <c r="AU138" s="197" t="s">
        <v>87</v>
      </c>
      <c r="AY138" s="17" t="s">
        <v>122</v>
      </c>
      <c r="BE138" s="198">
        <f>IF(N138="základní",J138,0)</f>
        <v>0</v>
      </c>
      <c r="BF138" s="198">
        <f>IF(N138="snížená",J138,0)</f>
        <v>0</v>
      </c>
      <c r="BG138" s="198">
        <f>IF(N138="zákl. přenesená",J138,0)</f>
        <v>0</v>
      </c>
      <c r="BH138" s="198">
        <f>IF(N138="sníž. přenesená",J138,0)</f>
        <v>0</v>
      </c>
      <c r="BI138" s="198">
        <f>IF(N138="nulová",J138,0)</f>
        <v>0</v>
      </c>
      <c r="BJ138" s="17" t="s">
        <v>85</v>
      </c>
      <c r="BK138" s="198">
        <f>ROUND(I138*H138,2)</f>
        <v>0</v>
      </c>
      <c r="BL138" s="17" t="s">
        <v>129</v>
      </c>
      <c r="BM138" s="197" t="s">
        <v>154</v>
      </c>
    </row>
    <row r="139" spans="1:47" s="2" customFormat="1" ht="39">
      <c r="A139" s="34"/>
      <c r="B139" s="35"/>
      <c r="C139" s="36"/>
      <c r="D139" s="199" t="s">
        <v>131</v>
      </c>
      <c r="E139" s="36"/>
      <c r="F139" s="200" t="s">
        <v>155</v>
      </c>
      <c r="G139" s="36"/>
      <c r="H139" s="36"/>
      <c r="I139" s="201"/>
      <c r="J139" s="36"/>
      <c r="K139" s="36"/>
      <c r="L139" s="39"/>
      <c r="M139" s="202"/>
      <c r="N139" s="203"/>
      <c r="O139" s="71"/>
      <c r="P139" s="71"/>
      <c r="Q139" s="71"/>
      <c r="R139" s="71"/>
      <c r="S139" s="71"/>
      <c r="T139" s="72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131</v>
      </c>
      <c r="AU139" s="17" t="s">
        <v>87</v>
      </c>
    </row>
    <row r="140" spans="2:51" s="13" customFormat="1" ht="11.25">
      <c r="B140" s="204"/>
      <c r="C140" s="205"/>
      <c r="D140" s="199" t="s">
        <v>137</v>
      </c>
      <c r="E140" s="206" t="s">
        <v>1</v>
      </c>
      <c r="F140" s="207" t="s">
        <v>156</v>
      </c>
      <c r="G140" s="205"/>
      <c r="H140" s="208">
        <v>930.93</v>
      </c>
      <c r="I140" s="209"/>
      <c r="J140" s="205"/>
      <c r="K140" s="205"/>
      <c r="L140" s="210"/>
      <c r="M140" s="211"/>
      <c r="N140" s="212"/>
      <c r="O140" s="212"/>
      <c r="P140" s="212"/>
      <c r="Q140" s="212"/>
      <c r="R140" s="212"/>
      <c r="S140" s="212"/>
      <c r="T140" s="213"/>
      <c r="AT140" s="214" t="s">
        <v>137</v>
      </c>
      <c r="AU140" s="214" t="s">
        <v>87</v>
      </c>
      <c r="AV140" s="13" t="s">
        <v>87</v>
      </c>
      <c r="AW140" s="13" t="s">
        <v>34</v>
      </c>
      <c r="AX140" s="13" t="s">
        <v>77</v>
      </c>
      <c r="AY140" s="214" t="s">
        <v>122</v>
      </c>
    </row>
    <row r="141" spans="2:51" s="13" customFormat="1" ht="11.25">
      <c r="B141" s="204"/>
      <c r="C141" s="205"/>
      <c r="D141" s="199" t="s">
        <v>137</v>
      </c>
      <c r="E141" s="206" t="s">
        <v>1</v>
      </c>
      <c r="F141" s="207" t="s">
        <v>157</v>
      </c>
      <c r="G141" s="205"/>
      <c r="H141" s="208">
        <v>212.04</v>
      </c>
      <c r="I141" s="209"/>
      <c r="J141" s="205"/>
      <c r="K141" s="205"/>
      <c r="L141" s="210"/>
      <c r="M141" s="211"/>
      <c r="N141" s="212"/>
      <c r="O141" s="212"/>
      <c r="P141" s="212"/>
      <c r="Q141" s="212"/>
      <c r="R141" s="212"/>
      <c r="S141" s="212"/>
      <c r="T141" s="213"/>
      <c r="AT141" s="214" t="s">
        <v>137</v>
      </c>
      <c r="AU141" s="214" t="s">
        <v>87</v>
      </c>
      <c r="AV141" s="13" t="s">
        <v>87</v>
      </c>
      <c r="AW141" s="13" t="s">
        <v>34</v>
      </c>
      <c r="AX141" s="13" t="s">
        <v>77</v>
      </c>
      <c r="AY141" s="214" t="s">
        <v>122</v>
      </c>
    </row>
    <row r="142" spans="2:51" s="14" customFormat="1" ht="11.25">
      <c r="B142" s="215"/>
      <c r="C142" s="216"/>
      <c r="D142" s="199" t="s">
        <v>137</v>
      </c>
      <c r="E142" s="217" t="s">
        <v>1</v>
      </c>
      <c r="F142" s="218" t="s">
        <v>158</v>
      </c>
      <c r="G142" s="216"/>
      <c r="H142" s="219">
        <v>1142.97</v>
      </c>
      <c r="I142" s="220"/>
      <c r="J142" s="216"/>
      <c r="K142" s="216"/>
      <c r="L142" s="221"/>
      <c r="M142" s="222"/>
      <c r="N142" s="223"/>
      <c r="O142" s="223"/>
      <c r="P142" s="223"/>
      <c r="Q142" s="223"/>
      <c r="R142" s="223"/>
      <c r="S142" s="223"/>
      <c r="T142" s="224"/>
      <c r="AT142" s="225" t="s">
        <v>137</v>
      </c>
      <c r="AU142" s="225" t="s">
        <v>87</v>
      </c>
      <c r="AV142" s="14" t="s">
        <v>129</v>
      </c>
      <c r="AW142" s="14" t="s">
        <v>34</v>
      </c>
      <c r="AX142" s="14" t="s">
        <v>85</v>
      </c>
      <c r="AY142" s="225" t="s">
        <v>122</v>
      </c>
    </row>
    <row r="143" spans="1:65" s="2" customFormat="1" ht="24.2" customHeight="1">
      <c r="A143" s="34"/>
      <c r="B143" s="35"/>
      <c r="C143" s="186" t="s">
        <v>159</v>
      </c>
      <c r="D143" s="186" t="s">
        <v>124</v>
      </c>
      <c r="E143" s="187" t="s">
        <v>160</v>
      </c>
      <c r="F143" s="188" t="s">
        <v>161</v>
      </c>
      <c r="G143" s="189" t="s">
        <v>142</v>
      </c>
      <c r="H143" s="190">
        <v>939.486</v>
      </c>
      <c r="I143" s="191"/>
      <c r="J143" s="192">
        <f>ROUND(I143*H143,2)</f>
        <v>0</v>
      </c>
      <c r="K143" s="188" t="s">
        <v>128</v>
      </c>
      <c r="L143" s="39"/>
      <c r="M143" s="193" t="s">
        <v>1</v>
      </c>
      <c r="N143" s="194" t="s">
        <v>42</v>
      </c>
      <c r="O143" s="71"/>
      <c r="P143" s="195">
        <f>O143*H143</f>
        <v>0</v>
      </c>
      <c r="Q143" s="195">
        <v>0</v>
      </c>
      <c r="R143" s="195">
        <f>Q143*H143</f>
        <v>0</v>
      </c>
      <c r="S143" s="195">
        <v>0</v>
      </c>
      <c r="T143" s="196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7" t="s">
        <v>129</v>
      </c>
      <c r="AT143" s="197" t="s">
        <v>124</v>
      </c>
      <c r="AU143" s="197" t="s">
        <v>87</v>
      </c>
      <c r="AY143" s="17" t="s">
        <v>122</v>
      </c>
      <c r="BE143" s="198">
        <f>IF(N143="základní",J143,0)</f>
        <v>0</v>
      </c>
      <c r="BF143" s="198">
        <f>IF(N143="snížená",J143,0)</f>
        <v>0</v>
      </c>
      <c r="BG143" s="198">
        <f>IF(N143="zákl. přenesená",J143,0)</f>
        <v>0</v>
      </c>
      <c r="BH143" s="198">
        <f>IF(N143="sníž. přenesená",J143,0)</f>
        <v>0</v>
      </c>
      <c r="BI143" s="198">
        <f>IF(N143="nulová",J143,0)</f>
        <v>0</v>
      </c>
      <c r="BJ143" s="17" t="s">
        <v>85</v>
      </c>
      <c r="BK143" s="198">
        <f>ROUND(I143*H143,2)</f>
        <v>0</v>
      </c>
      <c r="BL143" s="17" t="s">
        <v>129</v>
      </c>
      <c r="BM143" s="197" t="s">
        <v>162</v>
      </c>
    </row>
    <row r="144" spans="1:47" s="2" customFormat="1" ht="29.25">
      <c r="A144" s="34"/>
      <c r="B144" s="35"/>
      <c r="C144" s="36"/>
      <c r="D144" s="199" t="s">
        <v>131</v>
      </c>
      <c r="E144" s="36"/>
      <c r="F144" s="200" t="s">
        <v>163</v>
      </c>
      <c r="G144" s="36"/>
      <c r="H144" s="36"/>
      <c r="I144" s="201"/>
      <c r="J144" s="36"/>
      <c r="K144" s="36"/>
      <c r="L144" s="39"/>
      <c r="M144" s="202"/>
      <c r="N144" s="203"/>
      <c r="O144" s="71"/>
      <c r="P144" s="71"/>
      <c r="Q144" s="71"/>
      <c r="R144" s="71"/>
      <c r="S144" s="71"/>
      <c r="T144" s="72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131</v>
      </c>
      <c r="AU144" s="17" t="s">
        <v>87</v>
      </c>
    </row>
    <row r="145" spans="2:51" s="15" customFormat="1" ht="11.25">
      <c r="B145" s="226"/>
      <c r="C145" s="227"/>
      <c r="D145" s="199" t="s">
        <v>137</v>
      </c>
      <c r="E145" s="228" t="s">
        <v>1</v>
      </c>
      <c r="F145" s="229" t="s">
        <v>164</v>
      </c>
      <c r="G145" s="227"/>
      <c r="H145" s="228" t="s">
        <v>1</v>
      </c>
      <c r="I145" s="230"/>
      <c r="J145" s="227"/>
      <c r="K145" s="227"/>
      <c r="L145" s="231"/>
      <c r="M145" s="232"/>
      <c r="N145" s="233"/>
      <c r="O145" s="233"/>
      <c r="P145" s="233"/>
      <c r="Q145" s="233"/>
      <c r="R145" s="233"/>
      <c r="S145" s="233"/>
      <c r="T145" s="234"/>
      <c r="AT145" s="235" t="s">
        <v>137</v>
      </c>
      <c r="AU145" s="235" t="s">
        <v>87</v>
      </c>
      <c r="AV145" s="15" t="s">
        <v>85</v>
      </c>
      <c r="AW145" s="15" t="s">
        <v>34</v>
      </c>
      <c r="AX145" s="15" t="s">
        <v>77</v>
      </c>
      <c r="AY145" s="235" t="s">
        <v>122</v>
      </c>
    </row>
    <row r="146" spans="2:51" s="13" customFormat="1" ht="11.25">
      <c r="B146" s="204"/>
      <c r="C146" s="205"/>
      <c r="D146" s="199" t="s">
        <v>137</v>
      </c>
      <c r="E146" s="206" t="s">
        <v>1</v>
      </c>
      <c r="F146" s="207" t="s">
        <v>165</v>
      </c>
      <c r="G146" s="205"/>
      <c r="H146" s="208">
        <v>8.556</v>
      </c>
      <c r="I146" s="209"/>
      <c r="J146" s="205"/>
      <c r="K146" s="205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137</v>
      </c>
      <c r="AU146" s="214" t="s">
        <v>87</v>
      </c>
      <c r="AV146" s="13" t="s">
        <v>87</v>
      </c>
      <c r="AW146" s="13" t="s">
        <v>34</v>
      </c>
      <c r="AX146" s="13" t="s">
        <v>77</v>
      </c>
      <c r="AY146" s="214" t="s">
        <v>122</v>
      </c>
    </row>
    <row r="147" spans="2:51" s="15" customFormat="1" ht="11.25">
      <c r="B147" s="226"/>
      <c r="C147" s="227"/>
      <c r="D147" s="199" t="s">
        <v>137</v>
      </c>
      <c r="E147" s="228" t="s">
        <v>1</v>
      </c>
      <c r="F147" s="229" t="s">
        <v>166</v>
      </c>
      <c r="G147" s="227"/>
      <c r="H147" s="228" t="s">
        <v>1</v>
      </c>
      <c r="I147" s="230"/>
      <c r="J147" s="227"/>
      <c r="K147" s="227"/>
      <c r="L147" s="231"/>
      <c r="M147" s="232"/>
      <c r="N147" s="233"/>
      <c r="O147" s="233"/>
      <c r="P147" s="233"/>
      <c r="Q147" s="233"/>
      <c r="R147" s="233"/>
      <c r="S147" s="233"/>
      <c r="T147" s="234"/>
      <c r="AT147" s="235" t="s">
        <v>137</v>
      </c>
      <c r="AU147" s="235" t="s">
        <v>87</v>
      </c>
      <c r="AV147" s="15" t="s">
        <v>85</v>
      </c>
      <c r="AW147" s="15" t="s">
        <v>34</v>
      </c>
      <c r="AX147" s="15" t="s">
        <v>77</v>
      </c>
      <c r="AY147" s="235" t="s">
        <v>122</v>
      </c>
    </row>
    <row r="148" spans="2:51" s="13" customFormat="1" ht="11.25">
      <c r="B148" s="204"/>
      <c r="C148" s="205"/>
      <c r="D148" s="199" t="s">
        <v>137</v>
      </c>
      <c r="E148" s="206" t="s">
        <v>1</v>
      </c>
      <c r="F148" s="207" t="s">
        <v>145</v>
      </c>
      <c r="G148" s="205"/>
      <c r="H148" s="208">
        <v>465.465</v>
      </c>
      <c r="I148" s="209"/>
      <c r="J148" s="205"/>
      <c r="K148" s="205"/>
      <c r="L148" s="210"/>
      <c r="M148" s="211"/>
      <c r="N148" s="212"/>
      <c r="O148" s="212"/>
      <c r="P148" s="212"/>
      <c r="Q148" s="212"/>
      <c r="R148" s="212"/>
      <c r="S148" s="212"/>
      <c r="T148" s="213"/>
      <c r="AT148" s="214" t="s">
        <v>137</v>
      </c>
      <c r="AU148" s="214" t="s">
        <v>87</v>
      </c>
      <c r="AV148" s="13" t="s">
        <v>87</v>
      </c>
      <c r="AW148" s="13" t="s">
        <v>34</v>
      </c>
      <c r="AX148" s="13" t="s">
        <v>77</v>
      </c>
      <c r="AY148" s="214" t="s">
        <v>122</v>
      </c>
    </row>
    <row r="149" spans="2:51" s="13" customFormat="1" ht="11.25">
      <c r="B149" s="204"/>
      <c r="C149" s="205"/>
      <c r="D149" s="199" t="s">
        <v>137</v>
      </c>
      <c r="E149" s="206" t="s">
        <v>1</v>
      </c>
      <c r="F149" s="207" t="s">
        <v>145</v>
      </c>
      <c r="G149" s="205"/>
      <c r="H149" s="208">
        <v>465.465</v>
      </c>
      <c r="I149" s="209"/>
      <c r="J149" s="205"/>
      <c r="K149" s="205"/>
      <c r="L149" s="210"/>
      <c r="M149" s="211"/>
      <c r="N149" s="212"/>
      <c r="O149" s="212"/>
      <c r="P149" s="212"/>
      <c r="Q149" s="212"/>
      <c r="R149" s="212"/>
      <c r="S149" s="212"/>
      <c r="T149" s="213"/>
      <c r="AT149" s="214" t="s">
        <v>137</v>
      </c>
      <c r="AU149" s="214" t="s">
        <v>87</v>
      </c>
      <c r="AV149" s="13" t="s">
        <v>87</v>
      </c>
      <c r="AW149" s="13" t="s">
        <v>34</v>
      </c>
      <c r="AX149" s="13" t="s">
        <v>77</v>
      </c>
      <c r="AY149" s="214" t="s">
        <v>122</v>
      </c>
    </row>
    <row r="150" spans="2:51" s="14" customFormat="1" ht="11.25">
      <c r="B150" s="215"/>
      <c r="C150" s="216"/>
      <c r="D150" s="199" t="s">
        <v>137</v>
      </c>
      <c r="E150" s="217" t="s">
        <v>1</v>
      </c>
      <c r="F150" s="218" t="s">
        <v>158</v>
      </c>
      <c r="G150" s="216"/>
      <c r="H150" s="219">
        <v>939.4859999999999</v>
      </c>
      <c r="I150" s="220"/>
      <c r="J150" s="216"/>
      <c r="K150" s="216"/>
      <c r="L150" s="221"/>
      <c r="M150" s="222"/>
      <c r="N150" s="223"/>
      <c r="O150" s="223"/>
      <c r="P150" s="223"/>
      <c r="Q150" s="223"/>
      <c r="R150" s="223"/>
      <c r="S150" s="223"/>
      <c r="T150" s="224"/>
      <c r="AT150" s="225" t="s">
        <v>137</v>
      </c>
      <c r="AU150" s="225" t="s">
        <v>87</v>
      </c>
      <c r="AV150" s="14" t="s">
        <v>129</v>
      </c>
      <c r="AW150" s="14" t="s">
        <v>34</v>
      </c>
      <c r="AX150" s="14" t="s">
        <v>85</v>
      </c>
      <c r="AY150" s="225" t="s">
        <v>122</v>
      </c>
    </row>
    <row r="151" spans="1:65" s="2" customFormat="1" ht="24.2" customHeight="1">
      <c r="A151" s="34"/>
      <c r="B151" s="35"/>
      <c r="C151" s="186" t="s">
        <v>167</v>
      </c>
      <c r="D151" s="186" t="s">
        <v>124</v>
      </c>
      <c r="E151" s="187" t="s">
        <v>168</v>
      </c>
      <c r="F151" s="188" t="s">
        <v>169</v>
      </c>
      <c r="G151" s="189" t="s">
        <v>142</v>
      </c>
      <c r="H151" s="190">
        <v>580.785</v>
      </c>
      <c r="I151" s="191"/>
      <c r="J151" s="192">
        <f>ROUND(I151*H151,2)</f>
        <v>0</v>
      </c>
      <c r="K151" s="188" t="s">
        <v>128</v>
      </c>
      <c r="L151" s="39"/>
      <c r="M151" s="193" t="s">
        <v>1</v>
      </c>
      <c r="N151" s="194" t="s">
        <v>42</v>
      </c>
      <c r="O151" s="71"/>
      <c r="P151" s="195">
        <f>O151*H151</f>
        <v>0</v>
      </c>
      <c r="Q151" s="195">
        <v>0</v>
      </c>
      <c r="R151" s="195">
        <f>Q151*H151</f>
        <v>0</v>
      </c>
      <c r="S151" s="195">
        <v>0</v>
      </c>
      <c r="T151" s="196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7" t="s">
        <v>129</v>
      </c>
      <c r="AT151" s="197" t="s">
        <v>124</v>
      </c>
      <c r="AU151" s="197" t="s">
        <v>87</v>
      </c>
      <c r="AY151" s="17" t="s">
        <v>122</v>
      </c>
      <c r="BE151" s="198">
        <f>IF(N151="základní",J151,0)</f>
        <v>0</v>
      </c>
      <c r="BF151" s="198">
        <f>IF(N151="snížená",J151,0)</f>
        <v>0</v>
      </c>
      <c r="BG151" s="198">
        <f>IF(N151="zákl. přenesená",J151,0)</f>
        <v>0</v>
      </c>
      <c r="BH151" s="198">
        <f>IF(N151="sníž. přenesená",J151,0)</f>
        <v>0</v>
      </c>
      <c r="BI151" s="198">
        <f>IF(N151="nulová",J151,0)</f>
        <v>0</v>
      </c>
      <c r="BJ151" s="17" t="s">
        <v>85</v>
      </c>
      <c r="BK151" s="198">
        <f>ROUND(I151*H151,2)</f>
        <v>0</v>
      </c>
      <c r="BL151" s="17" t="s">
        <v>129</v>
      </c>
      <c r="BM151" s="197" t="s">
        <v>170</v>
      </c>
    </row>
    <row r="152" spans="1:47" s="2" customFormat="1" ht="29.25">
      <c r="A152" s="34"/>
      <c r="B152" s="35"/>
      <c r="C152" s="36"/>
      <c r="D152" s="199" t="s">
        <v>131</v>
      </c>
      <c r="E152" s="36"/>
      <c r="F152" s="200" t="s">
        <v>171</v>
      </c>
      <c r="G152" s="36"/>
      <c r="H152" s="36"/>
      <c r="I152" s="201"/>
      <c r="J152" s="36"/>
      <c r="K152" s="36"/>
      <c r="L152" s="39"/>
      <c r="M152" s="202"/>
      <c r="N152" s="203"/>
      <c r="O152" s="71"/>
      <c r="P152" s="71"/>
      <c r="Q152" s="71"/>
      <c r="R152" s="71"/>
      <c r="S152" s="71"/>
      <c r="T152" s="72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131</v>
      </c>
      <c r="AU152" s="17" t="s">
        <v>87</v>
      </c>
    </row>
    <row r="153" spans="1:47" s="2" customFormat="1" ht="19.5">
      <c r="A153" s="34"/>
      <c r="B153" s="35"/>
      <c r="C153" s="36"/>
      <c r="D153" s="199" t="s">
        <v>172</v>
      </c>
      <c r="E153" s="36"/>
      <c r="F153" s="236" t="s">
        <v>173</v>
      </c>
      <c r="G153" s="36"/>
      <c r="H153" s="36"/>
      <c r="I153" s="201"/>
      <c r="J153" s="36"/>
      <c r="K153" s="36"/>
      <c r="L153" s="39"/>
      <c r="M153" s="202"/>
      <c r="N153" s="203"/>
      <c r="O153" s="71"/>
      <c r="P153" s="71"/>
      <c r="Q153" s="71"/>
      <c r="R153" s="71"/>
      <c r="S153" s="71"/>
      <c r="T153" s="72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172</v>
      </c>
      <c r="AU153" s="17" t="s">
        <v>87</v>
      </c>
    </row>
    <row r="154" spans="2:51" s="15" customFormat="1" ht="11.25">
      <c r="B154" s="226"/>
      <c r="C154" s="227"/>
      <c r="D154" s="199" t="s">
        <v>137</v>
      </c>
      <c r="E154" s="228" t="s">
        <v>1</v>
      </c>
      <c r="F154" s="229" t="s">
        <v>174</v>
      </c>
      <c r="G154" s="227"/>
      <c r="H154" s="228" t="s">
        <v>1</v>
      </c>
      <c r="I154" s="230"/>
      <c r="J154" s="227"/>
      <c r="K154" s="227"/>
      <c r="L154" s="231"/>
      <c r="M154" s="232"/>
      <c r="N154" s="233"/>
      <c r="O154" s="233"/>
      <c r="P154" s="233"/>
      <c r="Q154" s="233"/>
      <c r="R154" s="233"/>
      <c r="S154" s="233"/>
      <c r="T154" s="234"/>
      <c r="AT154" s="235" t="s">
        <v>137</v>
      </c>
      <c r="AU154" s="235" t="s">
        <v>87</v>
      </c>
      <c r="AV154" s="15" t="s">
        <v>85</v>
      </c>
      <c r="AW154" s="15" t="s">
        <v>34</v>
      </c>
      <c r="AX154" s="15" t="s">
        <v>77</v>
      </c>
      <c r="AY154" s="235" t="s">
        <v>122</v>
      </c>
    </row>
    <row r="155" spans="2:51" s="13" customFormat="1" ht="11.25">
      <c r="B155" s="204"/>
      <c r="C155" s="205"/>
      <c r="D155" s="199" t="s">
        <v>137</v>
      </c>
      <c r="E155" s="206" t="s">
        <v>1</v>
      </c>
      <c r="F155" s="207" t="s">
        <v>145</v>
      </c>
      <c r="G155" s="205"/>
      <c r="H155" s="208">
        <v>465.465</v>
      </c>
      <c r="I155" s="209"/>
      <c r="J155" s="205"/>
      <c r="K155" s="205"/>
      <c r="L155" s="210"/>
      <c r="M155" s="211"/>
      <c r="N155" s="212"/>
      <c r="O155" s="212"/>
      <c r="P155" s="212"/>
      <c r="Q155" s="212"/>
      <c r="R155" s="212"/>
      <c r="S155" s="212"/>
      <c r="T155" s="213"/>
      <c r="AT155" s="214" t="s">
        <v>137</v>
      </c>
      <c r="AU155" s="214" t="s">
        <v>87</v>
      </c>
      <c r="AV155" s="13" t="s">
        <v>87</v>
      </c>
      <c r="AW155" s="13" t="s">
        <v>34</v>
      </c>
      <c r="AX155" s="13" t="s">
        <v>77</v>
      </c>
      <c r="AY155" s="214" t="s">
        <v>122</v>
      </c>
    </row>
    <row r="156" spans="2:51" s="13" customFormat="1" ht="11.25">
      <c r="B156" s="204"/>
      <c r="C156" s="205"/>
      <c r="D156" s="199" t="s">
        <v>137</v>
      </c>
      <c r="E156" s="206" t="s">
        <v>1</v>
      </c>
      <c r="F156" s="207" t="s">
        <v>150</v>
      </c>
      <c r="G156" s="205"/>
      <c r="H156" s="208">
        <v>106.02</v>
      </c>
      <c r="I156" s="209"/>
      <c r="J156" s="205"/>
      <c r="K156" s="205"/>
      <c r="L156" s="210"/>
      <c r="M156" s="211"/>
      <c r="N156" s="212"/>
      <c r="O156" s="212"/>
      <c r="P156" s="212"/>
      <c r="Q156" s="212"/>
      <c r="R156" s="212"/>
      <c r="S156" s="212"/>
      <c r="T156" s="213"/>
      <c r="AT156" s="214" t="s">
        <v>137</v>
      </c>
      <c r="AU156" s="214" t="s">
        <v>87</v>
      </c>
      <c r="AV156" s="13" t="s">
        <v>87</v>
      </c>
      <c r="AW156" s="13" t="s">
        <v>34</v>
      </c>
      <c r="AX156" s="13" t="s">
        <v>77</v>
      </c>
      <c r="AY156" s="214" t="s">
        <v>122</v>
      </c>
    </row>
    <row r="157" spans="2:51" s="15" customFormat="1" ht="11.25">
      <c r="B157" s="226"/>
      <c r="C157" s="227"/>
      <c r="D157" s="199" t="s">
        <v>137</v>
      </c>
      <c r="E157" s="228" t="s">
        <v>1</v>
      </c>
      <c r="F157" s="229" t="s">
        <v>175</v>
      </c>
      <c r="G157" s="227"/>
      <c r="H157" s="228" t="s">
        <v>1</v>
      </c>
      <c r="I157" s="230"/>
      <c r="J157" s="227"/>
      <c r="K157" s="227"/>
      <c r="L157" s="231"/>
      <c r="M157" s="232"/>
      <c r="N157" s="233"/>
      <c r="O157" s="233"/>
      <c r="P157" s="233"/>
      <c r="Q157" s="233"/>
      <c r="R157" s="233"/>
      <c r="S157" s="233"/>
      <c r="T157" s="234"/>
      <c r="AT157" s="235" t="s">
        <v>137</v>
      </c>
      <c r="AU157" s="235" t="s">
        <v>87</v>
      </c>
      <c r="AV157" s="15" t="s">
        <v>85</v>
      </c>
      <c r="AW157" s="15" t="s">
        <v>34</v>
      </c>
      <c r="AX157" s="15" t="s">
        <v>77</v>
      </c>
      <c r="AY157" s="235" t="s">
        <v>122</v>
      </c>
    </row>
    <row r="158" spans="2:51" s="13" customFormat="1" ht="11.25">
      <c r="B158" s="204"/>
      <c r="C158" s="205"/>
      <c r="D158" s="199" t="s">
        <v>137</v>
      </c>
      <c r="E158" s="206" t="s">
        <v>1</v>
      </c>
      <c r="F158" s="207" t="s">
        <v>176</v>
      </c>
      <c r="G158" s="205"/>
      <c r="H158" s="208">
        <v>9.3</v>
      </c>
      <c r="I158" s="209"/>
      <c r="J158" s="205"/>
      <c r="K158" s="205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137</v>
      </c>
      <c r="AU158" s="214" t="s">
        <v>87</v>
      </c>
      <c r="AV158" s="13" t="s">
        <v>87</v>
      </c>
      <c r="AW158" s="13" t="s">
        <v>34</v>
      </c>
      <c r="AX158" s="13" t="s">
        <v>77</v>
      </c>
      <c r="AY158" s="214" t="s">
        <v>122</v>
      </c>
    </row>
    <row r="159" spans="2:51" s="14" customFormat="1" ht="11.25">
      <c r="B159" s="215"/>
      <c r="C159" s="216"/>
      <c r="D159" s="199" t="s">
        <v>137</v>
      </c>
      <c r="E159" s="217" t="s">
        <v>1</v>
      </c>
      <c r="F159" s="218" t="s">
        <v>158</v>
      </c>
      <c r="G159" s="216"/>
      <c r="H159" s="219">
        <v>580.785</v>
      </c>
      <c r="I159" s="220"/>
      <c r="J159" s="216"/>
      <c r="K159" s="216"/>
      <c r="L159" s="221"/>
      <c r="M159" s="222"/>
      <c r="N159" s="223"/>
      <c r="O159" s="223"/>
      <c r="P159" s="223"/>
      <c r="Q159" s="223"/>
      <c r="R159" s="223"/>
      <c r="S159" s="223"/>
      <c r="T159" s="224"/>
      <c r="AT159" s="225" t="s">
        <v>137</v>
      </c>
      <c r="AU159" s="225" t="s">
        <v>87</v>
      </c>
      <c r="AV159" s="14" t="s">
        <v>129</v>
      </c>
      <c r="AW159" s="14" t="s">
        <v>34</v>
      </c>
      <c r="AX159" s="14" t="s">
        <v>85</v>
      </c>
      <c r="AY159" s="225" t="s">
        <v>122</v>
      </c>
    </row>
    <row r="160" spans="1:65" s="2" customFormat="1" ht="16.5" customHeight="1">
      <c r="A160" s="34"/>
      <c r="B160" s="35"/>
      <c r="C160" s="237" t="s">
        <v>177</v>
      </c>
      <c r="D160" s="237" t="s">
        <v>178</v>
      </c>
      <c r="E160" s="238" t="s">
        <v>179</v>
      </c>
      <c r="F160" s="239" t="s">
        <v>180</v>
      </c>
      <c r="G160" s="240" t="s">
        <v>181</v>
      </c>
      <c r="H160" s="241">
        <v>18.6</v>
      </c>
      <c r="I160" s="242"/>
      <c r="J160" s="243">
        <f>ROUND(I160*H160,2)</f>
        <v>0</v>
      </c>
      <c r="K160" s="239" t="s">
        <v>128</v>
      </c>
      <c r="L160" s="244"/>
      <c r="M160" s="245" t="s">
        <v>1</v>
      </c>
      <c r="N160" s="246" t="s">
        <v>42</v>
      </c>
      <c r="O160" s="71"/>
      <c r="P160" s="195">
        <f>O160*H160</f>
        <v>0</v>
      </c>
      <c r="Q160" s="195">
        <v>1</v>
      </c>
      <c r="R160" s="195">
        <f>Q160*H160</f>
        <v>18.6</v>
      </c>
      <c r="S160" s="195">
        <v>0</v>
      </c>
      <c r="T160" s="196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7" t="s">
        <v>177</v>
      </c>
      <c r="AT160" s="197" t="s">
        <v>178</v>
      </c>
      <c r="AU160" s="197" t="s">
        <v>87</v>
      </c>
      <c r="AY160" s="17" t="s">
        <v>122</v>
      </c>
      <c r="BE160" s="198">
        <f>IF(N160="základní",J160,0)</f>
        <v>0</v>
      </c>
      <c r="BF160" s="198">
        <f>IF(N160="snížená",J160,0)</f>
        <v>0</v>
      </c>
      <c r="BG160" s="198">
        <f>IF(N160="zákl. přenesená",J160,0)</f>
        <v>0</v>
      </c>
      <c r="BH160" s="198">
        <f>IF(N160="sníž. přenesená",J160,0)</f>
        <v>0</v>
      </c>
      <c r="BI160" s="198">
        <f>IF(N160="nulová",J160,0)</f>
        <v>0</v>
      </c>
      <c r="BJ160" s="17" t="s">
        <v>85</v>
      </c>
      <c r="BK160" s="198">
        <f>ROUND(I160*H160,2)</f>
        <v>0</v>
      </c>
      <c r="BL160" s="17" t="s">
        <v>129</v>
      </c>
      <c r="BM160" s="197" t="s">
        <v>182</v>
      </c>
    </row>
    <row r="161" spans="1:47" s="2" customFormat="1" ht="11.25">
      <c r="A161" s="34"/>
      <c r="B161" s="35"/>
      <c r="C161" s="36"/>
      <c r="D161" s="199" t="s">
        <v>131</v>
      </c>
      <c r="E161" s="36"/>
      <c r="F161" s="200" t="s">
        <v>180</v>
      </c>
      <c r="G161" s="36"/>
      <c r="H161" s="36"/>
      <c r="I161" s="201"/>
      <c r="J161" s="36"/>
      <c r="K161" s="36"/>
      <c r="L161" s="39"/>
      <c r="M161" s="202"/>
      <c r="N161" s="203"/>
      <c r="O161" s="71"/>
      <c r="P161" s="71"/>
      <c r="Q161" s="71"/>
      <c r="R161" s="71"/>
      <c r="S161" s="71"/>
      <c r="T161" s="72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7" t="s">
        <v>131</v>
      </c>
      <c r="AU161" s="17" t="s">
        <v>87</v>
      </c>
    </row>
    <row r="162" spans="2:51" s="13" customFormat="1" ht="11.25">
      <c r="B162" s="204"/>
      <c r="C162" s="205"/>
      <c r="D162" s="199" t="s">
        <v>137</v>
      </c>
      <c r="E162" s="206" t="s">
        <v>1</v>
      </c>
      <c r="F162" s="207" t="s">
        <v>183</v>
      </c>
      <c r="G162" s="205"/>
      <c r="H162" s="208">
        <v>18.6</v>
      </c>
      <c r="I162" s="209"/>
      <c r="J162" s="205"/>
      <c r="K162" s="205"/>
      <c r="L162" s="210"/>
      <c r="M162" s="211"/>
      <c r="N162" s="212"/>
      <c r="O162" s="212"/>
      <c r="P162" s="212"/>
      <c r="Q162" s="212"/>
      <c r="R162" s="212"/>
      <c r="S162" s="212"/>
      <c r="T162" s="213"/>
      <c r="AT162" s="214" t="s">
        <v>137</v>
      </c>
      <c r="AU162" s="214" t="s">
        <v>87</v>
      </c>
      <c r="AV162" s="13" t="s">
        <v>87</v>
      </c>
      <c r="AW162" s="13" t="s">
        <v>34</v>
      </c>
      <c r="AX162" s="13" t="s">
        <v>85</v>
      </c>
      <c r="AY162" s="214" t="s">
        <v>122</v>
      </c>
    </row>
    <row r="163" spans="1:65" s="2" customFormat="1" ht="24.2" customHeight="1">
      <c r="A163" s="34"/>
      <c r="B163" s="35"/>
      <c r="C163" s="186" t="s">
        <v>184</v>
      </c>
      <c r="D163" s="186" t="s">
        <v>124</v>
      </c>
      <c r="E163" s="187" t="s">
        <v>185</v>
      </c>
      <c r="F163" s="188" t="s">
        <v>186</v>
      </c>
      <c r="G163" s="189" t="s">
        <v>127</v>
      </c>
      <c r="H163" s="190">
        <v>143.22</v>
      </c>
      <c r="I163" s="191"/>
      <c r="J163" s="192">
        <f>ROUND(I163*H163,2)</f>
        <v>0</v>
      </c>
      <c r="K163" s="188" t="s">
        <v>1</v>
      </c>
      <c r="L163" s="39"/>
      <c r="M163" s="193" t="s">
        <v>1</v>
      </c>
      <c r="N163" s="194" t="s">
        <v>42</v>
      </c>
      <c r="O163" s="71"/>
      <c r="P163" s="195">
        <f>O163*H163</f>
        <v>0</v>
      </c>
      <c r="Q163" s="195">
        <v>0</v>
      </c>
      <c r="R163" s="195">
        <f>Q163*H163</f>
        <v>0</v>
      </c>
      <c r="S163" s="195">
        <v>0</v>
      </c>
      <c r="T163" s="196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7" t="s">
        <v>129</v>
      </c>
      <c r="AT163" s="197" t="s">
        <v>124</v>
      </c>
      <c r="AU163" s="197" t="s">
        <v>87</v>
      </c>
      <c r="AY163" s="17" t="s">
        <v>122</v>
      </c>
      <c r="BE163" s="198">
        <f>IF(N163="základní",J163,0)</f>
        <v>0</v>
      </c>
      <c r="BF163" s="198">
        <f>IF(N163="snížená",J163,0)</f>
        <v>0</v>
      </c>
      <c r="BG163" s="198">
        <f>IF(N163="zákl. přenesená",J163,0)</f>
        <v>0</v>
      </c>
      <c r="BH163" s="198">
        <f>IF(N163="sníž. přenesená",J163,0)</f>
        <v>0</v>
      </c>
      <c r="BI163" s="198">
        <f>IF(N163="nulová",J163,0)</f>
        <v>0</v>
      </c>
      <c r="BJ163" s="17" t="s">
        <v>85</v>
      </c>
      <c r="BK163" s="198">
        <f>ROUND(I163*H163,2)</f>
        <v>0</v>
      </c>
      <c r="BL163" s="17" t="s">
        <v>129</v>
      </c>
      <c r="BM163" s="197" t="s">
        <v>187</v>
      </c>
    </row>
    <row r="164" spans="1:47" s="2" customFormat="1" ht="19.5">
      <c r="A164" s="34"/>
      <c r="B164" s="35"/>
      <c r="C164" s="36"/>
      <c r="D164" s="199" t="s">
        <v>131</v>
      </c>
      <c r="E164" s="36"/>
      <c r="F164" s="200" t="s">
        <v>188</v>
      </c>
      <c r="G164" s="36"/>
      <c r="H164" s="36"/>
      <c r="I164" s="201"/>
      <c r="J164" s="36"/>
      <c r="K164" s="36"/>
      <c r="L164" s="39"/>
      <c r="M164" s="202"/>
      <c r="N164" s="203"/>
      <c r="O164" s="71"/>
      <c r="P164" s="71"/>
      <c r="Q164" s="71"/>
      <c r="R164" s="71"/>
      <c r="S164" s="71"/>
      <c r="T164" s="72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131</v>
      </c>
      <c r="AU164" s="17" t="s">
        <v>87</v>
      </c>
    </row>
    <row r="165" spans="2:51" s="13" customFormat="1" ht="11.25">
      <c r="B165" s="204"/>
      <c r="C165" s="205"/>
      <c r="D165" s="199" t="s">
        <v>137</v>
      </c>
      <c r="E165" s="206" t="s">
        <v>1</v>
      </c>
      <c r="F165" s="207" t="s">
        <v>138</v>
      </c>
      <c r="G165" s="205"/>
      <c r="H165" s="208">
        <v>143.22</v>
      </c>
      <c r="I165" s="209"/>
      <c r="J165" s="205"/>
      <c r="K165" s="205"/>
      <c r="L165" s="210"/>
      <c r="M165" s="211"/>
      <c r="N165" s="212"/>
      <c r="O165" s="212"/>
      <c r="P165" s="212"/>
      <c r="Q165" s="212"/>
      <c r="R165" s="212"/>
      <c r="S165" s="212"/>
      <c r="T165" s="213"/>
      <c r="AT165" s="214" t="s">
        <v>137</v>
      </c>
      <c r="AU165" s="214" t="s">
        <v>87</v>
      </c>
      <c r="AV165" s="13" t="s">
        <v>87</v>
      </c>
      <c r="AW165" s="13" t="s">
        <v>34</v>
      </c>
      <c r="AX165" s="13" t="s">
        <v>85</v>
      </c>
      <c r="AY165" s="214" t="s">
        <v>122</v>
      </c>
    </row>
    <row r="166" spans="1:65" s="2" customFormat="1" ht="16.5" customHeight="1">
      <c r="A166" s="34"/>
      <c r="B166" s="35"/>
      <c r="C166" s="237" t="s">
        <v>189</v>
      </c>
      <c r="D166" s="237" t="s">
        <v>178</v>
      </c>
      <c r="E166" s="238" t="s">
        <v>190</v>
      </c>
      <c r="F166" s="239" t="s">
        <v>191</v>
      </c>
      <c r="G166" s="240" t="s">
        <v>192</v>
      </c>
      <c r="H166" s="241">
        <v>0.716</v>
      </c>
      <c r="I166" s="242"/>
      <c r="J166" s="243">
        <f>ROUND(I166*H166,2)</f>
        <v>0</v>
      </c>
      <c r="K166" s="239" t="s">
        <v>128</v>
      </c>
      <c r="L166" s="244"/>
      <c r="M166" s="245" t="s">
        <v>1</v>
      </c>
      <c r="N166" s="246" t="s">
        <v>42</v>
      </c>
      <c r="O166" s="71"/>
      <c r="P166" s="195">
        <f>O166*H166</f>
        <v>0</v>
      </c>
      <c r="Q166" s="195">
        <v>0.001</v>
      </c>
      <c r="R166" s="195">
        <f>Q166*H166</f>
        <v>0.000716</v>
      </c>
      <c r="S166" s="195">
        <v>0</v>
      </c>
      <c r="T166" s="196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7" t="s">
        <v>177</v>
      </c>
      <c r="AT166" s="197" t="s">
        <v>178</v>
      </c>
      <c r="AU166" s="197" t="s">
        <v>87</v>
      </c>
      <c r="AY166" s="17" t="s">
        <v>122</v>
      </c>
      <c r="BE166" s="198">
        <f>IF(N166="základní",J166,0)</f>
        <v>0</v>
      </c>
      <c r="BF166" s="198">
        <f>IF(N166="snížená",J166,0)</f>
        <v>0</v>
      </c>
      <c r="BG166" s="198">
        <f>IF(N166="zákl. přenesená",J166,0)</f>
        <v>0</v>
      </c>
      <c r="BH166" s="198">
        <f>IF(N166="sníž. přenesená",J166,0)</f>
        <v>0</v>
      </c>
      <c r="BI166" s="198">
        <f>IF(N166="nulová",J166,0)</f>
        <v>0</v>
      </c>
      <c r="BJ166" s="17" t="s">
        <v>85</v>
      </c>
      <c r="BK166" s="198">
        <f>ROUND(I166*H166,2)</f>
        <v>0</v>
      </c>
      <c r="BL166" s="17" t="s">
        <v>129</v>
      </c>
      <c r="BM166" s="197" t="s">
        <v>193</v>
      </c>
    </row>
    <row r="167" spans="1:47" s="2" customFormat="1" ht="11.25">
      <c r="A167" s="34"/>
      <c r="B167" s="35"/>
      <c r="C167" s="36"/>
      <c r="D167" s="199" t="s">
        <v>131</v>
      </c>
      <c r="E167" s="36"/>
      <c r="F167" s="200" t="s">
        <v>191</v>
      </c>
      <c r="G167" s="36"/>
      <c r="H167" s="36"/>
      <c r="I167" s="201"/>
      <c r="J167" s="36"/>
      <c r="K167" s="36"/>
      <c r="L167" s="39"/>
      <c r="M167" s="202"/>
      <c r="N167" s="203"/>
      <c r="O167" s="71"/>
      <c r="P167" s="71"/>
      <c r="Q167" s="71"/>
      <c r="R167" s="71"/>
      <c r="S167" s="71"/>
      <c r="T167" s="72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131</v>
      </c>
      <c r="AU167" s="17" t="s">
        <v>87</v>
      </c>
    </row>
    <row r="168" spans="2:51" s="13" customFormat="1" ht="11.25">
      <c r="B168" s="204"/>
      <c r="C168" s="205"/>
      <c r="D168" s="199" t="s">
        <v>137</v>
      </c>
      <c r="E168" s="206" t="s">
        <v>1</v>
      </c>
      <c r="F168" s="207" t="s">
        <v>194</v>
      </c>
      <c r="G168" s="205"/>
      <c r="H168" s="208">
        <v>0.716</v>
      </c>
      <c r="I168" s="209"/>
      <c r="J168" s="205"/>
      <c r="K168" s="205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137</v>
      </c>
      <c r="AU168" s="214" t="s">
        <v>87</v>
      </c>
      <c r="AV168" s="13" t="s">
        <v>87</v>
      </c>
      <c r="AW168" s="13" t="s">
        <v>34</v>
      </c>
      <c r="AX168" s="13" t="s">
        <v>85</v>
      </c>
      <c r="AY168" s="214" t="s">
        <v>122</v>
      </c>
    </row>
    <row r="169" spans="1:65" s="2" customFormat="1" ht="24.2" customHeight="1">
      <c r="A169" s="34"/>
      <c r="B169" s="35"/>
      <c r="C169" s="186" t="s">
        <v>195</v>
      </c>
      <c r="D169" s="186" t="s">
        <v>124</v>
      </c>
      <c r="E169" s="187" t="s">
        <v>196</v>
      </c>
      <c r="F169" s="188" t="s">
        <v>197</v>
      </c>
      <c r="G169" s="189" t="s">
        <v>127</v>
      </c>
      <c r="H169" s="190">
        <v>158.1</v>
      </c>
      <c r="I169" s="191"/>
      <c r="J169" s="192">
        <f>ROUND(I169*H169,2)</f>
        <v>0</v>
      </c>
      <c r="K169" s="188" t="s">
        <v>128</v>
      </c>
      <c r="L169" s="39"/>
      <c r="M169" s="193" t="s">
        <v>1</v>
      </c>
      <c r="N169" s="194" t="s">
        <v>42</v>
      </c>
      <c r="O169" s="71"/>
      <c r="P169" s="195">
        <f>O169*H169</f>
        <v>0</v>
      </c>
      <c r="Q169" s="195">
        <v>0</v>
      </c>
      <c r="R169" s="195">
        <f>Q169*H169</f>
        <v>0</v>
      </c>
      <c r="S169" s="195">
        <v>0</v>
      </c>
      <c r="T169" s="196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7" t="s">
        <v>129</v>
      </c>
      <c r="AT169" s="197" t="s">
        <v>124</v>
      </c>
      <c r="AU169" s="197" t="s">
        <v>87</v>
      </c>
      <c r="AY169" s="17" t="s">
        <v>122</v>
      </c>
      <c r="BE169" s="198">
        <f>IF(N169="základní",J169,0)</f>
        <v>0</v>
      </c>
      <c r="BF169" s="198">
        <f>IF(N169="snížená",J169,0)</f>
        <v>0</v>
      </c>
      <c r="BG169" s="198">
        <f>IF(N169="zákl. přenesená",J169,0)</f>
        <v>0</v>
      </c>
      <c r="BH169" s="198">
        <f>IF(N169="sníž. přenesená",J169,0)</f>
        <v>0</v>
      </c>
      <c r="BI169" s="198">
        <f>IF(N169="nulová",J169,0)</f>
        <v>0</v>
      </c>
      <c r="BJ169" s="17" t="s">
        <v>85</v>
      </c>
      <c r="BK169" s="198">
        <f>ROUND(I169*H169,2)</f>
        <v>0</v>
      </c>
      <c r="BL169" s="17" t="s">
        <v>129</v>
      </c>
      <c r="BM169" s="197" t="s">
        <v>198</v>
      </c>
    </row>
    <row r="170" spans="1:47" s="2" customFormat="1" ht="29.25">
      <c r="A170" s="34"/>
      <c r="B170" s="35"/>
      <c r="C170" s="36"/>
      <c r="D170" s="199" t="s">
        <v>131</v>
      </c>
      <c r="E170" s="36"/>
      <c r="F170" s="200" t="s">
        <v>199</v>
      </c>
      <c r="G170" s="36"/>
      <c r="H170" s="36"/>
      <c r="I170" s="201"/>
      <c r="J170" s="36"/>
      <c r="K170" s="36"/>
      <c r="L170" s="39"/>
      <c r="M170" s="202"/>
      <c r="N170" s="203"/>
      <c r="O170" s="71"/>
      <c r="P170" s="71"/>
      <c r="Q170" s="71"/>
      <c r="R170" s="71"/>
      <c r="S170" s="71"/>
      <c r="T170" s="72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131</v>
      </c>
      <c r="AU170" s="17" t="s">
        <v>87</v>
      </c>
    </row>
    <row r="171" spans="2:51" s="13" customFormat="1" ht="11.25">
      <c r="B171" s="204"/>
      <c r="C171" s="205"/>
      <c r="D171" s="199" t="s">
        <v>137</v>
      </c>
      <c r="E171" s="206" t="s">
        <v>1</v>
      </c>
      <c r="F171" s="207" t="s">
        <v>200</v>
      </c>
      <c r="G171" s="205"/>
      <c r="H171" s="208">
        <v>158.1</v>
      </c>
      <c r="I171" s="209"/>
      <c r="J171" s="205"/>
      <c r="K171" s="205"/>
      <c r="L171" s="210"/>
      <c r="M171" s="211"/>
      <c r="N171" s="212"/>
      <c r="O171" s="212"/>
      <c r="P171" s="212"/>
      <c r="Q171" s="212"/>
      <c r="R171" s="212"/>
      <c r="S171" s="212"/>
      <c r="T171" s="213"/>
      <c r="AT171" s="214" t="s">
        <v>137</v>
      </c>
      <c r="AU171" s="214" t="s">
        <v>87</v>
      </c>
      <c r="AV171" s="13" t="s">
        <v>87</v>
      </c>
      <c r="AW171" s="13" t="s">
        <v>34</v>
      </c>
      <c r="AX171" s="13" t="s">
        <v>85</v>
      </c>
      <c r="AY171" s="214" t="s">
        <v>122</v>
      </c>
    </row>
    <row r="172" spans="1:65" s="2" customFormat="1" ht="16.5" customHeight="1">
      <c r="A172" s="34"/>
      <c r="B172" s="35"/>
      <c r="C172" s="186" t="s">
        <v>201</v>
      </c>
      <c r="D172" s="186" t="s">
        <v>124</v>
      </c>
      <c r="E172" s="187" t="s">
        <v>202</v>
      </c>
      <c r="F172" s="188" t="s">
        <v>203</v>
      </c>
      <c r="G172" s="189" t="s">
        <v>127</v>
      </c>
      <c r="H172" s="190">
        <v>143.22</v>
      </c>
      <c r="I172" s="191"/>
      <c r="J172" s="192">
        <f>ROUND(I172*H172,2)</f>
        <v>0</v>
      </c>
      <c r="K172" s="188" t="s">
        <v>128</v>
      </c>
      <c r="L172" s="39"/>
      <c r="M172" s="193" t="s">
        <v>1</v>
      </c>
      <c r="N172" s="194" t="s">
        <v>42</v>
      </c>
      <c r="O172" s="71"/>
      <c r="P172" s="195">
        <f>O172*H172</f>
        <v>0</v>
      </c>
      <c r="Q172" s="195">
        <v>0</v>
      </c>
      <c r="R172" s="195">
        <f>Q172*H172</f>
        <v>0</v>
      </c>
      <c r="S172" s="195">
        <v>0</v>
      </c>
      <c r="T172" s="196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7" t="s">
        <v>129</v>
      </c>
      <c r="AT172" s="197" t="s">
        <v>124</v>
      </c>
      <c r="AU172" s="197" t="s">
        <v>87</v>
      </c>
      <c r="AY172" s="17" t="s">
        <v>122</v>
      </c>
      <c r="BE172" s="198">
        <f>IF(N172="základní",J172,0)</f>
        <v>0</v>
      </c>
      <c r="BF172" s="198">
        <f>IF(N172="snížená",J172,0)</f>
        <v>0</v>
      </c>
      <c r="BG172" s="198">
        <f>IF(N172="zákl. přenesená",J172,0)</f>
        <v>0</v>
      </c>
      <c r="BH172" s="198">
        <f>IF(N172="sníž. přenesená",J172,0)</f>
        <v>0</v>
      </c>
      <c r="BI172" s="198">
        <f>IF(N172="nulová",J172,0)</f>
        <v>0</v>
      </c>
      <c r="BJ172" s="17" t="s">
        <v>85</v>
      </c>
      <c r="BK172" s="198">
        <f>ROUND(I172*H172,2)</f>
        <v>0</v>
      </c>
      <c r="BL172" s="17" t="s">
        <v>129</v>
      </c>
      <c r="BM172" s="197" t="s">
        <v>204</v>
      </c>
    </row>
    <row r="173" spans="1:47" s="2" customFormat="1" ht="29.25">
      <c r="A173" s="34"/>
      <c r="B173" s="35"/>
      <c r="C173" s="36"/>
      <c r="D173" s="199" t="s">
        <v>131</v>
      </c>
      <c r="E173" s="36"/>
      <c r="F173" s="200" t="s">
        <v>205</v>
      </c>
      <c r="G173" s="36"/>
      <c r="H173" s="36"/>
      <c r="I173" s="201"/>
      <c r="J173" s="36"/>
      <c r="K173" s="36"/>
      <c r="L173" s="39"/>
      <c r="M173" s="202"/>
      <c r="N173" s="203"/>
      <c r="O173" s="71"/>
      <c r="P173" s="71"/>
      <c r="Q173" s="71"/>
      <c r="R173" s="71"/>
      <c r="S173" s="71"/>
      <c r="T173" s="72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131</v>
      </c>
      <c r="AU173" s="17" t="s">
        <v>87</v>
      </c>
    </row>
    <row r="174" spans="2:51" s="13" customFormat="1" ht="11.25">
      <c r="B174" s="204"/>
      <c r="C174" s="205"/>
      <c r="D174" s="199" t="s">
        <v>137</v>
      </c>
      <c r="E174" s="206" t="s">
        <v>1</v>
      </c>
      <c r="F174" s="207" t="s">
        <v>138</v>
      </c>
      <c r="G174" s="205"/>
      <c r="H174" s="208">
        <v>143.22</v>
      </c>
      <c r="I174" s="209"/>
      <c r="J174" s="205"/>
      <c r="K174" s="205"/>
      <c r="L174" s="210"/>
      <c r="M174" s="211"/>
      <c r="N174" s="212"/>
      <c r="O174" s="212"/>
      <c r="P174" s="212"/>
      <c r="Q174" s="212"/>
      <c r="R174" s="212"/>
      <c r="S174" s="212"/>
      <c r="T174" s="213"/>
      <c r="AT174" s="214" t="s">
        <v>137</v>
      </c>
      <c r="AU174" s="214" t="s">
        <v>87</v>
      </c>
      <c r="AV174" s="13" t="s">
        <v>87</v>
      </c>
      <c r="AW174" s="13" t="s">
        <v>34</v>
      </c>
      <c r="AX174" s="13" t="s">
        <v>85</v>
      </c>
      <c r="AY174" s="214" t="s">
        <v>122</v>
      </c>
    </row>
    <row r="175" spans="1:65" s="2" customFormat="1" ht="33" customHeight="1">
      <c r="A175" s="34"/>
      <c r="B175" s="35"/>
      <c r="C175" s="186" t="s">
        <v>206</v>
      </c>
      <c r="D175" s="186" t="s">
        <v>124</v>
      </c>
      <c r="E175" s="187" t="s">
        <v>207</v>
      </c>
      <c r="F175" s="188" t="s">
        <v>208</v>
      </c>
      <c r="G175" s="189" t="s">
        <v>127</v>
      </c>
      <c r="H175" s="190">
        <v>143.22</v>
      </c>
      <c r="I175" s="191"/>
      <c r="J175" s="192">
        <f>ROUND(I175*H175,2)</f>
        <v>0</v>
      </c>
      <c r="K175" s="188" t="s">
        <v>128</v>
      </c>
      <c r="L175" s="39"/>
      <c r="M175" s="193" t="s">
        <v>1</v>
      </c>
      <c r="N175" s="194" t="s">
        <v>42</v>
      </c>
      <c r="O175" s="71"/>
      <c r="P175" s="195">
        <f>O175*H175</f>
        <v>0</v>
      </c>
      <c r="Q175" s="195">
        <v>0</v>
      </c>
      <c r="R175" s="195">
        <f>Q175*H175</f>
        <v>0</v>
      </c>
      <c r="S175" s="195">
        <v>0</v>
      </c>
      <c r="T175" s="196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7" t="s">
        <v>129</v>
      </c>
      <c r="AT175" s="197" t="s">
        <v>124</v>
      </c>
      <c r="AU175" s="197" t="s">
        <v>87</v>
      </c>
      <c r="AY175" s="17" t="s">
        <v>122</v>
      </c>
      <c r="BE175" s="198">
        <f>IF(N175="základní",J175,0)</f>
        <v>0</v>
      </c>
      <c r="BF175" s="198">
        <f>IF(N175="snížená",J175,0)</f>
        <v>0</v>
      </c>
      <c r="BG175" s="198">
        <f>IF(N175="zákl. přenesená",J175,0)</f>
        <v>0</v>
      </c>
      <c r="BH175" s="198">
        <f>IF(N175="sníž. přenesená",J175,0)</f>
        <v>0</v>
      </c>
      <c r="BI175" s="198">
        <f>IF(N175="nulová",J175,0)</f>
        <v>0</v>
      </c>
      <c r="BJ175" s="17" t="s">
        <v>85</v>
      </c>
      <c r="BK175" s="198">
        <f>ROUND(I175*H175,2)</f>
        <v>0</v>
      </c>
      <c r="BL175" s="17" t="s">
        <v>129</v>
      </c>
      <c r="BM175" s="197" t="s">
        <v>209</v>
      </c>
    </row>
    <row r="176" spans="1:47" s="2" customFormat="1" ht="29.25">
      <c r="A176" s="34"/>
      <c r="B176" s="35"/>
      <c r="C176" s="36"/>
      <c r="D176" s="199" t="s">
        <v>131</v>
      </c>
      <c r="E176" s="36"/>
      <c r="F176" s="200" t="s">
        <v>210</v>
      </c>
      <c r="G176" s="36"/>
      <c r="H176" s="36"/>
      <c r="I176" s="201"/>
      <c r="J176" s="36"/>
      <c r="K176" s="36"/>
      <c r="L176" s="39"/>
      <c r="M176" s="202"/>
      <c r="N176" s="203"/>
      <c r="O176" s="71"/>
      <c r="P176" s="71"/>
      <c r="Q176" s="71"/>
      <c r="R176" s="71"/>
      <c r="S176" s="71"/>
      <c r="T176" s="72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131</v>
      </c>
      <c r="AU176" s="17" t="s">
        <v>87</v>
      </c>
    </row>
    <row r="177" spans="2:51" s="13" customFormat="1" ht="11.25">
      <c r="B177" s="204"/>
      <c r="C177" s="205"/>
      <c r="D177" s="199" t="s">
        <v>137</v>
      </c>
      <c r="E177" s="206" t="s">
        <v>1</v>
      </c>
      <c r="F177" s="207" t="s">
        <v>138</v>
      </c>
      <c r="G177" s="205"/>
      <c r="H177" s="208">
        <v>143.22</v>
      </c>
      <c r="I177" s="209"/>
      <c r="J177" s="205"/>
      <c r="K177" s="205"/>
      <c r="L177" s="210"/>
      <c r="M177" s="211"/>
      <c r="N177" s="212"/>
      <c r="O177" s="212"/>
      <c r="P177" s="212"/>
      <c r="Q177" s="212"/>
      <c r="R177" s="212"/>
      <c r="S177" s="212"/>
      <c r="T177" s="213"/>
      <c r="AT177" s="214" t="s">
        <v>137</v>
      </c>
      <c r="AU177" s="214" t="s">
        <v>87</v>
      </c>
      <c r="AV177" s="13" t="s">
        <v>87</v>
      </c>
      <c r="AW177" s="13" t="s">
        <v>34</v>
      </c>
      <c r="AX177" s="13" t="s">
        <v>85</v>
      </c>
      <c r="AY177" s="214" t="s">
        <v>122</v>
      </c>
    </row>
    <row r="178" spans="1:65" s="2" customFormat="1" ht="24.2" customHeight="1">
      <c r="A178" s="34"/>
      <c r="B178" s="35"/>
      <c r="C178" s="186" t="s">
        <v>211</v>
      </c>
      <c r="D178" s="186" t="s">
        <v>124</v>
      </c>
      <c r="E178" s="187" t="s">
        <v>212</v>
      </c>
      <c r="F178" s="188" t="s">
        <v>213</v>
      </c>
      <c r="G178" s="189" t="s">
        <v>214</v>
      </c>
      <c r="H178" s="190">
        <v>1</v>
      </c>
      <c r="I178" s="191"/>
      <c r="J178" s="192">
        <f>ROUND(I178*H178,2)</f>
        <v>0</v>
      </c>
      <c r="K178" s="188" t="s">
        <v>1</v>
      </c>
      <c r="L178" s="39"/>
      <c r="M178" s="193" t="s">
        <v>1</v>
      </c>
      <c r="N178" s="194" t="s">
        <v>42</v>
      </c>
      <c r="O178" s="71"/>
      <c r="P178" s="195">
        <f>O178*H178</f>
        <v>0</v>
      </c>
      <c r="Q178" s="195">
        <v>3E-05</v>
      </c>
      <c r="R178" s="195">
        <f>Q178*H178</f>
        <v>3E-05</v>
      </c>
      <c r="S178" s="195">
        <v>0</v>
      </c>
      <c r="T178" s="196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7" t="s">
        <v>129</v>
      </c>
      <c r="AT178" s="197" t="s">
        <v>124</v>
      </c>
      <c r="AU178" s="197" t="s">
        <v>87</v>
      </c>
      <c r="AY178" s="17" t="s">
        <v>122</v>
      </c>
      <c r="BE178" s="198">
        <f>IF(N178="základní",J178,0)</f>
        <v>0</v>
      </c>
      <c r="BF178" s="198">
        <f>IF(N178="snížená",J178,0)</f>
        <v>0</v>
      </c>
      <c r="BG178" s="198">
        <f>IF(N178="zákl. přenesená",J178,0)</f>
        <v>0</v>
      </c>
      <c r="BH178" s="198">
        <f>IF(N178="sníž. přenesená",J178,0)</f>
        <v>0</v>
      </c>
      <c r="BI178" s="198">
        <f>IF(N178="nulová",J178,0)</f>
        <v>0</v>
      </c>
      <c r="BJ178" s="17" t="s">
        <v>85</v>
      </c>
      <c r="BK178" s="198">
        <f>ROUND(I178*H178,2)</f>
        <v>0</v>
      </c>
      <c r="BL178" s="17" t="s">
        <v>129</v>
      </c>
      <c r="BM178" s="197" t="s">
        <v>215</v>
      </c>
    </row>
    <row r="179" spans="1:47" s="2" customFormat="1" ht="19.5">
      <c r="A179" s="34"/>
      <c r="B179" s="35"/>
      <c r="C179" s="36"/>
      <c r="D179" s="199" t="s">
        <v>131</v>
      </c>
      <c r="E179" s="36"/>
      <c r="F179" s="200" t="s">
        <v>213</v>
      </c>
      <c r="G179" s="36"/>
      <c r="H179" s="36"/>
      <c r="I179" s="201"/>
      <c r="J179" s="36"/>
      <c r="K179" s="36"/>
      <c r="L179" s="39"/>
      <c r="M179" s="202"/>
      <c r="N179" s="203"/>
      <c r="O179" s="71"/>
      <c r="P179" s="71"/>
      <c r="Q179" s="71"/>
      <c r="R179" s="71"/>
      <c r="S179" s="71"/>
      <c r="T179" s="72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T179" s="17" t="s">
        <v>131</v>
      </c>
      <c r="AU179" s="17" t="s">
        <v>87</v>
      </c>
    </row>
    <row r="180" spans="1:47" s="2" customFormat="1" ht="39">
      <c r="A180" s="34"/>
      <c r="B180" s="35"/>
      <c r="C180" s="36"/>
      <c r="D180" s="199" t="s">
        <v>172</v>
      </c>
      <c r="E180" s="36"/>
      <c r="F180" s="236" t="s">
        <v>216</v>
      </c>
      <c r="G180" s="36"/>
      <c r="H180" s="36"/>
      <c r="I180" s="201"/>
      <c r="J180" s="36"/>
      <c r="K180" s="36"/>
      <c r="L180" s="39"/>
      <c r="M180" s="202"/>
      <c r="N180" s="203"/>
      <c r="O180" s="71"/>
      <c r="P180" s="71"/>
      <c r="Q180" s="71"/>
      <c r="R180" s="71"/>
      <c r="S180" s="71"/>
      <c r="T180" s="72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172</v>
      </c>
      <c r="AU180" s="17" t="s">
        <v>87</v>
      </c>
    </row>
    <row r="181" spans="2:63" s="12" customFormat="1" ht="22.9" customHeight="1">
      <c r="B181" s="170"/>
      <c r="C181" s="171"/>
      <c r="D181" s="172" t="s">
        <v>76</v>
      </c>
      <c r="E181" s="184" t="s">
        <v>139</v>
      </c>
      <c r="F181" s="184" t="s">
        <v>217</v>
      </c>
      <c r="G181" s="171"/>
      <c r="H181" s="171"/>
      <c r="I181" s="174"/>
      <c r="J181" s="185">
        <f>BK181</f>
        <v>0</v>
      </c>
      <c r="K181" s="171"/>
      <c r="L181" s="176"/>
      <c r="M181" s="177"/>
      <c r="N181" s="178"/>
      <c r="O181" s="178"/>
      <c r="P181" s="179">
        <f>SUM(P182:P212)</f>
        <v>0</v>
      </c>
      <c r="Q181" s="178"/>
      <c r="R181" s="179">
        <f>SUM(R182:R212)</f>
        <v>14.91708608</v>
      </c>
      <c r="S181" s="178"/>
      <c r="T181" s="180">
        <f>SUM(T182:T212)</f>
        <v>0</v>
      </c>
      <c r="AR181" s="181" t="s">
        <v>85</v>
      </c>
      <c r="AT181" s="182" t="s">
        <v>76</v>
      </c>
      <c r="AU181" s="182" t="s">
        <v>85</v>
      </c>
      <c r="AY181" s="181" t="s">
        <v>122</v>
      </c>
      <c r="BK181" s="183">
        <f>SUM(BK182:BK212)</f>
        <v>0</v>
      </c>
    </row>
    <row r="182" spans="1:65" s="2" customFormat="1" ht="24.2" customHeight="1">
      <c r="A182" s="34"/>
      <c r="B182" s="35"/>
      <c r="C182" s="186" t="s">
        <v>8</v>
      </c>
      <c r="D182" s="186" t="s">
        <v>124</v>
      </c>
      <c r="E182" s="187" t="s">
        <v>218</v>
      </c>
      <c r="F182" s="188" t="s">
        <v>219</v>
      </c>
      <c r="G182" s="189" t="s">
        <v>142</v>
      </c>
      <c r="H182" s="190">
        <v>1.987</v>
      </c>
      <c r="I182" s="191"/>
      <c r="J182" s="192">
        <f>ROUND(I182*H182,2)</f>
        <v>0</v>
      </c>
      <c r="K182" s="188" t="s">
        <v>128</v>
      </c>
      <c r="L182" s="39"/>
      <c r="M182" s="193" t="s">
        <v>1</v>
      </c>
      <c r="N182" s="194" t="s">
        <v>42</v>
      </c>
      <c r="O182" s="71"/>
      <c r="P182" s="195">
        <f>O182*H182</f>
        <v>0</v>
      </c>
      <c r="Q182" s="195">
        <v>2.88016</v>
      </c>
      <c r="R182" s="195">
        <f>Q182*H182</f>
        <v>5.72287792</v>
      </c>
      <c r="S182" s="195">
        <v>0</v>
      </c>
      <c r="T182" s="196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7" t="s">
        <v>129</v>
      </c>
      <c r="AT182" s="197" t="s">
        <v>124</v>
      </c>
      <c r="AU182" s="197" t="s">
        <v>87</v>
      </c>
      <c r="AY182" s="17" t="s">
        <v>122</v>
      </c>
      <c r="BE182" s="198">
        <f>IF(N182="základní",J182,0)</f>
        <v>0</v>
      </c>
      <c r="BF182" s="198">
        <f>IF(N182="snížená",J182,0)</f>
        <v>0</v>
      </c>
      <c r="BG182" s="198">
        <f>IF(N182="zákl. přenesená",J182,0)</f>
        <v>0</v>
      </c>
      <c r="BH182" s="198">
        <f>IF(N182="sníž. přenesená",J182,0)</f>
        <v>0</v>
      </c>
      <c r="BI182" s="198">
        <f>IF(N182="nulová",J182,0)</f>
        <v>0</v>
      </c>
      <c r="BJ182" s="17" t="s">
        <v>85</v>
      </c>
      <c r="BK182" s="198">
        <f>ROUND(I182*H182,2)</f>
        <v>0</v>
      </c>
      <c r="BL182" s="17" t="s">
        <v>129</v>
      </c>
      <c r="BM182" s="197" t="s">
        <v>220</v>
      </c>
    </row>
    <row r="183" spans="1:47" s="2" customFormat="1" ht="48.75">
      <c r="A183" s="34"/>
      <c r="B183" s="35"/>
      <c r="C183" s="36"/>
      <c r="D183" s="199" t="s">
        <v>131</v>
      </c>
      <c r="E183" s="36"/>
      <c r="F183" s="200" t="s">
        <v>221</v>
      </c>
      <c r="G183" s="36"/>
      <c r="H183" s="36"/>
      <c r="I183" s="201"/>
      <c r="J183" s="36"/>
      <c r="K183" s="36"/>
      <c r="L183" s="39"/>
      <c r="M183" s="202"/>
      <c r="N183" s="203"/>
      <c r="O183" s="71"/>
      <c r="P183" s="71"/>
      <c r="Q183" s="71"/>
      <c r="R183" s="71"/>
      <c r="S183" s="71"/>
      <c r="T183" s="72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7" t="s">
        <v>131</v>
      </c>
      <c r="AU183" s="17" t="s">
        <v>87</v>
      </c>
    </row>
    <row r="184" spans="2:51" s="13" customFormat="1" ht="11.25">
      <c r="B184" s="204"/>
      <c r="C184" s="205"/>
      <c r="D184" s="199" t="s">
        <v>137</v>
      </c>
      <c r="E184" s="206" t="s">
        <v>1</v>
      </c>
      <c r="F184" s="207" t="s">
        <v>222</v>
      </c>
      <c r="G184" s="205"/>
      <c r="H184" s="208">
        <v>1.987</v>
      </c>
      <c r="I184" s="209"/>
      <c r="J184" s="205"/>
      <c r="K184" s="205"/>
      <c r="L184" s="210"/>
      <c r="M184" s="211"/>
      <c r="N184" s="212"/>
      <c r="O184" s="212"/>
      <c r="P184" s="212"/>
      <c r="Q184" s="212"/>
      <c r="R184" s="212"/>
      <c r="S184" s="212"/>
      <c r="T184" s="213"/>
      <c r="AT184" s="214" t="s">
        <v>137</v>
      </c>
      <c r="AU184" s="214" t="s">
        <v>87</v>
      </c>
      <c r="AV184" s="13" t="s">
        <v>87</v>
      </c>
      <c r="AW184" s="13" t="s">
        <v>34</v>
      </c>
      <c r="AX184" s="13" t="s">
        <v>85</v>
      </c>
      <c r="AY184" s="214" t="s">
        <v>122</v>
      </c>
    </row>
    <row r="185" spans="1:65" s="2" customFormat="1" ht="24.2" customHeight="1">
      <c r="A185" s="34"/>
      <c r="B185" s="35"/>
      <c r="C185" s="186" t="s">
        <v>223</v>
      </c>
      <c r="D185" s="186" t="s">
        <v>124</v>
      </c>
      <c r="E185" s="187" t="s">
        <v>224</v>
      </c>
      <c r="F185" s="188" t="s">
        <v>225</v>
      </c>
      <c r="G185" s="189" t="s">
        <v>142</v>
      </c>
      <c r="H185" s="190">
        <v>4.64</v>
      </c>
      <c r="I185" s="191"/>
      <c r="J185" s="192">
        <f>ROUND(I185*H185,2)</f>
        <v>0</v>
      </c>
      <c r="K185" s="188" t="s">
        <v>128</v>
      </c>
      <c r="L185" s="39"/>
      <c r="M185" s="193" t="s">
        <v>1</v>
      </c>
      <c r="N185" s="194" t="s">
        <v>42</v>
      </c>
      <c r="O185" s="71"/>
      <c r="P185" s="195">
        <f>O185*H185</f>
        <v>0</v>
      </c>
      <c r="Q185" s="195">
        <v>0</v>
      </c>
      <c r="R185" s="195">
        <f>Q185*H185</f>
        <v>0</v>
      </c>
      <c r="S185" s="195">
        <v>0</v>
      </c>
      <c r="T185" s="196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7" t="s">
        <v>129</v>
      </c>
      <c r="AT185" s="197" t="s">
        <v>124</v>
      </c>
      <c r="AU185" s="197" t="s">
        <v>87</v>
      </c>
      <c r="AY185" s="17" t="s">
        <v>122</v>
      </c>
      <c r="BE185" s="198">
        <f>IF(N185="základní",J185,0)</f>
        <v>0</v>
      </c>
      <c r="BF185" s="198">
        <f>IF(N185="snížená",J185,0)</f>
        <v>0</v>
      </c>
      <c r="BG185" s="198">
        <f>IF(N185="zákl. přenesená",J185,0)</f>
        <v>0</v>
      </c>
      <c r="BH185" s="198">
        <f>IF(N185="sníž. přenesená",J185,0)</f>
        <v>0</v>
      </c>
      <c r="BI185" s="198">
        <f>IF(N185="nulová",J185,0)</f>
        <v>0</v>
      </c>
      <c r="BJ185" s="17" t="s">
        <v>85</v>
      </c>
      <c r="BK185" s="198">
        <f>ROUND(I185*H185,2)</f>
        <v>0</v>
      </c>
      <c r="BL185" s="17" t="s">
        <v>129</v>
      </c>
      <c r="BM185" s="197" t="s">
        <v>226</v>
      </c>
    </row>
    <row r="186" spans="1:47" s="2" customFormat="1" ht="48.75">
      <c r="A186" s="34"/>
      <c r="B186" s="35"/>
      <c r="C186" s="36"/>
      <c r="D186" s="199" t="s">
        <v>131</v>
      </c>
      <c r="E186" s="36"/>
      <c r="F186" s="200" t="s">
        <v>227</v>
      </c>
      <c r="G186" s="36"/>
      <c r="H186" s="36"/>
      <c r="I186" s="201"/>
      <c r="J186" s="36"/>
      <c r="K186" s="36"/>
      <c r="L186" s="39"/>
      <c r="M186" s="202"/>
      <c r="N186" s="203"/>
      <c r="O186" s="71"/>
      <c r="P186" s="71"/>
      <c r="Q186" s="71"/>
      <c r="R186" s="71"/>
      <c r="S186" s="71"/>
      <c r="T186" s="72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7" t="s">
        <v>131</v>
      </c>
      <c r="AU186" s="17" t="s">
        <v>87</v>
      </c>
    </row>
    <row r="187" spans="1:47" s="2" customFormat="1" ht="19.5">
      <c r="A187" s="34"/>
      <c r="B187" s="35"/>
      <c r="C187" s="36"/>
      <c r="D187" s="199" t="s">
        <v>172</v>
      </c>
      <c r="E187" s="36"/>
      <c r="F187" s="236" t="s">
        <v>228</v>
      </c>
      <c r="G187" s="36"/>
      <c r="H187" s="36"/>
      <c r="I187" s="201"/>
      <c r="J187" s="36"/>
      <c r="K187" s="36"/>
      <c r="L187" s="39"/>
      <c r="M187" s="202"/>
      <c r="N187" s="203"/>
      <c r="O187" s="71"/>
      <c r="P187" s="71"/>
      <c r="Q187" s="71"/>
      <c r="R187" s="71"/>
      <c r="S187" s="71"/>
      <c r="T187" s="72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7" t="s">
        <v>172</v>
      </c>
      <c r="AU187" s="17" t="s">
        <v>87</v>
      </c>
    </row>
    <row r="188" spans="2:51" s="13" customFormat="1" ht="11.25">
      <c r="B188" s="204"/>
      <c r="C188" s="205"/>
      <c r="D188" s="199" t="s">
        <v>137</v>
      </c>
      <c r="E188" s="206" t="s">
        <v>1</v>
      </c>
      <c r="F188" s="207" t="s">
        <v>229</v>
      </c>
      <c r="G188" s="205"/>
      <c r="H188" s="208">
        <v>4.64</v>
      </c>
      <c r="I188" s="209"/>
      <c r="J188" s="205"/>
      <c r="K188" s="205"/>
      <c r="L188" s="210"/>
      <c r="M188" s="211"/>
      <c r="N188" s="212"/>
      <c r="O188" s="212"/>
      <c r="P188" s="212"/>
      <c r="Q188" s="212"/>
      <c r="R188" s="212"/>
      <c r="S188" s="212"/>
      <c r="T188" s="213"/>
      <c r="AT188" s="214" t="s">
        <v>137</v>
      </c>
      <c r="AU188" s="214" t="s">
        <v>87</v>
      </c>
      <c r="AV188" s="13" t="s">
        <v>87</v>
      </c>
      <c r="AW188" s="13" t="s">
        <v>34</v>
      </c>
      <c r="AX188" s="13" t="s">
        <v>85</v>
      </c>
      <c r="AY188" s="214" t="s">
        <v>122</v>
      </c>
    </row>
    <row r="189" spans="1:65" s="2" customFormat="1" ht="24.2" customHeight="1">
      <c r="A189" s="34"/>
      <c r="B189" s="35"/>
      <c r="C189" s="186" t="s">
        <v>230</v>
      </c>
      <c r="D189" s="186" t="s">
        <v>124</v>
      </c>
      <c r="E189" s="187" t="s">
        <v>231</v>
      </c>
      <c r="F189" s="188" t="s">
        <v>232</v>
      </c>
      <c r="G189" s="189" t="s">
        <v>142</v>
      </c>
      <c r="H189" s="190">
        <v>99.996</v>
      </c>
      <c r="I189" s="191"/>
      <c r="J189" s="192">
        <f>ROUND(I189*H189,2)</f>
        <v>0</v>
      </c>
      <c r="K189" s="188" t="s">
        <v>128</v>
      </c>
      <c r="L189" s="39"/>
      <c r="M189" s="193" t="s">
        <v>1</v>
      </c>
      <c r="N189" s="194" t="s">
        <v>42</v>
      </c>
      <c r="O189" s="71"/>
      <c r="P189" s="195">
        <f>O189*H189</f>
        <v>0</v>
      </c>
      <c r="Q189" s="195">
        <v>0</v>
      </c>
      <c r="R189" s="195">
        <f>Q189*H189</f>
        <v>0</v>
      </c>
      <c r="S189" s="195">
        <v>0</v>
      </c>
      <c r="T189" s="196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7" t="s">
        <v>129</v>
      </c>
      <c r="AT189" s="197" t="s">
        <v>124</v>
      </c>
      <c r="AU189" s="197" t="s">
        <v>87</v>
      </c>
      <c r="AY189" s="17" t="s">
        <v>122</v>
      </c>
      <c r="BE189" s="198">
        <f>IF(N189="základní",J189,0)</f>
        <v>0</v>
      </c>
      <c r="BF189" s="198">
        <f>IF(N189="snížená",J189,0)</f>
        <v>0</v>
      </c>
      <c r="BG189" s="198">
        <f>IF(N189="zákl. přenesená",J189,0)</f>
        <v>0</v>
      </c>
      <c r="BH189" s="198">
        <f>IF(N189="sníž. přenesená",J189,0)</f>
        <v>0</v>
      </c>
      <c r="BI189" s="198">
        <f>IF(N189="nulová",J189,0)</f>
        <v>0</v>
      </c>
      <c r="BJ189" s="17" t="s">
        <v>85</v>
      </c>
      <c r="BK189" s="198">
        <f>ROUND(I189*H189,2)</f>
        <v>0</v>
      </c>
      <c r="BL189" s="17" t="s">
        <v>129</v>
      </c>
      <c r="BM189" s="197" t="s">
        <v>233</v>
      </c>
    </row>
    <row r="190" spans="1:47" s="2" customFormat="1" ht="48.75">
      <c r="A190" s="34"/>
      <c r="B190" s="35"/>
      <c r="C190" s="36"/>
      <c r="D190" s="199" t="s">
        <v>131</v>
      </c>
      <c r="E190" s="36"/>
      <c r="F190" s="200" t="s">
        <v>234</v>
      </c>
      <c r="G190" s="36"/>
      <c r="H190" s="36"/>
      <c r="I190" s="201"/>
      <c r="J190" s="36"/>
      <c r="K190" s="36"/>
      <c r="L190" s="39"/>
      <c r="M190" s="202"/>
      <c r="N190" s="203"/>
      <c r="O190" s="71"/>
      <c r="P190" s="71"/>
      <c r="Q190" s="71"/>
      <c r="R190" s="71"/>
      <c r="S190" s="71"/>
      <c r="T190" s="72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T190" s="17" t="s">
        <v>131</v>
      </c>
      <c r="AU190" s="17" t="s">
        <v>87</v>
      </c>
    </row>
    <row r="191" spans="2:51" s="13" customFormat="1" ht="11.25">
      <c r="B191" s="204"/>
      <c r="C191" s="205"/>
      <c r="D191" s="199" t="s">
        <v>137</v>
      </c>
      <c r="E191" s="206" t="s">
        <v>1</v>
      </c>
      <c r="F191" s="207" t="s">
        <v>235</v>
      </c>
      <c r="G191" s="205"/>
      <c r="H191" s="208">
        <v>99.996</v>
      </c>
      <c r="I191" s="209"/>
      <c r="J191" s="205"/>
      <c r="K191" s="205"/>
      <c r="L191" s="210"/>
      <c r="M191" s="211"/>
      <c r="N191" s="212"/>
      <c r="O191" s="212"/>
      <c r="P191" s="212"/>
      <c r="Q191" s="212"/>
      <c r="R191" s="212"/>
      <c r="S191" s="212"/>
      <c r="T191" s="213"/>
      <c r="AT191" s="214" t="s">
        <v>137</v>
      </c>
      <c r="AU191" s="214" t="s">
        <v>87</v>
      </c>
      <c r="AV191" s="13" t="s">
        <v>87</v>
      </c>
      <c r="AW191" s="13" t="s">
        <v>34</v>
      </c>
      <c r="AX191" s="13" t="s">
        <v>85</v>
      </c>
      <c r="AY191" s="214" t="s">
        <v>122</v>
      </c>
    </row>
    <row r="192" spans="1:65" s="2" customFormat="1" ht="21.75" customHeight="1">
      <c r="A192" s="34"/>
      <c r="B192" s="35"/>
      <c r="C192" s="186" t="s">
        <v>236</v>
      </c>
      <c r="D192" s="186" t="s">
        <v>124</v>
      </c>
      <c r="E192" s="187" t="s">
        <v>237</v>
      </c>
      <c r="F192" s="188" t="s">
        <v>238</v>
      </c>
      <c r="G192" s="189" t="s">
        <v>127</v>
      </c>
      <c r="H192" s="190">
        <v>188.92</v>
      </c>
      <c r="I192" s="191"/>
      <c r="J192" s="192">
        <f>ROUND(I192*H192,2)</f>
        <v>0</v>
      </c>
      <c r="K192" s="188" t="s">
        <v>128</v>
      </c>
      <c r="L192" s="39"/>
      <c r="M192" s="193" t="s">
        <v>1</v>
      </c>
      <c r="N192" s="194" t="s">
        <v>42</v>
      </c>
      <c r="O192" s="71"/>
      <c r="P192" s="195">
        <f>O192*H192</f>
        <v>0</v>
      </c>
      <c r="Q192" s="195">
        <v>0.00726</v>
      </c>
      <c r="R192" s="195">
        <f>Q192*H192</f>
        <v>1.3715591999999999</v>
      </c>
      <c r="S192" s="195">
        <v>0</v>
      </c>
      <c r="T192" s="196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7" t="s">
        <v>129</v>
      </c>
      <c r="AT192" s="197" t="s">
        <v>124</v>
      </c>
      <c r="AU192" s="197" t="s">
        <v>87</v>
      </c>
      <c r="AY192" s="17" t="s">
        <v>122</v>
      </c>
      <c r="BE192" s="198">
        <f>IF(N192="základní",J192,0)</f>
        <v>0</v>
      </c>
      <c r="BF192" s="198">
        <f>IF(N192="snížená",J192,0)</f>
        <v>0</v>
      </c>
      <c r="BG192" s="198">
        <f>IF(N192="zákl. přenesená",J192,0)</f>
        <v>0</v>
      </c>
      <c r="BH192" s="198">
        <f>IF(N192="sníž. přenesená",J192,0)</f>
        <v>0</v>
      </c>
      <c r="BI192" s="198">
        <f>IF(N192="nulová",J192,0)</f>
        <v>0</v>
      </c>
      <c r="BJ192" s="17" t="s">
        <v>85</v>
      </c>
      <c r="BK192" s="198">
        <f>ROUND(I192*H192,2)</f>
        <v>0</v>
      </c>
      <c r="BL192" s="17" t="s">
        <v>129</v>
      </c>
      <c r="BM192" s="197" t="s">
        <v>239</v>
      </c>
    </row>
    <row r="193" spans="1:47" s="2" customFormat="1" ht="48.75">
      <c r="A193" s="34"/>
      <c r="B193" s="35"/>
      <c r="C193" s="36"/>
      <c r="D193" s="199" t="s">
        <v>131</v>
      </c>
      <c r="E193" s="36"/>
      <c r="F193" s="200" t="s">
        <v>240</v>
      </c>
      <c r="G193" s="36"/>
      <c r="H193" s="36"/>
      <c r="I193" s="201"/>
      <c r="J193" s="36"/>
      <c r="K193" s="36"/>
      <c r="L193" s="39"/>
      <c r="M193" s="202"/>
      <c r="N193" s="203"/>
      <c r="O193" s="71"/>
      <c r="P193" s="71"/>
      <c r="Q193" s="71"/>
      <c r="R193" s="71"/>
      <c r="S193" s="71"/>
      <c r="T193" s="72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T193" s="17" t="s">
        <v>131</v>
      </c>
      <c r="AU193" s="17" t="s">
        <v>87</v>
      </c>
    </row>
    <row r="194" spans="2:51" s="13" customFormat="1" ht="11.25">
      <c r="B194" s="204"/>
      <c r="C194" s="205"/>
      <c r="D194" s="199" t="s">
        <v>137</v>
      </c>
      <c r="E194" s="206" t="s">
        <v>1</v>
      </c>
      <c r="F194" s="207" t="s">
        <v>241</v>
      </c>
      <c r="G194" s="205"/>
      <c r="H194" s="208">
        <v>188.92</v>
      </c>
      <c r="I194" s="209"/>
      <c r="J194" s="205"/>
      <c r="K194" s="205"/>
      <c r="L194" s="210"/>
      <c r="M194" s="211"/>
      <c r="N194" s="212"/>
      <c r="O194" s="212"/>
      <c r="P194" s="212"/>
      <c r="Q194" s="212"/>
      <c r="R194" s="212"/>
      <c r="S194" s="212"/>
      <c r="T194" s="213"/>
      <c r="AT194" s="214" t="s">
        <v>137</v>
      </c>
      <c r="AU194" s="214" t="s">
        <v>87</v>
      </c>
      <c r="AV194" s="13" t="s">
        <v>87</v>
      </c>
      <c r="AW194" s="13" t="s">
        <v>34</v>
      </c>
      <c r="AX194" s="13" t="s">
        <v>85</v>
      </c>
      <c r="AY194" s="214" t="s">
        <v>122</v>
      </c>
    </row>
    <row r="195" spans="1:65" s="2" customFormat="1" ht="21.75" customHeight="1">
      <c r="A195" s="34"/>
      <c r="B195" s="35"/>
      <c r="C195" s="186" t="s">
        <v>242</v>
      </c>
      <c r="D195" s="186" t="s">
        <v>124</v>
      </c>
      <c r="E195" s="187" t="s">
        <v>243</v>
      </c>
      <c r="F195" s="188" t="s">
        <v>244</v>
      </c>
      <c r="G195" s="189" t="s">
        <v>127</v>
      </c>
      <c r="H195" s="190">
        <v>188.92</v>
      </c>
      <c r="I195" s="191"/>
      <c r="J195" s="192">
        <f>ROUND(I195*H195,2)</f>
        <v>0</v>
      </c>
      <c r="K195" s="188" t="s">
        <v>128</v>
      </c>
      <c r="L195" s="39"/>
      <c r="M195" s="193" t="s">
        <v>1</v>
      </c>
      <c r="N195" s="194" t="s">
        <v>42</v>
      </c>
      <c r="O195" s="71"/>
      <c r="P195" s="195">
        <f>O195*H195</f>
        <v>0</v>
      </c>
      <c r="Q195" s="195">
        <v>0.00086</v>
      </c>
      <c r="R195" s="195">
        <f>Q195*H195</f>
        <v>0.16247119999999998</v>
      </c>
      <c r="S195" s="195">
        <v>0</v>
      </c>
      <c r="T195" s="196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7" t="s">
        <v>129</v>
      </c>
      <c r="AT195" s="197" t="s">
        <v>124</v>
      </c>
      <c r="AU195" s="197" t="s">
        <v>87</v>
      </c>
      <c r="AY195" s="17" t="s">
        <v>122</v>
      </c>
      <c r="BE195" s="198">
        <f>IF(N195="základní",J195,0)</f>
        <v>0</v>
      </c>
      <c r="BF195" s="198">
        <f>IF(N195="snížená",J195,0)</f>
        <v>0</v>
      </c>
      <c r="BG195" s="198">
        <f>IF(N195="zákl. přenesená",J195,0)</f>
        <v>0</v>
      </c>
      <c r="BH195" s="198">
        <f>IF(N195="sníž. přenesená",J195,0)</f>
        <v>0</v>
      </c>
      <c r="BI195" s="198">
        <f>IF(N195="nulová",J195,0)</f>
        <v>0</v>
      </c>
      <c r="BJ195" s="17" t="s">
        <v>85</v>
      </c>
      <c r="BK195" s="198">
        <f>ROUND(I195*H195,2)</f>
        <v>0</v>
      </c>
      <c r="BL195" s="17" t="s">
        <v>129</v>
      </c>
      <c r="BM195" s="197" t="s">
        <v>245</v>
      </c>
    </row>
    <row r="196" spans="1:47" s="2" customFormat="1" ht="48.75">
      <c r="A196" s="34"/>
      <c r="B196" s="35"/>
      <c r="C196" s="36"/>
      <c r="D196" s="199" t="s">
        <v>131</v>
      </c>
      <c r="E196" s="36"/>
      <c r="F196" s="200" t="s">
        <v>246</v>
      </c>
      <c r="G196" s="36"/>
      <c r="H196" s="36"/>
      <c r="I196" s="201"/>
      <c r="J196" s="36"/>
      <c r="K196" s="36"/>
      <c r="L196" s="39"/>
      <c r="M196" s="202"/>
      <c r="N196" s="203"/>
      <c r="O196" s="71"/>
      <c r="P196" s="71"/>
      <c r="Q196" s="71"/>
      <c r="R196" s="71"/>
      <c r="S196" s="71"/>
      <c r="T196" s="72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T196" s="17" t="s">
        <v>131</v>
      </c>
      <c r="AU196" s="17" t="s">
        <v>87</v>
      </c>
    </row>
    <row r="197" spans="2:51" s="13" customFormat="1" ht="11.25">
      <c r="B197" s="204"/>
      <c r="C197" s="205"/>
      <c r="D197" s="199" t="s">
        <v>137</v>
      </c>
      <c r="E197" s="206" t="s">
        <v>1</v>
      </c>
      <c r="F197" s="207" t="s">
        <v>241</v>
      </c>
      <c r="G197" s="205"/>
      <c r="H197" s="208">
        <v>188.92</v>
      </c>
      <c r="I197" s="209"/>
      <c r="J197" s="205"/>
      <c r="K197" s="205"/>
      <c r="L197" s="210"/>
      <c r="M197" s="211"/>
      <c r="N197" s="212"/>
      <c r="O197" s="212"/>
      <c r="P197" s="212"/>
      <c r="Q197" s="212"/>
      <c r="R197" s="212"/>
      <c r="S197" s="212"/>
      <c r="T197" s="213"/>
      <c r="AT197" s="214" t="s">
        <v>137</v>
      </c>
      <c r="AU197" s="214" t="s">
        <v>87</v>
      </c>
      <c r="AV197" s="13" t="s">
        <v>87</v>
      </c>
      <c r="AW197" s="13" t="s">
        <v>34</v>
      </c>
      <c r="AX197" s="13" t="s">
        <v>85</v>
      </c>
      <c r="AY197" s="214" t="s">
        <v>122</v>
      </c>
    </row>
    <row r="198" spans="1:65" s="2" customFormat="1" ht="24.2" customHeight="1">
      <c r="A198" s="34"/>
      <c r="B198" s="35"/>
      <c r="C198" s="186" t="s">
        <v>247</v>
      </c>
      <c r="D198" s="186" t="s">
        <v>124</v>
      </c>
      <c r="E198" s="187" t="s">
        <v>248</v>
      </c>
      <c r="F198" s="188" t="s">
        <v>249</v>
      </c>
      <c r="G198" s="189" t="s">
        <v>181</v>
      </c>
      <c r="H198" s="190">
        <v>0.074</v>
      </c>
      <c r="I198" s="191"/>
      <c r="J198" s="192">
        <f>ROUND(I198*H198,2)</f>
        <v>0</v>
      </c>
      <c r="K198" s="188" t="s">
        <v>128</v>
      </c>
      <c r="L198" s="39"/>
      <c r="M198" s="193" t="s">
        <v>1</v>
      </c>
      <c r="N198" s="194" t="s">
        <v>42</v>
      </c>
      <c r="O198" s="71"/>
      <c r="P198" s="195">
        <f>O198*H198</f>
        <v>0</v>
      </c>
      <c r="Q198" s="195">
        <v>1.09528</v>
      </c>
      <c r="R198" s="195">
        <f>Q198*H198</f>
        <v>0.08105071999999999</v>
      </c>
      <c r="S198" s="195">
        <v>0</v>
      </c>
      <c r="T198" s="196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7" t="s">
        <v>129</v>
      </c>
      <c r="AT198" s="197" t="s">
        <v>124</v>
      </c>
      <c r="AU198" s="197" t="s">
        <v>87</v>
      </c>
      <c r="AY198" s="17" t="s">
        <v>122</v>
      </c>
      <c r="BE198" s="198">
        <f>IF(N198="základní",J198,0)</f>
        <v>0</v>
      </c>
      <c r="BF198" s="198">
        <f>IF(N198="snížená",J198,0)</f>
        <v>0</v>
      </c>
      <c r="BG198" s="198">
        <f>IF(N198="zákl. přenesená",J198,0)</f>
        <v>0</v>
      </c>
      <c r="BH198" s="198">
        <f>IF(N198="sníž. přenesená",J198,0)</f>
        <v>0</v>
      </c>
      <c r="BI198" s="198">
        <f>IF(N198="nulová",J198,0)</f>
        <v>0</v>
      </c>
      <c r="BJ198" s="17" t="s">
        <v>85</v>
      </c>
      <c r="BK198" s="198">
        <f>ROUND(I198*H198,2)</f>
        <v>0</v>
      </c>
      <c r="BL198" s="17" t="s">
        <v>129</v>
      </c>
      <c r="BM198" s="197" t="s">
        <v>250</v>
      </c>
    </row>
    <row r="199" spans="1:47" s="2" customFormat="1" ht="48.75">
      <c r="A199" s="34"/>
      <c r="B199" s="35"/>
      <c r="C199" s="36"/>
      <c r="D199" s="199" t="s">
        <v>131</v>
      </c>
      <c r="E199" s="36"/>
      <c r="F199" s="200" t="s">
        <v>251</v>
      </c>
      <c r="G199" s="36"/>
      <c r="H199" s="36"/>
      <c r="I199" s="201"/>
      <c r="J199" s="36"/>
      <c r="K199" s="36"/>
      <c r="L199" s="39"/>
      <c r="M199" s="202"/>
      <c r="N199" s="203"/>
      <c r="O199" s="71"/>
      <c r="P199" s="71"/>
      <c r="Q199" s="71"/>
      <c r="R199" s="71"/>
      <c r="S199" s="71"/>
      <c r="T199" s="72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7" t="s">
        <v>131</v>
      </c>
      <c r="AU199" s="17" t="s">
        <v>87</v>
      </c>
    </row>
    <row r="200" spans="1:47" s="2" customFormat="1" ht="19.5">
      <c r="A200" s="34"/>
      <c r="B200" s="35"/>
      <c r="C200" s="36"/>
      <c r="D200" s="199" t="s">
        <v>172</v>
      </c>
      <c r="E200" s="36"/>
      <c r="F200" s="236" t="s">
        <v>252</v>
      </c>
      <c r="G200" s="36"/>
      <c r="H200" s="36"/>
      <c r="I200" s="201"/>
      <c r="J200" s="36"/>
      <c r="K200" s="36"/>
      <c r="L200" s="39"/>
      <c r="M200" s="202"/>
      <c r="N200" s="203"/>
      <c r="O200" s="71"/>
      <c r="P200" s="71"/>
      <c r="Q200" s="71"/>
      <c r="R200" s="71"/>
      <c r="S200" s="71"/>
      <c r="T200" s="72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T200" s="17" t="s">
        <v>172</v>
      </c>
      <c r="AU200" s="17" t="s">
        <v>87</v>
      </c>
    </row>
    <row r="201" spans="2:51" s="15" customFormat="1" ht="11.25">
      <c r="B201" s="226"/>
      <c r="C201" s="227"/>
      <c r="D201" s="199" t="s">
        <v>137</v>
      </c>
      <c r="E201" s="228" t="s">
        <v>1</v>
      </c>
      <c r="F201" s="229" t="s">
        <v>253</v>
      </c>
      <c r="G201" s="227"/>
      <c r="H201" s="228" t="s">
        <v>1</v>
      </c>
      <c r="I201" s="230"/>
      <c r="J201" s="227"/>
      <c r="K201" s="227"/>
      <c r="L201" s="231"/>
      <c r="M201" s="232"/>
      <c r="N201" s="233"/>
      <c r="O201" s="233"/>
      <c r="P201" s="233"/>
      <c r="Q201" s="233"/>
      <c r="R201" s="233"/>
      <c r="S201" s="233"/>
      <c r="T201" s="234"/>
      <c r="AT201" s="235" t="s">
        <v>137</v>
      </c>
      <c r="AU201" s="235" t="s">
        <v>87</v>
      </c>
      <c r="AV201" s="15" t="s">
        <v>85</v>
      </c>
      <c r="AW201" s="15" t="s">
        <v>34</v>
      </c>
      <c r="AX201" s="15" t="s">
        <v>77</v>
      </c>
      <c r="AY201" s="235" t="s">
        <v>122</v>
      </c>
    </row>
    <row r="202" spans="2:51" s="13" customFormat="1" ht="11.25">
      <c r="B202" s="204"/>
      <c r="C202" s="205"/>
      <c r="D202" s="199" t="s">
        <v>137</v>
      </c>
      <c r="E202" s="206" t="s">
        <v>1</v>
      </c>
      <c r="F202" s="207" t="s">
        <v>254</v>
      </c>
      <c r="G202" s="205"/>
      <c r="H202" s="208">
        <v>0.074</v>
      </c>
      <c r="I202" s="209"/>
      <c r="J202" s="205"/>
      <c r="K202" s="205"/>
      <c r="L202" s="210"/>
      <c r="M202" s="211"/>
      <c r="N202" s="212"/>
      <c r="O202" s="212"/>
      <c r="P202" s="212"/>
      <c r="Q202" s="212"/>
      <c r="R202" s="212"/>
      <c r="S202" s="212"/>
      <c r="T202" s="213"/>
      <c r="AT202" s="214" t="s">
        <v>137</v>
      </c>
      <c r="AU202" s="214" t="s">
        <v>87</v>
      </c>
      <c r="AV202" s="13" t="s">
        <v>87</v>
      </c>
      <c r="AW202" s="13" t="s">
        <v>34</v>
      </c>
      <c r="AX202" s="13" t="s">
        <v>85</v>
      </c>
      <c r="AY202" s="214" t="s">
        <v>122</v>
      </c>
    </row>
    <row r="203" spans="1:65" s="2" customFormat="1" ht="24.2" customHeight="1">
      <c r="A203" s="34"/>
      <c r="B203" s="35"/>
      <c r="C203" s="186" t="s">
        <v>7</v>
      </c>
      <c r="D203" s="186" t="s">
        <v>124</v>
      </c>
      <c r="E203" s="187" t="s">
        <v>255</v>
      </c>
      <c r="F203" s="188" t="s">
        <v>256</v>
      </c>
      <c r="G203" s="189" t="s">
        <v>181</v>
      </c>
      <c r="H203" s="190">
        <v>6.996</v>
      </c>
      <c r="I203" s="191"/>
      <c r="J203" s="192">
        <f>ROUND(I203*H203,2)</f>
        <v>0</v>
      </c>
      <c r="K203" s="188" t="s">
        <v>128</v>
      </c>
      <c r="L203" s="39"/>
      <c r="M203" s="193" t="s">
        <v>1</v>
      </c>
      <c r="N203" s="194" t="s">
        <v>42</v>
      </c>
      <c r="O203" s="71"/>
      <c r="P203" s="195">
        <f>O203*H203</f>
        <v>0</v>
      </c>
      <c r="Q203" s="195">
        <v>1.0556</v>
      </c>
      <c r="R203" s="195">
        <f>Q203*H203</f>
        <v>7.384977600000001</v>
      </c>
      <c r="S203" s="195">
        <v>0</v>
      </c>
      <c r="T203" s="196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7" t="s">
        <v>129</v>
      </c>
      <c r="AT203" s="197" t="s">
        <v>124</v>
      </c>
      <c r="AU203" s="197" t="s">
        <v>87</v>
      </c>
      <c r="AY203" s="17" t="s">
        <v>122</v>
      </c>
      <c r="BE203" s="198">
        <f>IF(N203="základní",J203,0)</f>
        <v>0</v>
      </c>
      <c r="BF203" s="198">
        <f>IF(N203="snížená",J203,0)</f>
        <v>0</v>
      </c>
      <c r="BG203" s="198">
        <f>IF(N203="zákl. přenesená",J203,0)</f>
        <v>0</v>
      </c>
      <c r="BH203" s="198">
        <f>IF(N203="sníž. přenesená",J203,0)</f>
        <v>0</v>
      </c>
      <c r="BI203" s="198">
        <f>IF(N203="nulová",J203,0)</f>
        <v>0</v>
      </c>
      <c r="BJ203" s="17" t="s">
        <v>85</v>
      </c>
      <c r="BK203" s="198">
        <f>ROUND(I203*H203,2)</f>
        <v>0</v>
      </c>
      <c r="BL203" s="17" t="s">
        <v>129</v>
      </c>
      <c r="BM203" s="197" t="s">
        <v>257</v>
      </c>
    </row>
    <row r="204" spans="1:47" s="2" customFormat="1" ht="48.75">
      <c r="A204" s="34"/>
      <c r="B204" s="35"/>
      <c r="C204" s="36"/>
      <c r="D204" s="199" t="s">
        <v>131</v>
      </c>
      <c r="E204" s="36"/>
      <c r="F204" s="200" t="s">
        <v>258</v>
      </c>
      <c r="G204" s="36"/>
      <c r="H204" s="36"/>
      <c r="I204" s="201"/>
      <c r="J204" s="36"/>
      <c r="K204" s="36"/>
      <c r="L204" s="39"/>
      <c r="M204" s="202"/>
      <c r="N204" s="203"/>
      <c r="O204" s="71"/>
      <c r="P204" s="71"/>
      <c r="Q204" s="71"/>
      <c r="R204" s="71"/>
      <c r="S204" s="71"/>
      <c r="T204" s="72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T204" s="17" t="s">
        <v>131</v>
      </c>
      <c r="AU204" s="17" t="s">
        <v>87</v>
      </c>
    </row>
    <row r="205" spans="2:51" s="15" customFormat="1" ht="11.25">
      <c r="B205" s="226"/>
      <c r="C205" s="227"/>
      <c r="D205" s="199" t="s">
        <v>137</v>
      </c>
      <c r="E205" s="228" t="s">
        <v>1</v>
      </c>
      <c r="F205" s="229" t="s">
        <v>259</v>
      </c>
      <c r="G205" s="227"/>
      <c r="H205" s="228" t="s">
        <v>1</v>
      </c>
      <c r="I205" s="230"/>
      <c r="J205" s="227"/>
      <c r="K205" s="227"/>
      <c r="L205" s="231"/>
      <c r="M205" s="232"/>
      <c r="N205" s="233"/>
      <c r="O205" s="233"/>
      <c r="P205" s="233"/>
      <c r="Q205" s="233"/>
      <c r="R205" s="233"/>
      <c r="S205" s="233"/>
      <c r="T205" s="234"/>
      <c r="AT205" s="235" t="s">
        <v>137</v>
      </c>
      <c r="AU205" s="235" t="s">
        <v>87</v>
      </c>
      <c r="AV205" s="15" t="s">
        <v>85</v>
      </c>
      <c r="AW205" s="15" t="s">
        <v>34</v>
      </c>
      <c r="AX205" s="15" t="s">
        <v>77</v>
      </c>
      <c r="AY205" s="235" t="s">
        <v>122</v>
      </c>
    </row>
    <row r="206" spans="2:51" s="13" customFormat="1" ht="11.25">
      <c r="B206" s="204"/>
      <c r="C206" s="205"/>
      <c r="D206" s="199" t="s">
        <v>137</v>
      </c>
      <c r="E206" s="206" t="s">
        <v>1</v>
      </c>
      <c r="F206" s="207" t="s">
        <v>260</v>
      </c>
      <c r="G206" s="205"/>
      <c r="H206" s="208">
        <v>2.162</v>
      </c>
      <c r="I206" s="209"/>
      <c r="J206" s="205"/>
      <c r="K206" s="205"/>
      <c r="L206" s="210"/>
      <c r="M206" s="211"/>
      <c r="N206" s="212"/>
      <c r="O206" s="212"/>
      <c r="P206" s="212"/>
      <c r="Q206" s="212"/>
      <c r="R206" s="212"/>
      <c r="S206" s="212"/>
      <c r="T206" s="213"/>
      <c r="AT206" s="214" t="s">
        <v>137</v>
      </c>
      <c r="AU206" s="214" t="s">
        <v>87</v>
      </c>
      <c r="AV206" s="13" t="s">
        <v>87</v>
      </c>
      <c r="AW206" s="13" t="s">
        <v>34</v>
      </c>
      <c r="AX206" s="13" t="s">
        <v>77</v>
      </c>
      <c r="AY206" s="214" t="s">
        <v>122</v>
      </c>
    </row>
    <row r="207" spans="2:51" s="15" customFormat="1" ht="11.25">
      <c r="B207" s="226"/>
      <c r="C207" s="227"/>
      <c r="D207" s="199" t="s">
        <v>137</v>
      </c>
      <c r="E207" s="228" t="s">
        <v>1</v>
      </c>
      <c r="F207" s="229" t="s">
        <v>261</v>
      </c>
      <c r="G207" s="227"/>
      <c r="H207" s="228" t="s">
        <v>1</v>
      </c>
      <c r="I207" s="230"/>
      <c r="J207" s="227"/>
      <c r="K207" s="227"/>
      <c r="L207" s="231"/>
      <c r="M207" s="232"/>
      <c r="N207" s="233"/>
      <c r="O207" s="233"/>
      <c r="P207" s="233"/>
      <c r="Q207" s="233"/>
      <c r="R207" s="233"/>
      <c r="S207" s="233"/>
      <c r="T207" s="234"/>
      <c r="AT207" s="235" t="s">
        <v>137</v>
      </c>
      <c r="AU207" s="235" t="s">
        <v>87</v>
      </c>
      <c r="AV207" s="15" t="s">
        <v>85</v>
      </c>
      <c r="AW207" s="15" t="s">
        <v>34</v>
      </c>
      <c r="AX207" s="15" t="s">
        <v>77</v>
      </c>
      <c r="AY207" s="235" t="s">
        <v>122</v>
      </c>
    </row>
    <row r="208" spans="2:51" s="13" customFormat="1" ht="11.25">
      <c r="B208" s="204"/>
      <c r="C208" s="205"/>
      <c r="D208" s="199" t="s">
        <v>137</v>
      </c>
      <c r="E208" s="206" t="s">
        <v>1</v>
      </c>
      <c r="F208" s="207" t="s">
        <v>262</v>
      </c>
      <c r="G208" s="205"/>
      <c r="H208" s="208">
        <v>4.834</v>
      </c>
      <c r="I208" s="209"/>
      <c r="J208" s="205"/>
      <c r="K208" s="205"/>
      <c r="L208" s="210"/>
      <c r="M208" s="211"/>
      <c r="N208" s="212"/>
      <c r="O208" s="212"/>
      <c r="P208" s="212"/>
      <c r="Q208" s="212"/>
      <c r="R208" s="212"/>
      <c r="S208" s="212"/>
      <c r="T208" s="213"/>
      <c r="AT208" s="214" t="s">
        <v>137</v>
      </c>
      <c r="AU208" s="214" t="s">
        <v>87</v>
      </c>
      <c r="AV208" s="13" t="s">
        <v>87</v>
      </c>
      <c r="AW208" s="13" t="s">
        <v>34</v>
      </c>
      <c r="AX208" s="13" t="s">
        <v>77</v>
      </c>
      <c r="AY208" s="214" t="s">
        <v>122</v>
      </c>
    </row>
    <row r="209" spans="2:51" s="14" customFormat="1" ht="11.25">
      <c r="B209" s="215"/>
      <c r="C209" s="216"/>
      <c r="D209" s="199" t="s">
        <v>137</v>
      </c>
      <c r="E209" s="217" t="s">
        <v>1</v>
      </c>
      <c r="F209" s="218" t="s">
        <v>158</v>
      </c>
      <c r="G209" s="216"/>
      <c r="H209" s="219">
        <v>6.9959999999999996</v>
      </c>
      <c r="I209" s="220"/>
      <c r="J209" s="216"/>
      <c r="K209" s="216"/>
      <c r="L209" s="221"/>
      <c r="M209" s="222"/>
      <c r="N209" s="223"/>
      <c r="O209" s="223"/>
      <c r="P209" s="223"/>
      <c r="Q209" s="223"/>
      <c r="R209" s="223"/>
      <c r="S209" s="223"/>
      <c r="T209" s="224"/>
      <c r="AT209" s="225" t="s">
        <v>137</v>
      </c>
      <c r="AU209" s="225" t="s">
        <v>87</v>
      </c>
      <c r="AV209" s="14" t="s">
        <v>129</v>
      </c>
      <c r="AW209" s="14" t="s">
        <v>34</v>
      </c>
      <c r="AX209" s="14" t="s">
        <v>85</v>
      </c>
      <c r="AY209" s="225" t="s">
        <v>122</v>
      </c>
    </row>
    <row r="210" spans="1:65" s="2" customFormat="1" ht="24.2" customHeight="1">
      <c r="A210" s="34"/>
      <c r="B210" s="35"/>
      <c r="C210" s="186" t="s">
        <v>263</v>
      </c>
      <c r="D210" s="186" t="s">
        <v>124</v>
      </c>
      <c r="E210" s="187" t="s">
        <v>264</v>
      </c>
      <c r="F210" s="188" t="s">
        <v>265</v>
      </c>
      <c r="G210" s="189" t="s">
        <v>127</v>
      </c>
      <c r="H210" s="190">
        <v>2.484</v>
      </c>
      <c r="I210" s="191"/>
      <c r="J210" s="192">
        <f>ROUND(I210*H210,2)</f>
        <v>0</v>
      </c>
      <c r="K210" s="188" t="s">
        <v>128</v>
      </c>
      <c r="L210" s="39"/>
      <c r="M210" s="193" t="s">
        <v>1</v>
      </c>
      <c r="N210" s="194" t="s">
        <v>42</v>
      </c>
      <c r="O210" s="71"/>
      <c r="P210" s="195">
        <f>O210*H210</f>
        <v>0</v>
      </c>
      <c r="Q210" s="195">
        <v>0.07816</v>
      </c>
      <c r="R210" s="195">
        <f>Q210*H210</f>
        <v>0.19414943999999998</v>
      </c>
      <c r="S210" s="195">
        <v>0</v>
      </c>
      <c r="T210" s="196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7" t="s">
        <v>129</v>
      </c>
      <c r="AT210" s="197" t="s">
        <v>124</v>
      </c>
      <c r="AU210" s="197" t="s">
        <v>87</v>
      </c>
      <c r="AY210" s="17" t="s">
        <v>122</v>
      </c>
      <c r="BE210" s="198">
        <f>IF(N210="základní",J210,0)</f>
        <v>0</v>
      </c>
      <c r="BF210" s="198">
        <f>IF(N210="snížená",J210,0)</f>
        <v>0</v>
      </c>
      <c r="BG210" s="198">
        <f>IF(N210="zákl. přenesená",J210,0)</f>
        <v>0</v>
      </c>
      <c r="BH210" s="198">
        <f>IF(N210="sníž. přenesená",J210,0)</f>
        <v>0</v>
      </c>
      <c r="BI210" s="198">
        <f>IF(N210="nulová",J210,0)</f>
        <v>0</v>
      </c>
      <c r="BJ210" s="17" t="s">
        <v>85</v>
      </c>
      <c r="BK210" s="198">
        <f>ROUND(I210*H210,2)</f>
        <v>0</v>
      </c>
      <c r="BL210" s="17" t="s">
        <v>129</v>
      </c>
      <c r="BM210" s="197" t="s">
        <v>266</v>
      </c>
    </row>
    <row r="211" spans="1:47" s="2" customFormat="1" ht="19.5">
      <c r="A211" s="34"/>
      <c r="B211" s="35"/>
      <c r="C211" s="36"/>
      <c r="D211" s="199" t="s">
        <v>131</v>
      </c>
      <c r="E211" s="36"/>
      <c r="F211" s="200" t="s">
        <v>267</v>
      </c>
      <c r="G211" s="36"/>
      <c r="H211" s="36"/>
      <c r="I211" s="201"/>
      <c r="J211" s="36"/>
      <c r="K211" s="36"/>
      <c r="L211" s="39"/>
      <c r="M211" s="202"/>
      <c r="N211" s="203"/>
      <c r="O211" s="71"/>
      <c r="P211" s="71"/>
      <c r="Q211" s="71"/>
      <c r="R211" s="71"/>
      <c r="S211" s="71"/>
      <c r="T211" s="72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T211" s="17" t="s">
        <v>131</v>
      </c>
      <c r="AU211" s="17" t="s">
        <v>87</v>
      </c>
    </row>
    <row r="212" spans="2:51" s="13" customFormat="1" ht="11.25">
      <c r="B212" s="204"/>
      <c r="C212" s="205"/>
      <c r="D212" s="199" t="s">
        <v>137</v>
      </c>
      <c r="E212" s="206" t="s">
        <v>1</v>
      </c>
      <c r="F212" s="207" t="s">
        <v>268</v>
      </c>
      <c r="G212" s="205"/>
      <c r="H212" s="208">
        <v>2.484</v>
      </c>
      <c r="I212" s="209"/>
      <c r="J212" s="205"/>
      <c r="K212" s="205"/>
      <c r="L212" s="210"/>
      <c r="M212" s="211"/>
      <c r="N212" s="212"/>
      <c r="O212" s="212"/>
      <c r="P212" s="212"/>
      <c r="Q212" s="212"/>
      <c r="R212" s="212"/>
      <c r="S212" s="212"/>
      <c r="T212" s="213"/>
      <c r="AT212" s="214" t="s">
        <v>137</v>
      </c>
      <c r="AU212" s="214" t="s">
        <v>87</v>
      </c>
      <c r="AV212" s="13" t="s">
        <v>87</v>
      </c>
      <c r="AW212" s="13" t="s">
        <v>34</v>
      </c>
      <c r="AX212" s="13" t="s">
        <v>85</v>
      </c>
      <c r="AY212" s="214" t="s">
        <v>122</v>
      </c>
    </row>
    <row r="213" spans="2:63" s="12" customFormat="1" ht="22.9" customHeight="1">
      <c r="B213" s="170"/>
      <c r="C213" s="171"/>
      <c r="D213" s="172" t="s">
        <v>76</v>
      </c>
      <c r="E213" s="184" t="s">
        <v>129</v>
      </c>
      <c r="F213" s="184" t="s">
        <v>269</v>
      </c>
      <c r="G213" s="171"/>
      <c r="H213" s="171"/>
      <c r="I213" s="174"/>
      <c r="J213" s="185">
        <f>BK213</f>
        <v>0</v>
      </c>
      <c r="K213" s="171"/>
      <c r="L213" s="176"/>
      <c r="M213" s="177"/>
      <c r="N213" s="178"/>
      <c r="O213" s="178"/>
      <c r="P213" s="179">
        <f>SUM(P214:P226)</f>
        <v>0</v>
      </c>
      <c r="Q213" s="178"/>
      <c r="R213" s="179">
        <f>SUM(R214:R226)</f>
        <v>192.229904</v>
      </c>
      <c r="S213" s="178"/>
      <c r="T213" s="180">
        <f>SUM(T214:T226)</f>
        <v>0</v>
      </c>
      <c r="AR213" s="181" t="s">
        <v>85</v>
      </c>
      <c r="AT213" s="182" t="s">
        <v>76</v>
      </c>
      <c r="AU213" s="182" t="s">
        <v>85</v>
      </c>
      <c r="AY213" s="181" t="s">
        <v>122</v>
      </c>
      <c r="BK213" s="183">
        <f>SUM(BK214:BK226)</f>
        <v>0</v>
      </c>
    </row>
    <row r="214" spans="1:65" s="2" customFormat="1" ht="24.2" customHeight="1">
      <c r="A214" s="34"/>
      <c r="B214" s="35"/>
      <c r="C214" s="186" t="s">
        <v>270</v>
      </c>
      <c r="D214" s="186" t="s">
        <v>124</v>
      </c>
      <c r="E214" s="187" t="s">
        <v>271</v>
      </c>
      <c r="F214" s="188" t="s">
        <v>272</v>
      </c>
      <c r="G214" s="189" t="s">
        <v>127</v>
      </c>
      <c r="H214" s="190">
        <v>48.5</v>
      </c>
      <c r="I214" s="191"/>
      <c r="J214" s="192">
        <f>ROUND(I214*H214,2)</f>
        <v>0</v>
      </c>
      <c r="K214" s="188" t="s">
        <v>128</v>
      </c>
      <c r="L214" s="39"/>
      <c r="M214" s="193" t="s">
        <v>1</v>
      </c>
      <c r="N214" s="194" t="s">
        <v>42</v>
      </c>
      <c r="O214" s="71"/>
      <c r="P214" s="195">
        <f>O214*H214</f>
        <v>0</v>
      </c>
      <c r="Q214" s="195">
        <v>0.00028</v>
      </c>
      <c r="R214" s="195">
        <f>Q214*H214</f>
        <v>0.013579999999999998</v>
      </c>
      <c r="S214" s="195">
        <v>0</v>
      </c>
      <c r="T214" s="196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7" t="s">
        <v>129</v>
      </c>
      <c r="AT214" s="197" t="s">
        <v>124</v>
      </c>
      <c r="AU214" s="197" t="s">
        <v>87</v>
      </c>
      <c r="AY214" s="17" t="s">
        <v>122</v>
      </c>
      <c r="BE214" s="198">
        <f>IF(N214="základní",J214,0)</f>
        <v>0</v>
      </c>
      <c r="BF214" s="198">
        <f>IF(N214="snížená",J214,0)</f>
        <v>0</v>
      </c>
      <c r="BG214" s="198">
        <f>IF(N214="zákl. přenesená",J214,0)</f>
        <v>0</v>
      </c>
      <c r="BH214" s="198">
        <f>IF(N214="sníž. přenesená",J214,0)</f>
        <v>0</v>
      </c>
      <c r="BI214" s="198">
        <f>IF(N214="nulová",J214,0)</f>
        <v>0</v>
      </c>
      <c r="BJ214" s="17" t="s">
        <v>85</v>
      </c>
      <c r="BK214" s="198">
        <f>ROUND(I214*H214,2)</f>
        <v>0</v>
      </c>
      <c r="BL214" s="17" t="s">
        <v>129</v>
      </c>
      <c r="BM214" s="197" t="s">
        <v>273</v>
      </c>
    </row>
    <row r="215" spans="1:47" s="2" customFormat="1" ht="29.25">
      <c r="A215" s="34"/>
      <c r="B215" s="35"/>
      <c r="C215" s="36"/>
      <c r="D215" s="199" t="s">
        <v>131</v>
      </c>
      <c r="E215" s="36"/>
      <c r="F215" s="200" t="s">
        <v>274</v>
      </c>
      <c r="G215" s="36"/>
      <c r="H215" s="36"/>
      <c r="I215" s="201"/>
      <c r="J215" s="36"/>
      <c r="K215" s="36"/>
      <c r="L215" s="39"/>
      <c r="M215" s="202"/>
      <c r="N215" s="203"/>
      <c r="O215" s="71"/>
      <c r="P215" s="71"/>
      <c r="Q215" s="71"/>
      <c r="R215" s="71"/>
      <c r="S215" s="71"/>
      <c r="T215" s="72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T215" s="17" t="s">
        <v>131</v>
      </c>
      <c r="AU215" s="17" t="s">
        <v>87</v>
      </c>
    </row>
    <row r="216" spans="2:51" s="13" customFormat="1" ht="11.25">
      <c r="B216" s="204"/>
      <c r="C216" s="205"/>
      <c r="D216" s="199" t="s">
        <v>137</v>
      </c>
      <c r="E216" s="206" t="s">
        <v>1</v>
      </c>
      <c r="F216" s="207" t="s">
        <v>275</v>
      </c>
      <c r="G216" s="205"/>
      <c r="H216" s="208">
        <v>48.5</v>
      </c>
      <c r="I216" s="209"/>
      <c r="J216" s="205"/>
      <c r="K216" s="205"/>
      <c r="L216" s="210"/>
      <c r="M216" s="211"/>
      <c r="N216" s="212"/>
      <c r="O216" s="212"/>
      <c r="P216" s="212"/>
      <c r="Q216" s="212"/>
      <c r="R216" s="212"/>
      <c r="S216" s="212"/>
      <c r="T216" s="213"/>
      <c r="AT216" s="214" t="s">
        <v>137</v>
      </c>
      <c r="AU216" s="214" t="s">
        <v>87</v>
      </c>
      <c r="AV216" s="13" t="s">
        <v>87</v>
      </c>
      <c r="AW216" s="13" t="s">
        <v>34</v>
      </c>
      <c r="AX216" s="13" t="s">
        <v>85</v>
      </c>
      <c r="AY216" s="214" t="s">
        <v>122</v>
      </c>
    </row>
    <row r="217" spans="1:65" s="2" customFormat="1" ht="24.2" customHeight="1">
      <c r="A217" s="34"/>
      <c r="B217" s="35"/>
      <c r="C217" s="237" t="s">
        <v>276</v>
      </c>
      <c r="D217" s="237" t="s">
        <v>178</v>
      </c>
      <c r="E217" s="238" t="s">
        <v>277</v>
      </c>
      <c r="F217" s="239" t="s">
        <v>278</v>
      </c>
      <c r="G217" s="240" t="s">
        <v>127</v>
      </c>
      <c r="H217" s="241">
        <v>58.2</v>
      </c>
      <c r="I217" s="242"/>
      <c r="J217" s="243">
        <f>ROUND(I217*H217,2)</f>
        <v>0</v>
      </c>
      <c r="K217" s="239" t="s">
        <v>128</v>
      </c>
      <c r="L217" s="244"/>
      <c r="M217" s="245" t="s">
        <v>1</v>
      </c>
      <c r="N217" s="246" t="s">
        <v>42</v>
      </c>
      <c r="O217" s="71"/>
      <c r="P217" s="195">
        <f>O217*H217</f>
        <v>0</v>
      </c>
      <c r="Q217" s="195">
        <v>0.0002</v>
      </c>
      <c r="R217" s="195">
        <f>Q217*H217</f>
        <v>0.011640000000000001</v>
      </c>
      <c r="S217" s="195">
        <v>0</v>
      </c>
      <c r="T217" s="196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7" t="s">
        <v>177</v>
      </c>
      <c r="AT217" s="197" t="s">
        <v>178</v>
      </c>
      <c r="AU217" s="197" t="s">
        <v>87</v>
      </c>
      <c r="AY217" s="17" t="s">
        <v>122</v>
      </c>
      <c r="BE217" s="198">
        <f>IF(N217="základní",J217,0)</f>
        <v>0</v>
      </c>
      <c r="BF217" s="198">
        <f>IF(N217="snížená",J217,0)</f>
        <v>0</v>
      </c>
      <c r="BG217" s="198">
        <f>IF(N217="zákl. přenesená",J217,0)</f>
        <v>0</v>
      </c>
      <c r="BH217" s="198">
        <f>IF(N217="sníž. přenesená",J217,0)</f>
        <v>0</v>
      </c>
      <c r="BI217" s="198">
        <f>IF(N217="nulová",J217,0)</f>
        <v>0</v>
      </c>
      <c r="BJ217" s="17" t="s">
        <v>85</v>
      </c>
      <c r="BK217" s="198">
        <f>ROUND(I217*H217,2)</f>
        <v>0</v>
      </c>
      <c r="BL217" s="17" t="s">
        <v>129</v>
      </c>
      <c r="BM217" s="197" t="s">
        <v>279</v>
      </c>
    </row>
    <row r="218" spans="1:47" s="2" customFormat="1" ht="19.5">
      <c r="A218" s="34"/>
      <c r="B218" s="35"/>
      <c r="C218" s="36"/>
      <c r="D218" s="199" t="s">
        <v>131</v>
      </c>
      <c r="E218" s="36"/>
      <c r="F218" s="200" t="s">
        <v>278</v>
      </c>
      <c r="G218" s="36"/>
      <c r="H218" s="36"/>
      <c r="I218" s="201"/>
      <c r="J218" s="36"/>
      <c r="K218" s="36"/>
      <c r="L218" s="39"/>
      <c r="M218" s="202"/>
      <c r="N218" s="203"/>
      <c r="O218" s="71"/>
      <c r="P218" s="71"/>
      <c r="Q218" s="71"/>
      <c r="R218" s="71"/>
      <c r="S218" s="71"/>
      <c r="T218" s="72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T218" s="17" t="s">
        <v>131</v>
      </c>
      <c r="AU218" s="17" t="s">
        <v>87</v>
      </c>
    </row>
    <row r="219" spans="2:51" s="13" customFormat="1" ht="11.25">
      <c r="B219" s="204"/>
      <c r="C219" s="205"/>
      <c r="D219" s="199" t="s">
        <v>137</v>
      </c>
      <c r="E219" s="206" t="s">
        <v>1</v>
      </c>
      <c r="F219" s="207" t="s">
        <v>275</v>
      </c>
      <c r="G219" s="205"/>
      <c r="H219" s="208">
        <v>48.5</v>
      </c>
      <c r="I219" s="209"/>
      <c r="J219" s="205"/>
      <c r="K219" s="205"/>
      <c r="L219" s="210"/>
      <c r="M219" s="211"/>
      <c r="N219" s="212"/>
      <c r="O219" s="212"/>
      <c r="P219" s="212"/>
      <c r="Q219" s="212"/>
      <c r="R219" s="212"/>
      <c r="S219" s="212"/>
      <c r="T219" s="213"/>
      <c r="AT219" s="214" t="s">
        <v>137</v>
      </c>
      <c r="AU219" s="214" t="s">
        <v>87</v>
      </c>
      <c r="AV219" s="13" t="s">
        <v>87</v>
      </c>
      <c r="AW219" s="13" t="s">
        <v>34</v>
      </c>
      <c r="AX219" s="13" t="s">
        <v>85</v>
      </c>
      <c r="AY219" s="214" t="s">
        <v>122</v>
      </c>
    </row>
    <row r="220" spans="2:51" s="13" customFormat="1" ht="11.25">
      <c r="B220" s="204"/>
      <c r="C220" s="205"/>
      <c r="D220" s="199" t="s">
        <v>137</v>
      </c>
      <c r="E220" s="205"/>
      <c r="F220" s="207" t="s">
        <v>280</v>
      </c>
      <c r="G220" s="205"/>
      <c r="H220" s="208">
        <v>58.2</v>
      </c>
      <c r="I220" s="209"/>
      <c r="J220" s="205"/>
      <c r="K220" s="205"/>
      <c r="L220" s="210"/>
      <c r="M220" s="211"/>
      <c r="N220" s="212"/>
      <c r="O220" s="212"/>
      <c r="P220" s="212"/>
      <c r="Q220" s="212"/>
      <c r="R220" s="212"/>
      <c r="S220" s="212"/>
      <c r="T220" s="213"/>
      <c r="AT220" s="214" t="s">
        <v>137</v>
      </c>
      <c r="AU220" s="214" t="s">
        <v>87</v>
      </c>
      <c r="AV220" s="13" t="s">
        <v>87</v>
      </c>
      <c r="AW220" s="13" t="s">
        <v>4</v>
      </c>
      <c r="AX220" s="13" t="s">
        <v>85</v>
      </c>
      <c r="AY220" s="214" t="s">
        <v>122</v>
      </c>
    </row>
    <row r="221" spans="1:65" s="2" customFormat="1" ht="24.2" customHeight="1">
      <c r="A221" s="34"/>
      <c r="B221" s="35"/>
      <c r="C221" s="186" t="s">
        <v>281</v>
      </c>
      <c r="D221" s="186" t="s">
        <v>124</v>
      </c>
      <c r="E221" s="187" t="s">
        <v>282</v>
      </c>
      <c r="F221" s="188" t="s">
        <v>283</v>
      </c>
      <c r="G221" s="189" t="s">
        <v>142</v>
      </c>
      <c r="H221" s="190">
        <v>93.667</v>
      </c>
      <c r="I221" s="191"/>
      <c r="J221" s="192">
        <f>ROUND(I221*H221,2)</f>
        <v>0</v>
      </c>
      <c r="K221" s="188" t="s">
        <v>128</v>
      </c>
      <c r="L221" s="39"/>
      <c r="M221" s="193" t="s">
        <v>1</v>
      </c>
      <c r="N221" s="194" t="s">
        <v>42</v>
      </c>
      <c r="O221" s="71"/>
      <c r="P221" s="195">
        <f>O221*H221</f>
        <v>0</v>
      </c>
      <c r="Q221" s="195">
        <v>2.052</v>
      </c>
      <c r="R221" s="195">
        <f>Q221*H221</f>
        <v>192.20468400000001</v>
      </c>
      <c r="S221" s="195">
        <v>0</v>
      </c>
      <c r="T221" s="196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7" t="s">
        <v>129</v>
      </c>
      <c r="AT221" s="197" t="s">
        <v>124</v>
      </c>
      <c r="AU221" s="197" t="s">
        <v>87</v>
      </c>
      <c r="AY221" s="17" t="s">
        <v>122</v>
      </c>
      <c r="BE221" s="198">
        <f>IF(N221="základní",J221,0)</f>
        <v>0</v>
      </c>
      <c r="BF221" s="198">
        <f>IF(N221="snížená",J221,0)</f>
        <v>0</v>
      </c>
      <c r="BG221" s="198">
        <f>IF(N221="zákl. přenesená",J221,0)</f>
        <v>0</v>
      </c>
      <c r="BH221" s="198">
        <f>IF(N221="sníž. přenesená",J221,0)</f>
        <v>0</v>
      </c>
      <c r="BI221" s="198">
        <f>IF(N221="nulová",J221,0)</f>
        <v>0</v>
      </c>
      <c r="BJ221" s="17" t="s">
        <v>85</v>
      </c>
      <c r="BK221" s="198">
        <f>ROUND(I221*H221,2)</f>
        <v>0</v>
      </c>
      <c r="BL221" s="17" t="s">
        <v>129</v>
      </c>
      <c r="BM221" s="197" t="s">
        <v>284</v>
      </c>
    </row>
    <row r="222" spans="1:47" s="2" customFormat="1" ht="19.5">
      <c r="A222" s="34"/>
      <c r="B222" s="35"/>
      <c r="C222" s="36"/>
      <c r="D222" s="199" t="s">
        <v>131</v>
      </c>
      <c r="E222" s="36"/>
      <c r="F222" s="200" t="s">
        <v>285</v>
      </c>
      <c r="G222" s="36"/>
      <c r="H222" s="36"/>
      <c r="I222" s="201"/>
      <c r="J222" s="36"/>
      <c r="K222" s="36"/>
      <c r="L222" s="39"/>
      <c r="M222" s="202"/>
      <c r="N222" s="203"/>
      <c r="O222" s="71"/>
      <c r="P222" s="71"/>
      <c r="Q222" s="71"/>
      <c r="R222" s="71"/>
      <c r="S222" s="71"/>
      <c r="T222" s="72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T222" s="17" t="s">
        <v>131</v>
      </c>
      <c r="AU222" s="17" t="s">
        <v>87</v>
      </c>
    </row>
    <row r="223" spans="2:51" s="13" customFormat="1" ht="11.25">
      <c r="B223" s="204"/>
      <c r="C223" s="205"/>
      <c r="D223" s="199" t="s">
        <v>137</v>
      </c>
      <c r="E223" s="206" t="s">
        <v>1</v>
      </c>
      <c r="F223" s="207" t="s">
        <v>286</v>
      </c>
      <c r="G223" s="205"/>
      <c r="H223" s="208">
        <v>93.667</v>
      </c>
      <c r="I223" s="209"/>
      <c r="J223" s="205"/>
      <c r="K223" s="205"/>
      <c r="L223" s="210"/>
      <c r="M223" s="211"/>
      <c r="N223" s="212"/>
      <c r="O223" s="212"/>
      <c r="P223" s="212"/>
      <c r="Q223" s="212"/>
      <c r="R223" s="212"/>
      <c r="S223" s="212"/>
      <c r="T223" s="213"/>
      <c r="AT223" s="214" t="s">
        <v>137</v>
      </c>
      <c r="AU223" s="214" t="s">
        <v>87</v>
      </c>
      <c r="AV223" s="13" t="s">
        <v>87</v>
      </c>
      <c r="AW223" s="13" t="s">
        <v>34</v>
      </c>
      <c r="AX223" s="13" t="s">
        <v>85</v>
      </c>
      <c r="AY223" s="214" t="s">
        <v>122</v>
      </c>
    </row>
    <row r="224" spans="1:65" s="2" customFormat="1" ht="24.2" customHeight="1">
      <c r="A224" s="34"/>
      <c r="B224" s="35"/>
      <c r="C224" s="186" t="s">
        <v>287</v>
      </c>
      <c r="D224" s="186" t="s">
        <v>124</v>
      </c>
      <c r="E224" s="187" t="s">
        <v>288</v>
      </c>
      <c r="F224" s="188" t="s">
        <v>289</v>
      </c>
      <c r="G224" s="189" t="s">
        <v>127</v>
      </c>
      <c r="H224" s="190">
        <v>117.084</v>
      </c>
      <c r="I224" s="191"/>
      <c r="J224" s="192">
        <f>ROUND(I224*H224,2)</f>
        <v>0</v>
      </c>
      <c r="K224" s="188" t="s">
        <v>1</v>
      </c>
      <c r="L224" s="39"/>
      <c r="M224" s="193" t="s">
        <v>1</v>
      </c>
      <c r="N224" s="194" t="s">
        <v>42</v>
      </c>
      <c r="O224" s="71"/>
      <c r="P224" s="195">
        <f>O224*H224</f>
        <v>0</v>
      </c>
      <c r="Q224" s="195">
        <v>0</v>
      </c>
      <c r="R224" s="195">
        <f>Q224*H224</f>
        <v>0</v>
      </c>
      <c r="S224" s="195">
        <v>0</v>
      </c>
      <c r="T224" s="196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7" t="s">
        <v>129</v>
      </c>
      <c r="AT224" s="197" t="s">
        <v>124</v>
      </c>
      <c r="AU224" s="197" t="s">
        <v>87</v>
      </c>
      <c r="AY224" s="17" t="s">
        <v>122</v>
      </c>
      <c r="BE224" s="198">
        <f>IF(N224="základní",J224,0)</f>
        <v>0</v>
      </c>
      <c r="BF224" s="198">
        <f>IF(N224="snížená",J224,0)</f>
        <v>0</v>
      </c>
      <c r="BG224" s="198">
        <f>IF(N224="zákl. přenesená",J224,0)</f>
        <v>0</v>
      </c>
      <c r="BH224" s="198">
        <f>IF(N224="sníž. přenesená",J224,0)</f>
        <v>0</v>
      </c>
      <c r="BI224" s="198">
        <f>IF(N224="nulová",J224,0)</f>
        <v>0</v>
      </c>
      <c r="BJ224" s="17" t="s">
        <v>85</v>
      </c>
      <c r="BK224" s="198">
        <f>ROUND(I224*H224,2)</f>
        <v>0</v>
      </c>
      <c r="BL224" s="17" t="s">
        <v>129</v>
      </c>
      <c r="BM224" s="197" t="s">
        <v>290</v>
      </c>
    </row>
    <row r="225" spans="1:47" s="2" customFormat="1" ht="19.5">
      <c r="A225" s="34"/>
      <c r="B225" s="35"/>
      <c r="C225" s="36"/>
      <c r="D225" s="199" t="s">
        <v>131</v>
      </c>
      <c r="E225" s="36"/>
      <c r="F225" s="200" t="s">
        <v>291</v>
      </c>
      <c r="G225" s="36"/>
      <c r="H225" s="36"/>
      <c r="I225" s="201"/>
      <c r="J225" s="36"/>
      <c r="K225" s="36"/>
      <c r="L225" s="39"/>
      <c r="M225" s="202"/>
      <c r="N225" s="203"/>
      <c r="O225" s="71"/>
      <c r="P225" s="71"/>
      <c r="Q225" s="71"/>
      <c r="R225" s="71"/>
      <c r="S225" s="71"/>
      <c r="T225" s="72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T225" s="17" t="s">
        <v>131</v>
      </c>
      <c r="AU225" s="17" t="s">
        <v>87</v>
      </c>
    </row>
    <row r="226" spans="2:51" s="13" customFormat="1" ht="11.25">
      <c r="B226" s="204"/>
      <c r="C226" s="205"/>
      <c r="D226" s="199" t="s">
        <v>137</v>
      </c>
      <c r="E226" s="206" t="s">
        <v>1</v>
      </c>
      <c r="F226" s="207" t="s">
        <v>292</v>
      </c>
      <c r="G226" s="205"/>
      <c r="H226" s="208">
        <v>117.084</v>
      </c>
      <c r="I226" s="209"/>
      <c r="J226" s="205"/>
      <c r="K226" s="205"/>
      <c r="L226" s="210"/>
      <c r="M226" s="211"/>
      <c r="N226" s="212"/>
      <c r="O226" s="212"/>
      <c r="P226" s="212"/>
      <c r="Q226" s="212"/>
      <c r="R226" s="212"/>
      <c r="S226" s="212"/>
      <c r="T226" s="213"/>
      <c r="AT226" s="214" t="s">
        <v>137</v>
      </c>
      <c r="AU226" s="214" t="s">
        <v>87</v>
      </c>
      <c r="AV226" s="13" t="s">
        <v>87</v>
      </c>
      <c r="AW226" s="13" t="s">
        <v>34</v>
      </c>
      <c r="AX226" s="13" t="s">
        <v>85</v>
      </c>
      <c r="AY226" s="214" t="s">
        <v>122</v>
      </c>
    </row>
    <row r="227" spans="2:63" s="12" customFormat="1" ht="22.9" customHeight="1">
      <c r="B227" s="170"/>
      <c r="C227" s="171"/>
      <c r="D227" s="172" t="s">
        <v>76</v>
      </c>
      <c r="E227" s="184" t="s">
        <v>177</v>
      </c>
      <c r="F227" s="184" t="s">
        <v>293</v>
      </c>
      <c r="G227" s="171"/>
      <c r="H227" s="171"/>
      <c r="I227" s="174"/>
      <c r="J227" s="185">
        <f>BK227</f>
        <v>0</v>
      </c>
      <c r="K227" s="171"/>
      <c r="L227" s="176"/>
      <c r="M227" s="177"/>
      <c r="N227" s="178"/>
      <c r="O227" s="178"/>
      <c r="P227" s="179">
        <f>SUM(P228:P235)</f>
        <v>0</v>
      </c>
      <c r="Q227" s="178"/>
      <c r="R227" s="179">
        <f>SUM(R228:R235)</f>
        <v>0.030154999999999998</v>
      </c>
      <c r="S227" s="178"/>
      <c r="T227" s="180">
        <f>SUM(T228:T235)</f>
        <v>0</v>
      </c>
      <c r="AR227" s="181" t="s">
        <v>85</v>
      </c>
      <c r="AT227" s="182" t="s">
        <v>76</v>
      </c>
      <c r="AU227" s="182" t="s">
        <v>85</v>
      </c>
      <c r="AY227" s="181" t="s">
        <v>122</v>
      </c>
      <c r="BK227" s="183">
        <f>SUM(BK228:BK235)</f>
        <v>0</v>
      </c>
    </row>
    <row r="228" spans="1:65" s="2" customFormat="1" ht="24.2" customHeight="1">
      <c r="A228" s="34"/>
      <c r="B228" s="35"/>
      <c r="C228" s="186" t="s">
        <v>294</v>
      </c>
      <c r="D228" s="186" t="s">
        <v>124</v>
      </c>
      <c r="E228" s="187" t="s">
        <v>295</v>
      </c>
      <c r="F228" s="188" t="s">
        <v>296</v>
      </c>
      <c r="G228" s="189" t="s">
        <v>297</v>
      </c>
      <c r="H228" s="190">
        <v>20.75</v>
      </c>
      <c r="I228" s="191"/>
      <c r="J228" s="192">
        <f>ROUND(I228*H228,2)</f>
        <v>0</v>
      </c>
      <c r="K228" s="188" t="s">
        <v>1</v>
      </c>
      <c r="L228" s="39"/>
      <c r="M228" s="193" t="s">
        <v>1</v>
      </c>
      <c r="N228" s="194" t="s">
        <v>42</v>
      </c>
      <c r="O228" s="71"/>
      <c r="P228" s="195">
        <f>O228*H228</f>
        <v>0</v>
      </c>
      <c r="Q228" s="195">
        <v>0</v>
      </c>
      <c r="R228" s="195">
        <f>Q228*H228</f>
        <v>0</v>
      </c>
      <c r="S228" s="195">
        <v>0</v>
      </c>
      <c r="T228" s="196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7" t="s">
        <v>129</v>
      </c>
      <c r="AT228" s="197" t="s">
        <v>124</v>
      </c>
      <c r="AU228" s="197" t="s">
        <v>87</v>
      </c>
      <c r="AY228" s="17" t="s">
        <v>122</v>
      </c>
      <c r="BE228" s="198">
        <f>IF(N228="základní",J228,0)</f>
        <v>0</v>
      </c>
      <c r="BF228" s="198">
        <f>IF(N228="snížená",J228,0)</f>
        <v>0</v>
      </c>
      <c r="BG228" s="198">
        <f>IF(N228="zákl. přenesená",J228,0)</f>
        <v>0</v>
      </c>
      <c r="BH228" s="198">
        <f>IF(N228="sníž. přenesená",J228,0)</f>
        <v>0</v>
      </c>
      <c r="BI228" s="198">
        <f>IF(N228="nulová",J228,0)</f>
        <v>0</v>
      </c>
      <c r="BJ228" s="17" t="s">
        <v>85</v>
      </c>
      <c r="BK228" s="198">
        <f>ROUND(I228*H228,2)</f>
        <v>0</v>
      </c>
      <c r="BL228" s="17" t="s">
        <v>129</v>
      </c>
      <c r="BM228" s="197" t="s">
        <v>298</v>
      </c>
    </row>
    <row r="229" spans="1:47" s="2" customFormat="1" ht="19.5">
      <c r="A229" s="34"/>
      <c r="B229" s="35"/>
      <c r="C229" s="36"/>
      <c r="D229" s="199" t="s">
        <v>131</v>
      </c>
      <c r="E229" s="36"/>
      <c r="F229" s="200" t="s">
        <v>299</v>
      </c>
      <c r="G229" s="36"/>
      <c r="H229" s="36"/>
      <c r="I229" s="201"/>
      <c r="J229" s="36"/>
      <c r="K229" s="36"/>
      <c r="L229" s="39"/>
      <c r="M229" s="202"/>
      <c r="N229" s="203"/>
      <c r="O229" s="71"/>
      <c r="P229" s="71"/>
      <c r="Q229" s="71"/>
      <c r="R229" s="71"/>
      <c r="S229" s="71"/>
      <c r="T229" s="72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T229" s="17" t="s">
        <v>131</v>
      </c>
      <c r="AU229" s="17" t="s">
        <v>87</v>
      </c>
    </row>
    <row r="230" spans="2:51" s="13" customFormat="1" ht="11.25">
      <c r="B230" s="204"/>
      <c r="C230" s="205"/>
      <c r="D230" s="199" t="s">
        <v>137</v>
      </c>
      <c r="E230" s="206" t="s">
        <v>1</v>
      </c>
      <c r="F230" s="207" t="s">
        <v>300</v>
      </c>
      <c r="G230" s="205"/>
      <c r="H230" s="208">
        <v>20.75</v>
      </c>
      <c r="I230" s="209"/>
      <c r="J230" s="205"/>
      <c r="K230" s="205"/>
      <c r="L230" s="210"/>
      <c r="M230" s="211"/>
      <c r="N230" s="212"/>
      <c r="O230" s="212"/>
      <c r="P230" s="212"/>
      <c r="Q230" s="212"/>
      <c r="R230" s="212"/>
      <c r="S230" s="212"/>
      <c r="T230" s="213"/>
      <c r="AT230" s="214" t="s">
        <v>137</v>
      </c>
      <c r="AU230" s="214" t="s">
        <v>87</v>
      </c>
      <c r="AV230" s="13" t="s">
        <v>87</v>
      </c>
      <c r="AW230" s="13" t="s">
        <v>34</v>
      </c>
      <c r="AX230" s="13" t="s">
        <v>85</v>
      </c>
      <c r="AY230" s="214" t="s">
        <v>122</v>
      </c>
    </row>
    <row r="231" spans="1:65" s="2" customFormat="1" ht="16.5" customHeight="1">
      <c r="A231" s="34"/>
      <c r="B231" s="35"/>
      <c r="C231" s="237" t="s">
        <v>301</v>
      </c>
      <c r="D231" s="237" t="s">
        <v>178</v>
      </c>
      <c r="E231" s="238" t="s">
        <v>302</v>
      </c>
      <c r="F231" s="239" t="s">
        <v>303</v>
      </c>
      <c r="G231" s="240" t="s">
        <v>297</v>
      </c>
      <c r="H231" s="241">
        <v>20.75</v>
      </c>
      <c r="I231" s="242"/>
      <c r="J231" s="243">
        <f>ROUND(I231*H231,2)</f>
        <v>0</v>
      </c>
      <c r="K231" s="239" t="s">
        <v>1</v>
      </c>
      <c r="L231" s="244"/>
      <c r="M231" s="245" t="s">
        <v>1</v>
      </c>
      <c r="N231" s="246" t="s">
        <v>42</v>
      </c>
      <c r="O231" s="71"/>
      <c r="P231" s="195">
        <f>O231*H231</f>
        <v>0</v>
      </c>
      <c r="Q231" s="195">
        <v>0.00114</v>
      </c>
      <c r="R231" s="195">
        <f>Q231*H231</f>
        <v>0.023655</v>
      </c>
      <c r="S231" s="195">
        <v>0</v>
      </c>
      <c r="T231" s="196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7" t="s">
        <v>177</v>
      </c>
      <c r="AT231" s="197" t="s">
        <v>178</v>
      </c>
      <c r="AU231" s="197" t="s">
        <v>87</v>
      </c>
      <c r="AY231" s="17" t="s">
        <v>122</v>
      </c>
      <c r="BE231" s="198">
        <f>IF(N231="základní",J231,0)</f>
        <v>0</v>
      </c>
      <c r="BF231" s="198">
        <f>IF(N231="snížená",J231,0)</f>
        <v>0</v>
      </c>
      <c r="BG231" s="198">
        <f>IF(N231="zákl. přenesená",J231,0)</f>
        <v>0</v>
      </c>
      <c r="BH231" s="198">
        <f>IF(N231="sníž. přenesená",J231,0)</f>
        <v>0</v>
      </c>
      <c r="BI231" s="198">
        <f>IF(N231="nulová",J231,0)</f>
        <v>0</v>
      </c>
      <c r="BJ231" s="17" t="s">
        <v>85</v>
      </c>
      <c r="BK231" s="198">
        <f>ROUND(I231*H231,2)</f>
        <v>0</v>
      </c>
      <c r="BL231" s="17" t="s">
        <v>129</v>
      </c>
      <c r="BM231" s="197" t="s">
        <v>304</v>
      </c>
    </row>
    <row r="232" spans="1:47" s="2" customFormat="1" ht="11.25">
      <c r="A232" s="34"/>
      <c r="B232" s="35"/>
      <c r="C232" s="36"/>
      <c r="D232" s="199" t="s">
        <v>131</v>
      </c>
      <c r="E232" s="36"/>
      <c r="F232" s="200" t="s">
        <v>303</v>
      </c>
      <c r="G232" s="36"/>
      <c r="H232" s="36"/>
      <c r="I232" s="201"/>
      <c r="J232" s="36"/>
      <c r="K232" s="36"/>
      <c r="L232" s="39"/>
      <c r="M232" s="202"/>
      <c r="N232" s="203"/>
      <c r="O232" s="71"/>
      <c r="P232" s="71"/>
      <c r="Q232" s="71"/>
      <c r="R232" s="71"/>
      <c r="S232" s="71"/>
      <c r="T232" s="72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T232" s="17" t="s">
        <v>131</v>
      </c>
      <c r="AU232" s="17" t="s">
        <v>87</v>
      </c>
    </row>
    <row r="233" spans="2:51" s="13" customFormat="1" ht="11.25">
      <c r="B233" s="204"/>
      <c r="C233" s="205"/>
      <c r="D233" s="199" t="s">
        <v>137</v>
      </c>
      <c r="E233" s="206" t="s">
        <v>1</v>
      </c>
      <c r="F233" s="207" t="s">
        <v>300</v>
      </c>
      <c r="G233" s="205"/>
      <c r="H233" s="208">
        <v>20.75</v>
      </c>
      <c r="I233" s="209"/>
      <c r="J233" s="205"/>
      <c r="K233" s="205"/>
      <c r="L233" s="210"/>
      <c r="M233" s="211"/>
      <c r="N233" s="212"/>
      <c r="O233" s="212"/>
      <c r="P233" s="212"/>
      <c r="Q233" s="212"/>
      <c r="R233" s="212"/>
      <c r="S233" s="212"/>
      <c r="T233" s="213"/>
      <c r="AT233" s="214" t="s">
        <v>137</v>
      </c>
      <c r="AU233" s="214" t="s">
        <v>87</v>
      </c>
      <c r="AV233" s="13" t="s">
        <v>87</v>
      </c>
      <c r="AW233" s="13" t="s">
        <v>34</v>
      </c>
      <c r="AX233" s="13" t="s">
        <v>85</v>
      </c>
      <c r="AY233" s="214" t="s">
        <v>122</v>
      </c>
    </row>
    <row r="234" spans="1:65" s="2" customFormat="1" ht="24.2" customHeight="1">
      <c r="A234" s="34"/>
      <c r="B234" s="35"/>
      <c r="C234" s="237" t="s">
        <v>305</v>
      </c>
      <c r="D234" s="237" t="s">
        <v>178</v>
      </c>
      <c r="E234" s="238" t="s">
        <v>306</v>
      </c>
      <c r="F234" s="239" t="s">
        <v>307</v>
      </c>
      <c r="G234" s="240" t="s">
        <v>308</v>
      </c>
      <c r="H234" s="241">
        <v>5</v>
      </c>
      <c r="I234" s="242"/>
      <c r="J234" s="243">
        <f>ROUND(I234*H234,2)</f>
        <v>0</v>
      </c>
      <c r="K234" s="239" t="s">
        <v>128</v>
      </c>
      <c r="L234" s="244"/>
      <c r="M234" s="245" t="s">
        <v>1</v>
      </c>
      <c r="N234" s="246" t="s">
        <v>42</v>
      </c>
      <c r="O234" s="71"/>
      <c r="P234" s="195">
        <f>O234*H234</f>
        <v>0</v>
      </c>
      <c r="Q234" s="195">
        <v>0.0013</v>
      </c>
      <c r="R234" s="195">
        <f>Q234*H234</f>
        <v>0.0065</v>
      </c>
      <c r="S234" s="195">
        <v>0</v>
      </c>
      <c r="T234" s="196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7" t="s">
        <v>177</v>
      </c>
      <c r="AT234" s="197" t="s">
        <v>178</v>
      </c>
      <c r="AU234" s="197" t="s">
        <v>87</v>
      </c>
      <c r="AY234" s="17" t="s">
        <v>122</v>
      </c>
      <c r="BE234" s="198">
        <f>IF(N234="základní",J234,0)</f>
        <v>0</v>
      </c>
      <c r="BF234" s="198">
        <f>IF(N234="snížená",J234,0)</f>
        <v>0</v>
      </c>
      <c r="BG234" s="198">
        <f>IF(N234="zákl. přenesená",J234,0)</f>
        <v>0</v>
      </c>
      <c r="BH234" s="198">
        <f>IF(N234="sníž. přenesená",J234,0)</f>
        <v>0</v>
      </c>
      <c r="BI234" s="198">
        <f>IF(N234="nulová",J234,0)</f>
        <v>0</v>
      </c>
      <c r="BJ234" s="17" t="s">
        <v>85</v>
      </c>
      <c r="BK234" s="198">
        <f>ROUND(I234*H234,2)</f>
        <v>0</v>
      </c>
      <c r="BL234" s="17" t="s">
        <v>129</v>
      </c>
      <c r="BM234" s="197" t="s">
        <v>309</v>
      </c>
    </row>
    <row r="235" spans="1:47" s="2" customFormat="1" ht="19.5">
      <c r="A235" s="34"/>
      <c r="B235" s="35"/>
      <c r="C235" s="36"/>
      <c r="D235" s="199" t="s">
        <v>131</v>
      </c>
      <c r="E235" s="36"/>
      <c r="F235" s="200" t="s">
        <v>310</v>
      </c>
      <c r="G235" s="36"/>
      <c r="H235" s="36"/>
      <c r="I235" s="201"/>
      <c r="J235" s="36"/>
      <c r="K235" s="36"/>
      <c r="L235" s="39"/>
      <c r="M235" s="202"/>
      <c r="N235" s="203"/>
      <c r="O235" s="71"/>
      <c r="P235" s="71"/>
      <c r="Q235" s="71"/>
      <c r="R235" s="71"/>
      <c r="S235" s="71"/>
      <c r="T235" s="72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T235" s="17" t="s">
        <v>131</v>
      </c>
      <c r="AU235" s="17" t="s">
        <v>87</v>
      </c>
    </row>
    <row r="236" spans="2:63" s="12" customFormat="1" ht="22.9" customHeight="1">
      <c r="B236" s="170"/>
      <c r="C236" s="171"/>
      <c r="D236" s="172" t="s">
        <v>76</v>
      </c>
      <c r="E236" s="184" t="s">
        <v>184</v>
      </c>
      <c r="F236" s="184" t="s">
        <v>311</v>
      </c>
      <c r="G236" s="171"/>
      <c r="H236" s="171"/>
      <c r="I236" s="174"/>
      <c r="J236" s="185">
        <f>BK236</f>
        <v>0</v>
      </c>
      <c r="K236" s="171"/>
      <c r="L236" s="176"/>
      <c r="M236" s="177"/>
      <c r="N236" s="178"/>
      <c r="O236" s="178"/>
      <c r="P236" s="179">
        <f>SUM(P237:P261)</f>
        <v>0</v>
      </c>
      <c r="Q236" s="178"/>
      <c r="R236" s="179">
        <f>SUM(R237:R261)</f>
        <v>0.565466</v>
      </c>
      <c r="S236" s="178"/>
      <c r="T236" s="180">
        <f>SUM(T237:T261)</f>
        <v>103.49249999999999</v>
      </c>
      <c r="AR236" s="181" t="s">
        <v>85</v>
      </c>
      <c r="AT236" s="182" t="s">
        <v>76</v>
      </c>
      <c r="AU236" s="182" t="s">
        <v>85</v>
      </c>
      <c r="AY236" s="181" t="s">
        <v>122</v>
      </c>
      <c r="BK236" s="183">
        <f>SUM(BK237:BK261)</f>
        <v>0</v>
      </c>
    </row>
    <row r="237" spans="1:65" s="2" customFormat="1" ht="24.2" customHeight="1">
      <c r="A237" s="34"/>
      <c r="B237" s="35"/>
      <c r="C237" s="186" t="s">
        <v>312</v>
      </c>
      <c r="D237" s="186" t="s">
        <v>124</v>
      </c>
      <c r="E237" s="187" t="s">
        <v>313</v>
      </c>
      <c r="F237" s="188" t="s">
        <v>314</v>
      </c>
      <c r="G237" s="189" t="s">
        <v>297</v>
      </c>
      <c r="H237" s="190">
        <v>3</v>
      </c>
      <c r="I237" s="191"/>
      <c r="J237" s="192">
        <f>ROUND(I237*H237,2)</f>
        <v>0</v>
      </c>
      <c r="K237" s="188" t="s">
        <v>1</v>
      </c>
      <c r="L237" s="39"/>
      <c r="M237" s="193" t="s">
        <v>1</v>
      </c>
      <c r="N237" s="194" t="s">
        <v>42</v>
      </c>
      <c r="O237" s="71"/>
      <c r="P237" s="195">
        <f>O237*H237</f>
        <v>0</v>
      </c>
      <c r="Q237" s="195">
        <v>0.0304</v>
      </c>
      <c r="R237" s="195">
        <f>Q237*H237</f>
        <v>0.0912</v>
      </c>
      <c r="S237" s="195">
        <v>0</v>
      </c>
      <c r="T237" s="196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7" t="s">
        <v>129</v>
      </c>
      <c r="AT237" s="197" t="s">
        <v>124</v>
      </c>
      <c r="AU237" s="197" t="s">
        <v>87</v>
      </c>
      <c r="AY237" s="17" t="s">
        <v>122</v>
      </c>
      <c r="BE237" s="198">
        <f>IF(N237="základní",J237,0)</f>
        <v>0</v>
      </c>
      <c r="BF237" s="198">
        <f>IF(N237="snížená",J237,0)</f>
        <v>0</v>
      </c>
      <c r="BG237" s="198">
        <f>IF(N237="zákl. přenesená",J237,0)</f>
        <v>0</v>
      </c>
      <c r="BH237" s="198">
        <f>IF(N237="sníž. přenesená",J237,0)</f>
        <v>0</v>
      </c>
      <c r="BI237" s="198">
        <f>IF(N237="nulová",J237,0)</f>
        <v>0</v>
      </c>
      <c r="BJ237" s="17" t="s">
        <v>85</v>
      </c>
      <c r="BK237" s="198">
        <f>ROUND(I237*H237,2)</f>
        <v>0</v>
      </c>
      <c r="BL237" s="17" t="s">
        <v>129</v>
      </c>
      <c r="BM237" s="197" t="s">
        <v>315</v>
      </c>
    </row>
    <row r="238" spans="1:47" s="2" customFormat="1" ht="11.25">
      <c r="A238" s="34"/>
      <c r="B238" s="35"/>
      <c r="C238" s="36"/>
      <c r="D238" s="199" t="s">
        <v>131</v>
      </c>
      <c r="E238" s="36"/>
      <c r="F238" s="200" t="s">
        <v>314</v>
      </c>
      <c r="G238" s="36"/>
      <c r="H238" s="36"/>
      <c r="I238" s="201"/>
      <c r="J238" s="36"/>
      <c r="K238" s="36"/>
      <c r="L238" s="39"/>
      <c r="M238" s="202"/>
      <c r="N238" s="203"/>
      <c r="O238" s="71"/>
      <c r="P238" s="71"/>
      <c r="Q238" s="71"/>
      <c r="R238" s="71"/>
      <c r="S238" s="71"/>
      <c r="T238" s="72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T238" s="17" t="s">
        <v>131</v>
      </c>
      <c r="AU238" s="17" t="s">
        <v>87</v>
      </c>
    </row>
    <row r="239" spans="1:65" s="2" customFormat="1" ht="21.75" customHeight="1">
      <c r="A239" s="34"/>
      <c r="B239" s="35"/>
      <c r="C239" s="237" t="s">
        <v>316</v>
      </c>
      <c r="D239" s="237" t="s">
        <v>178</v>
      </c>
      <c r="E239" s="238" t="s">
        <v>317</v>
      </c>
      <c r="F239" s="239" t="s">
        <v>318</v>
      </c>
      <c r="G239" s="240" t="s">
        <v>181</v>
      </c>
      <c r="H239" s="241">
        <v>0.402</v>
      </c>
      <c r="I239" s="242"/>
      <c r="J239" s="243">
        <f>ROUND(I239*H239,2)</f>
        <v>0</v>
      </c>
      <c r="K239" s="239" t="s">
        <v>128</v>
      </c>
      <c r="L239" s="244"/>
      <c r="M239" s="245" t="s">
        <v>1</v>
      </c>
      <c r="N239" s="246" t="s">
        <v>42</v>
      </c>
      <c r="O239" s="71"/>
      <c r="P239" s="195">
        <f>O239*H239</f>
        <v>0</v>
      </c>
      <c r="Q239" s="195">
        <v>1</v>
      </c>
      <c r="R239" s="195">
        <f>Q239*H239</f>
        <v>0.402</v>
      </c>
      <c r="S239" s="195">
        <v>0</v>
      </c>
      <c r="T239" s="196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7" t="s">
        <v>177</v>
      </c>
      <c r="AT239" s="197" t="s">
        <v>178</v>
      </c>
      <c r="AU239" s="197" t="s">
        <v>87</v>
      </c>
      <c r="AY239" s="17" t="s">
        <v>122</v>
      </c>
      <c r="BE239" s="198">
        <f>IF(N239="základní",J239,0)</f>
        <v>0</v>
      </c>
      <c r="BF239" s="198">
        <f>IF(N239="snížená",J239,0)</f>
        <v>0</v>
      </c>
      <c r="BG239" s="198">
        <f>IF(N239="zákl. přenesená",J239,0)</f>
        <v>0</v>
      </c>
      <c r="BH239" s="198">
        <f>IF(N239="sníž. přenesená",J239,0)</f>
        <v>0</v>
      </c>
      <c r="BI239" s="198">
        <f>IF(N239="nulová",J239,0)</f>
        <v>0</v>
      </c>
      <c r="BJ239" s="17" t="s">
        <v>85</v>
      </c>
      <c r="BK239" s="198">
        <f>ROUND(I239*H239,2)</f>
        <v>0</v>
      </c>
      <c r="BL239" s="17" t="s">
        <v>129</v>
      </c>
      <c r="BM239" s="197" t="s">
        <v>319</v>
      </c>
    </row>
    <row r="240" spans="1:47" s="2" customFormat="1" ht="11.25">
      <c r="A240" s="34"/>
      <c r="B240" s="35"/>
      <c r="C240" s="36"/>
      <c r="D240" s="199" t="s">
        <v>131</v>
      </c>
      <c r="E240" s="36"/>
      <c r="F240" s="200" t="s">
        <v>318</v>
      </c>
      <c r="G240" s="36"/>
      <c r="H240" s="36"/>
      <c r="I240" s="201"/>
      <c r="J240" s="36"/>
      <c r="K240" s="36"/>
      <c r="L240" s="39"/>
      <c r="M240" s="202"/>
      <c r="N240" s="203"/>
      <c r="O240" s="71"/>
      <c r="P240" s="71"/>
      <c r="Q240" s="71"/>
      <c r="R240" s="71"/>
      <c r="S240" s="71"/>
      <c r="T240" s="72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T240" s="17" t="s">
        <v>131</v>
      </c>
      <c r="AU240" s="17" t="s">
        <v>87</v>
      </c>
    </row>
    <row r="241" spans="2:51" s="13" customFormat="1" ht="11.25">
      <c r="B241" s="204"/>
      <c r="C241" s="205"/>
      <c r="D241" s="199" t="s">
        <v>137</v>
      </c>
      <c r="E241" s="206" t="s">
        <v>1</v>
      </c>
      <c r="F241" s="207" t="s">
        <v>320</v>
      </c>
      <c r="G241" s="205"/>
      <c r="H241" s="208">
        <v>0.402</v>
      </c>
      <c r="I241" s="209"/>
      <c r="J241" s="205"/>
      <c r="K241" s="205"/>
      <c r="L241" s="210"/>
      <c r="M241" s="211"/>
      <c r="N241" s="212"/>
      <c r="O241" s="212"/>
      <c r="P241" s="212"/>
      <c r="Q241" s="212"/>
      <c r="R241" s="212"/>
      <c r="S241" s="212"/>
      <c r="T241" s="213"/>
      <c r="AT241" s="214" t="s">
        <v>137</v>
      </c>
      <c r="AU241" s="214" t="s">
        <v>87</v>
      </c>
      <c r="AV241" s="13" t="s">
        <v>87</v>
      </c>
      <c r="AW241" s="13" t="s">
        <v>34</v>
      </c>
      <c r="AX241" s="13" t="s">
        <v>85</v>
      </c>
      <c r="AY241" s="214" t="s">
        <v>122</v>
      </c>
    </row>
    <row r="242" spans="1:65" s="2" customFormat="1" ht="33" customHeight="1">
      <c r="A242" s="34"/>
      <c r="B242" s="35"/>
      <c r="C242" s="186" t="s">
        <v>321</v>
      </c>
      <c r="D242" s="186" t="s">
        <v>124</v>
      </c>
      <c r="E242" s="187" t="s">
        <v>322</v>
      </c>
      <c r="F242" s="188" t="s">
        <v>323</v>
      </c>
      <c r="G242" s="189" t="s">
        <v>297</v>
      </c>
      <c r="H242" s="190">
        <v>31.2</v>
      </c>
      <c r="I242" s="191"/>
      <c r="J242" s="192">
        <f>ROUND(I242*H242,2)</f>
        <v>0</v>
      </c>
      <c r="K242" s="188" t="s">
        <v>128</v>
      </c>
      <c r="L242" s="39"/>
      <c r="M242" s="193" t="s">
        <v>1</v>
      </c>
      <c r="N242" s="194" t="s">
        <v>42</v>
      </c>
      <c r="O242" s="71"/>
      <c r="P242" s="195">
        <f>O242*H242</f>
        <v>0</v>
      </c>
      <c r="Q242" s="195">
        <v>0.00108</v>
      </c>
      <c r="R242" s="195">
        <f>Q242*H242</f>
        <v>0.033696</v>
      </c>
      <c r="S242" s="195">
        <v>0</v>
      </c>
      <c r="T242" s="196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7" t="s">
        <v>129</v>
      </c>
      <c r="AT242" s="197" t="s">
        <v>124</v>
      </c>
      <c r="AU242" s="197" t="s">
        <v>87</v>
      </c>
      <c r="AY242" s="17" t="s">
        <v>122</v>
      </c>
      <c r="BE242" s="198">
        <f>IF(N242="základní",J242,0)</f>
        <v>0</v>
      </c>
      <c r="BF242" s="198">
        <f>IF(N242="snížená",J242,0)</f>
        <v>0</v>
      </c>
      <c r="BG242" s="198">
        <f>IF(N242="zákl. přenesená",J242,0)</f>
        <v>0</v>
      </c>
      <c r="BH242" s="198">
        <f>IF(N242="sníž. přenesená",J242,0)</f>
        <v>0</v>
      </c>
      <c r="BI242" s="198">
        <f>IF(N242="nulová",J242,0)</f>
        <v>0</v>
      </c>
      <c r="BJ242" s="17" t="s">
        <v>85</v>
      </c>
      <c r="BK242" s="198">
        <f>ROUND(I242*H242,2)</f>
        <v>0</v>
      </c>
      <c r="BL242" s="17" t="s">
        <v>129</v>
      </c>
      <c r="BM242" s="197" t="s">
        <v>324</v>
      </c>
    </row>
    <row r="243" spans="1:47" s="2" customFormat="1" ht="39">
      <c r="A243" s="34"/>
      <c r="B243" s="35"/>
      <c r="C243" s="36"/>
      <c r="D243" s="199" t="s">
        <v>131</v>
      </c>
      <c r="E243" s="36"/>
      <c r="F243" s="200" t="s">
        <v>325</v>
      </c>
      <c r="G243" s="36"/>
      <c r="H243" s="36"/>
      <c r="I243" s="201"/>
      <c r="J243" s="36"/>
      <c r="K243" s="36"/>
      <c r="L243" s="39"/>
      <c r="M243" s="202"/>
      <c r="N243" s="203"/>
      <c r="O243" s="71"/>
      <c r="P243" s="71"/>
      <c r="Q243" s="71"/>
      <c r="R243" s="71"/>
      <c r="S243" s="71"/>
      <c r="T243" s="72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T243" s="17" t="s">
        <v>131</v>
      </c>
      <c r="AU243" s="17" t="s">
        <v>87</v>
      </c>
    </row>
    <row r="244" spans="2:51" s="13" customFormat="1" ht="11.25">
      <c r="B244" s="204"/>
      <c r="C244" s="205"/>
      <c r="D244" s="199" t="s">
        <v>137</v>
      </c>
      <c r="E244" s="206" t="s">
        <v>1</v>
      </c>
      <c r="F244" s="207" t="s">
        <v>326</v>
      </c>
      <c r="G244" s="205"/>
      <c r="H244" s="208">
        <v>31.2</v>
      </c>
      <c r="I244" s="209"/>
      <c r="J244" s="205"/>
      <c r="K244" s="205"/>
      <c r="L244" s="210"/>
      <c r="M244" s="211"/>
      <c r="N244" s="212"/>
      <c r="O244" s="212"/>
      <c r="P244" s="212"/>
      <c r="Q244" s="212"/>
      <c r="R244" s="212"/>
      <c r="S244" s="212"/>
      <c r="T244" s="213"/>
      <c r="AT244" s="214" t="s">
        <v>137</v>
      </c>
      <c r="AU244" s="214" t="s">
        <v>87</v>
      </c>
      <c r="AV244" s="13" t="s">
        <v>87</v>
      </c>
      <c r="AW244" s="13" t="s">
        <v>34</v>
      </c>
      <c r="AX244" s="13" t="s">
        <v>85</v>
      </c>
      <c r="AY244" s="214" t="s">
        <v>122</v>
      </c>
    </row>
    <row r="245" spans="1:65" s="2" customFormat="1" ht="24.2" customHeight="1">
      <c r="A245" s="34"/>
      <c r="B245" s="35"/>
      <c r="C245" s="237" t="s">
        <v>327</v>
      </c>
      <c r="D245" s="237" t="s">
        <v>178</v>
      </c>
      <c r="E245" s="238" t="s">
        <v>328</v>
      </c>
      <c r="F245" s="239" t="s">
        <v>329</v>
      </c>
      <c r="G245" s="240" t="s">
        <v>297</v>
      </c>
      <c r="H245" s="241">
        <v>32</v>
      </c>
      <c r="I245" s="242"/>
      <c r="J245" s="243">
        <f>ROUND(I245*H245,2)</f>
        <v>0</v>
      </c>
      <c r="K245" s="239" t="s">
        <v>1</v>
      </c>
      <c r="L245" s="244"/>
      <c r="M245" s="245" t="s">
        <v>1</v>
      </c>
      <c r="N245" s="246" t="s">
        <v>42</v>
      </c>
      <c r="O245" s="71"/>
      <c r="P245" s="195">
        <f>O245*H245</f>
        <v>0</v>
      </c>
      <c r="Q245" s="195">
        <v>0.00059</v>
      </c>
      <c r="R245" s="195">
        <f>Q245*H245</f>
        <v>0.01888</v>
      </c>
      <c r="S245" s="195">
        <v>0</v>
      </c>
      <c r="T245" s="196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97" t="s">
        <v>177</v>
      </c>
      <c r="AT245" s="197" t="s">
        <v>178</v>
      </c>
      <c r="AU245" s="197" t="s">
        <v>87</v>
      </c>
      <c r="AY245" s="17" t="s">
        <v>122</v>
      </c>
      <c r="BE245" s="198">
        <f>IF(N245="základní",J245,0)</f>
        <v>0</v>
      </c>
      <c r="BF245" s="198">
        <f>IF(N245="snížená",J245,0)</f>
        <v>0</v>
      </c>
      <c r="BG245" s="198">
        <f>IF(N245="zákl. přenesená",J245,0)</f>
        <v>0</v>
      </c>
      <c r="BH245" s="198">
        <f>IF(N245="sníž. přenesená",J245,0)</f>
        <v>0</v>
      </c>
      <c r="BI245" s="198">
        <f>IF(N245="nulová",J245,0)</f>
        <v>0</v>
      </c>
      <c r="BJ245" s="17" t="s">
        <v>85</v>
      </c>
      <c r="BK245" s="198">
        <f>ROUND(I245*H245,2)</f>
        <v>0</v>
      </c>
      <c r="BL245" s="17" t="s">
        <v>129</v>
      </c>
      <c r="BM245" s="197" t="s">
        <v>330</v>
      </c>
    </row>
    <row r="246" spans="1:47" s="2" customFormat="1" ht="19.5">
      <c r="A246" s="34"/>
      <c r="B246" s="35"/>
      <c r="C246" s="36"/>
      <c r="D246" s="199" t="s">
        <v>131</v>
      </c>
      <c r="E246" s="36"/>
      <c r="F246" s="200" t="s">
        <v>329</v>
      </c>
      <c r="G246" s="36"/>
      <c r="H246" s="36"/>
      <c r="I246" s="201"/>
      <c r="J246" s="36"/>
      <c r="K246" s="36"/>
      <c r="L246" s="39"/>
      <c r="M246" s="202"/>
      <c r="N246" s="203"/>
      <c r="O246" s="71"/>
      <c r="P246" s="71"/>
      <c r="Q246" s="71"/>
      <c r="R246" s="71"/>
      <c r="S246" s="71"/>
      <c r="T246" s="72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T246" s="17" t="s">
        <v>131</v>
      </c>
      <c r="AU246" s="17" t="s">
        <v>87</v>
      </c>
    </row>
    <row r="247" spans="1:65" s="2" customFormat="1" ht="24.2" customHeight="1">
      <c r="A247" s="34"/>
      <c r="B247" s="35"/>
      <c r="C247" s="186" t="s">
        <v>331</v>
      </c>
      <c r="D247" s="186" t="s">
        <v>124</v>
      </c>
      <c r="E247" s="187" t="s">
        <v>332</v>
      </c>
      <c r="F247" s="188" t="s">
        <v>333</v>
      </c>
      <c r="G247" s="189" t="s">
        <v>142</v>
      </c>
      <c r="H247" s="190">
        <v>55</v>
      </c>
      <c r="I247" s="191"/>
      <c r="J247" s="192">
        <f>ROUND(I247*H247,2)</f>
        <v>0</v>
      </c>
      <c r="K247" s="188" t="s">
        <v>128</v>
      </c>
      <c r="L247" s="39"/>
      <c r="M247" s="193" t="s">
        <v>1</v>
      </c>
      <c r="N247" s="194" t="s">
        <v>42</v>
      </c>
      <c r="O247" s="71"/>
      <c r="P247" s="195">
        <f>O247*H247</f>
        <v>0</v>
      </c>
      <c r="Q247" s="195">
        <v>0</v>
      </c>
      <c r="R247" s="195">
        <f>Q247*H247</f>
        <v>0</v>
      </c>
      <c r="S247" s="195">
        <v>1.805</v>
      </c>
      <c r="T247" s="196">
        <f>S247*H247</f>
        <v>99.27499999999999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97" t="s">
        <v>129</v>
      </c>
      <c r="AT247" s="197" t="s">
        <v>124</v>
      </c>
      <c r="AU247" s="197" t="s">
        <v>87</v>
      </c>
      <c r="AY247" s="17" t="s">
        <v>122</v>
      </c>
      <c r="BE247" s="198">
        <f>IF(N247="základní",J247,0)</f>
        <v>0</v>
      </c>
      <c r="BF247" s="198">
        <f>IF(N247="snížená",J247,0)</f>
        <v>0</v>
      </c>
      <c r="BG247" s="198">
        <f>IF(N247="zákl. přenesená",J247,0)</f>
        <v>0</v>
      </c>
      <c r="BH247" s="198">
        <f>IF(N247="sníž. přenesená",J247,0)</f>
        <v>0</v>
      </c>
      <c r="BI247" s="198">
        <f>IF(N247="nulová",J247,0)</f>
        <v>0</v>
      </c>
      <c r="BJ247" s="17" t="s">
        <v>85</v>
      </c>
      <c r="BK247" s="198">
        <f>ROUND(I247*H247,2)</f>
        <v>0</v>
      </c>
      <c r="BL247" s="17" t="s">
        <v>129</v>
      </c>
      <c r="BM247" s="197" t="s">
        <v>334</v>
      </c>
    </row>
    <row r="248" spans="1:47" s="2" customFormat="1" ht="29.25">
      <c r="A248" s="34"/>
      <c r="B248" s="35"/>
      <c r="C248" s="36"/>
      <c r="D248" s="199" t="s">
        <v>131</v>
      </c>
      <c r="E248" s="36"/>
      <c r="F248" s="200" t="s">
        <v>335</v>
      </c>
      <c r="G248" s="36"/>
      <c r="H248" s="36"/>
      <c r="I248" s="201"/>
      <c r="J248" s="36"/>
      <c r="K248" s="36"/>
      <c r="L248" s="39"/>
      <c r="M248" s="202"/>
      <c r="N248" s="203"/>
      <c r="O248" s="71"/>
      <c r="P248" s="71"/>
      <c r="Q248" s="71"/>
      <c r="R248" s="71"/>
      <c r="S248" s="71"/>
      <c r="T248" s="72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T248" s="17" t="s">
        <v>131</v>
      </c>
      <c r="AU248" s="17" t="s">
        <v>87</v>
      </c>
    </row>
    <row r="249" spans="1:47" s="2" customFormat="1" ht="29.25">
      <c r="A249" s="34"/>
      <c r="B249" s="35"/>
      <c r="C249" s="36"/>
      <c r="D249" s="199" t="s">
        <v>172</v>
      </c>
      <c r="E249" s="36"/>
      <c r="F249" s="236" t="s">
        <v>336</v>
      </c>
      <c r="G249" s="36"/>
      <c r="H249" s="36"/>
      <c r="I249" s="201"/>
      <c r="J249" s="36"/>
      <c r="K249" s="36"/>
      <c r="L249" s="39"/>
      <c r="M249" s="202"/>
      <c r="N249" s="203"/>
      <c r="O249" s="71"/>
      <c r="P249" s="71"/>
      <c r="Q249" s="71"/>
      <c r="R249" s="71"/>
      <c r="S249" s="71"/>
      <c r="T249" s="72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T249" s="17" t="s">
        <v>172</v>
      </c>
      <c r="AU249" s="17" t="s">
        <v>87</v>
      </c>
    </row>
    <row r="250" spans="2:51" s="13" customFormat="1" ht="11.25">
      <c r="B250" s="204"/>
      <c r="C250" s="205"/>
      <c r="D250" s="199" t="s">
        <v>137</v>
      </c>
      <c r="E250" s="206" t="s">
        <v>1</v>
      </c>
      <c r="F250" s="207" t="s">
        <v>337</v>
      </c>
      <c r="G250" s="205"/>
      <c r="H250" s="208">
        <v>55</v>
      </c>
      <c r="I250" s="209"/>
      <c r="J250" s="205"/>
      <c r="K250" s="205"/>
      <c r="L250" s="210"/>
      <c r="M250" s="211"/>
      <c r="N250" s="212"/>
      <c r="O250" s="212"/>
      <c r="P250" s="212"/>
      <c r="Q250" s="212"/>
      <c r="R250" s="212"/>
      <c r="S250" s="212"/>
      <c r="T250" s="213"/>
      <c r="AT250" s="214" t="s">
        <v>137</v>
      </c>
      <c r="AU250" s="214" t="s">
        <v>87</v>
      </c>
      <c r="AV250" s="13" t="s">
        <v>87</v>
      </c>
      <c r="AW250" s="13" t="s">
        <v>34</v>
      </c>
      <c r="AX250" s="13" t="s">
        <v>85</v>
      </c>
      <c r="AY250" s="214" t="s">
        <v>122</v>
      </c>
    </row>
    <row r="251" spans="1:65" s="2" customFormat="1" ht="16.5" customHeight="1">
      <c r="A251" s="34"/>
      <c r="B251" s="35"/>
      <c r="C251" s="186" t="s">
        <v>338</v>
      </c>
      <c r="D251" s="186" t="s">
        <v>124</v>
      </c>
      <c r="E251" s="187" t="s">
        <v>339</v>
      </c>
      <c r="F251" s="188" t="s">
        <v>340</v>
      </c>
      <c r="G251" s="189" t="s">
        <v>142</v>
      </c>
      <c r="H251" s="190">
        <v>55</v>
      </c>
      <c r="I251" s="191"/>
      <c r="J251" s="192">
        <f>ROUND(I251*H251,2)</f>
        <v>0</v>
      </c>
      <c r="K251" s="188" t="s">
        <v>1</v>
      </c>
      <c r="L251" s="39"/>
      <c r="M251" s="193" t="s">
        <v>1</v>
      </c>
      <c r="N251" s="194" t="s">
        <v>42</v>
      </c>
      <c r="O251" s="71"/>
      <c r="P251" s="195">
        <f>O251*H251</f>
        <v>0</v>
      </c>
      <c r="Q251" s="195">
        <v>0</v>
      </c>
      <c r="R251" s="195">
        <f>Q251*H251</f>
        <v>0</v>
      </c>
      <c r="S251" s="195">
        <v>0</v>
      </c>
      <c r="T251" s="196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97" t="s">
        <v>129</v>
      </c>
      <c r="AT251" s="197" t="s">
        <v>124</v>
      </c>
      <c r="AU251" s="197" t="s">
        <v>87</v>
      </c>
      <c r="AY251" s="17" t="s">
        <v>122</v>
      </c>
      <c r="BE251" s="198">
        <f>IF(N251="základní",J251,0)</f>
        <v>0</v>
      </c>
      <c r="BF251" s="198">
        <f>IF(N251="snížená",J251,0)</f>
        <v>0</v>
      </c>
      <c r="BG251" s="198">
        <f>IF(N251="zákl. přenesená",J251,0)</f>
        <v>0</v>
      </c>
      <c r="BH251" s="198">
        <f>IF(N251="sníž. přenesená",J251,0)</f>
        <v>0</v>
      </c>
      <c r="BI251" s="198">
        <f>IF(N251="nulová",J251,0)</f>
        <v>0</v>
      </c>
      <c r="BJ251" s="17" t="s">
        <v>85</v>
      </c>
      <c r="BK251" s="198">
        <f>ROUND(I251*H251,2)</f>
        <v>0</v>
      </c>
      <c r="BL251" s="17" t="s">
        <v>129</v>
      </c>
      <c r="BM251" s="197" t="s">
        <v>341</v>
      </c>
    </row>
    <row r="252" spans="1:47" s="2" customFormat="1" ht="11.25">
      <c r="A252" s="34"/>
      <c r="B252" s="35"/>
      <c r="C252" s="36"/>
      <c r="D252" s="199" t="s">
        <v>131</v>
      </c>
      <c r="E252" s="36"/>
      <c r="F252" s="200" t="s">
        <v>340</v>
      </c>
      <c r="G252" s="36"/>
      <c r="H252" s="36"/>
      <c r="I252" s="201"/>
      <c r="J252" s="36"/>
      <c r="K252" s="36"/>
      <c r="L252" s="39"/>
      <c r="M252" s="202"/>
      <c r="N252" s="203"/>
      <c r="O252" s="71"/>
      <c r="P252" s="71"/>
      <c r="Q252" s="71"/>
      <c r="R252" s="71"/>
      <c r="S252" s="71"/>
      <c r="T252" s="72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T252" s="17" t="s">
        <v>131</v>
      </c>
      <c r="AU252" s="17" t="s">
        <v>87</v>
      </c>
    </row>
    <row r="253" spans="1:65" s="2" customFormat="1" ht="24.2" customHeight="1">
      <c r="A253" s="34"/>
      <c r="B253" s="35"/>
      <c r="C253" s="186" t="s">
        <v>342</v>
      </c>
      <c r="D253" s="186" t="s">
        <v>124</v>
      </c>
      <c r="E253" s="187" t="s">
        <v>343</v>
      </c>
      <c r="F253" s="188" t="s">
        <v>344</v>
      </c>
      <c r="G253" s="189" t="s">
        <v>142</v>
      </c>
      <c r="H253" s="190">
        <v>1.75</v>
      </c>
      <c r="I253" s="191"/>
      <c r="J253" s="192">
        <f>ROUND(I253*H253,2)</f>
        <v>0</v>
      </c>
      <c r="K253" s="188" t="s">
        <v>128</v>
      </c>
      <c r="L253" s="39"/>
      <c r="M253" s="193" t="s">
        <v>1</v>
      </c>
      <c r="N253" s="194" t="s">
        <v>42</v>
      </c>
      <c r="O253" s="71"/>
      <c r="P253" s="195">
        <f>O253*H253</f>
        <v>0</v>
      </c>
      <c r="Q253" s="195">
        <v>0</v>
      </c>
      <c r="R253" s="195">
        <f>Q253*H253</f>
        <v>0</v>
      </c>
      <c r="S253" s="195">
        <v>2.41</v>
      </c>
      <c r="T253" s="196">
        <f>S253*H253</f>
        <v>4.2175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97" t="s">
        <v>129</v>
      </c>
      <c r="AT253" s="197" t="s">
        <v>124</v>
      </c>
      <c r="AU253" s="197" t="s">
        <v>87</v>
      </c>
      <c r="AY253" s="17" t="s">
        <v>122</v>
      </c>
      <c r="BE253" s="198">
        <f>IF(N253="základní",J253,0)</f>
        <v>0</v>
      </c>
      <c r="BF253" s="198">
        <f>IF(N253="snížená",J253,0)</f>
        <v>0</v>
      </c>
      <c r="BG253" s="198">
        <f>IF(N253="zákl. přenesená",J253,0)</f>
        <v>0</v>
      </c>
      <c r="BH253" s="198">
        <f>IF(N253="sníž. přenesená",J253,0)</f>
        <v>0</v>
      </c>
      <c r="BI253" s="198">
        <f>IF(N253="nulová",J253,0)</f>
        <v>0</v>
      </c>
      <c r="BJ253" s="17" t="s">
        <v>85</v>
      </c>
      <c r="BK253" s="198">
        <f>ROUND(I253*H253,2)</f>
        <v>0</v>
      </c>
      <c r="BL253" s="17" t="s">
        <v>129</v>
      </c>
      <c r="BM253" s="197" t="s">
        <v>345</v>
      </c>
    </row>
    <row r="254" spans="1:47" s="2" customFormat="1" ht="19.5">
      <c r="A254" s="34"/>
      <c r="B254" s="35"/>
      <c r="C254" s="36"/>
      <c r="D254" s="199" t="s">
        <v>131</v>
      </c>
      <c r="E254" s="36"/>
      <c r="F254" s="200" t="s">
        <v>346</v>
      </c>
      <c r="G254" s="36"/>
      <c r="H254" s="36"/>
      <c r="I254" s="201"/>
      <c r="J254" s="36"/>
      <c r="K254" s="36"/>
      <c r="L254" s="39"/>
      <c r="M254" s="202"/>
      <c r="N254" s="203"/>
      <c r="O254" s="71"/>
      <c r="P254" s="71"/>
      <c r="Q254" s="71"/>
      <c r="R254" s="71"/>
      <c r="S254" s="71"/>
      <c r="T254" s="72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T254" s="17" t="s">
        <v>131</v>
      </c>
      <c r="AU254" s="17" t="s">
        <v>87</v>
      </c>
    </row>
    <row r="255" spans="2:51" s="13" customFormat="1" ht="11.25">
      <c r="B255" s="204"/>
      <c r="C255" s="205"/>
      <c r="D255" s="199" t="s">
        <v>137</v>
      </c>
      <c r="E255" s="206" t="s">
        <v>1</v>
      </c>
      <c r="F255" s="207" t="s">
        <v>347</v>
      </c>
      <c r="G255" s="205"/>
      <c r="H255" s="208">
        <v>1.75</v>
      </c>
      <c r="I255" s="209"/>
      <c r="J255" s="205"/>
      <c r="K255" s="205"/>
      <c r="L255" s="210"/>
      <c r="M255" s="211"/>
      <c r="N255" s="212"/>
      <c r="O255" s="212"/>
      <c r="P255" s="212"/>
      <c r="Q255" s="212"/>
      <c r="R255" s="212"/>
      <c r="S255" s="212"/>
      <c r="T255" s="213"/>
      <c r="AT255" s="214" t="s">
        <v>137</v>
      </c>
      <c r="AU255" s="214" t="s">
        <v>87</v>
      </c>
      <c r="AV255" s="13" t="s">
        <v>87</v>
      </c>
      <c r="AW255" s="13" t="s">
        <v>34</v>
      </c>
      <c r="AX255" s="13" t="s">
        <v>85</v>
      </c>
      <c r="AY255" s="214" t="s">
        <v>122</v>
      </c>
    </row>
    <row r="256" spans="1:65" s="2" customFormat="1" ht="21.75" customHeight="1">
      <c r="A256" s="34"/>
      <c r="B256" s="35"/>
      <c r="C256" s="186" t="s">
        <v>348</v>
      </c>
      <c r="D256" s="186" t="s">
        <v>124</v>
      </c>
      <c r="E256" s="187" t="s">
        <v>349</v>
      </c>
      <c r="F256" s="188" t="s">
        <v>350</v>
      </c>
      <c r="G256" s="189" t="s">
        <v>351</v>
      </c>
      <c r="H256" s="190">
        <v>5</v>
      </c>
      <c r="I256" s="191"/>
      <c r="J256" s="192">
        <f>ROUND(I256*H256,2)</f>
        <v>0</v>
      </c>
      <c r="K256" s="188" t="s">
        <v>1</v>
      </c>
      <c r="L256" s="39"/>
      <c r="M256" s="193" t="s">
        <v>1</v>
      </c>
      <c r="N256" s="194" t="s">
        <v>42</v>
      </c>
      <c r="O256" s="71"/>
      <c r="P256" s="195">
        <f>O256*H256</f>
        <v>0</v>
      </c>
      <c r="Q256" s="195">
        <v>0</v>
      </c>
      <c r="R256" s="195">
        <f>Q256*H256</f>
        <v>0</v>
      </c>
      <c r="S256" s="195">
        <v>0</v>
      </c>
      <c r="T256" s="196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97" t="s">
        <v>129</v>
      </c>
      <c r="AT256" s="197" t="s">
        <v>124</v>
      </c>
      <c r="AU256" s="197" t="s">
        <v>87</v>
      </c>
      <c r="AY256" s="17" t="s">
        <v>122</v>
      </c>
      <c r="BE256" s="198">
        <f>IF(N256="základní",J256,0)</f>
        <v>0</v>
      </c>
      <c r="BF256" s="198">
        <f>IF(N256="snížená",J256,0)</f>
        <v>0</v>
      </c>
      <c r="BG256" s="198">
        <f>IF(N256="zákl. přenesená",J256,0)</f>
        <v>0</v>
      </c>
      <c r="BH256" s="198">
        <f>IF(N256="sníž. přenesená",J256,0)</f>
        <v>0</v>
      </c>
      <c r="BI256" s="198">
        <f>IF(N256="nulová",J256,0)</f>
        <v>0</v>
      </c>
      <c r="BJ256" s="17" t="s">
        <v>85</v>
      </c>
      <c r="BK256" s="198">
        <f>ROUND(I256*H256,2)</f>
        <v>0</v>
      </c>
      <c r="BL256" s="17" t="s">
        <v>129</v>
      </c>
      <c r="BM256" s="197" t="s">
        <v>352</v>
      </c>
    </row>
    <row r="257" spans="1:47" s="2" customFormat="1" ht="11.25">
      <c r="A257" s="34"/>
      <c r="B257" s="35"/>
      <c r="C257" s="36"/>
      <c r="D257" s="199" t="s">
        <v>131</v>
      </c>
      <c r="E257" s="36"/>
      <c r="F257" s="200" t="s">
        <v>350</v>
      </c>
      <c r="G257" s="36"/>
      <c r="H257" s="36"/>
      <c r="I257" s="201"/>
      <c r="J257" s="36"/>
      <c r="K257" s="36"/>
      <c r="L257" s="39"/>
      <c r="M257" s="202"/>
      <c r="N257" s="203"/>
      <c r="O257" s="71"/>
      <c r="P257" s="71"/>
      <c r="Q257" s="71"/>
      <c r="R257" s="71"/>
      <c r="S257" s="71"/>
      <c r="T257" s="72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T257" s="17" t="s">
        <v>131</v>
      </c>
      <c r="AU257" s="17" t="s">
        <v>87</v>
      </c>
    </row>
    <row r="258" spans="1:47" s="2" customFormat="1" ht="19.5">
      <c r="A258" s="34"/>
      <c r="B258" s="35"/>
      <c r="C258" s="36"/>
      <c r="D258" s="199" t="s">
        <v>172</v>
      </c>
      <c r="E258" s="36"/>
      <c r="F258" s="236" t="s">
        <v>353</v>
      </c>
      <c r="G258" s="36"/>
      <c r="H258" s="36"/>
      <c r="I258" s="201"/>
      <c r="J258" s="36"/>
      <c r="K258" s="36"/>
      <c r="L258" s="39"/>
      <c r="M258" s="202"/>
      <c r="N258" s="203"/>
      <c r="O258" s="71"/>
      <c r="P258" s="71"/>
      <c r="Q258" s="71"/>
      <c r="R258" s="71"/>
      <c r="S258" s="71"/>
      <c r="T258" s="72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T258" s="17" t="s">
        <v>172</v>
      </c>
      <c r="AU258" s="17" t="s">
        <v>87</v>
      </c>
    </row>
    <row r="259" spans="1:65" s="2" customFormat="1" ht="16.5" customHeight="1">
      <c r="A259" s="34"/>
      <c r="B259" s="35"/>
      <c r="C259" s="237" t="s">
        <v>354</v>
      </c>
      <c r="D259" s="237" t="s">
        <v>178</v>
      </c>
      <c r="E259" s="238" t="s">
        <v>355</v>
      </c>
      <c r="F259" s="239" t="s">
        <v>356</v>
      </c>
      <c r="G259" s="240" t="s">
        <v>297</v>
      </c>
      <c r="H259" s="241">
        <v>5.5</v>
      </c>
      <c r="I259" s="242"/>
      <c r="J259" s="243">
        <f>ROUND(I259*H259,2)</f>
        <v>0</v>
      </c>
      <c r="K259" s="239" t="s">
        <v>128</v>
      </c>
      <c r="L259" s="244"/>
      <c r="M259" s="245" t="s">
        <v>1</v>
      </c>
      <c r="N259" s="246" t="s">
        <v>42</v>
      </c>
      <c r="O259" s="71"/>
      <c r="P259" s="195">
        <f>O259*H259</f>
        <v>0</v>
      </c>
      <c r="Q259" s="195">
        <v>0.00358</v>
      </c>
      <c r="R259" s="195">
        <f>Q259*H259</f>
        <v>0.01969</v>
      </c>
      <c r="S259" s="195">
        <v>0</v>
      </c>
      <c r="T259" s="196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97" t="s">
        <v>177</v>
      </c>
      <c r="AT259" s="197" t="s">
        <v>178</v>
      </c>
      <c r="AU259" s="197" t="s">
        <v>87</v>
      </c>
      <c r="AY259" s="17" t="s">
        <v>122</v>
      </c>
      <c r="BE259" s="198">
        <f>IF(N259="základní",J259,0)</f>
        <v>0</v>
      </c>
      <c r="BF259" s="198">
        <f>IF(N259="snížená",J259,0)</f>
        <v>0</v>
      </c>
      <c r="BG259" s="198">
        <f>IF(N259="zákl. přenesená",J259,0)</f>
        <v>0</v>
      </c>
      <c r="BH259" s="198">
        <f>IF(N259="sníž. přenesená",J259,0)</f>
        <v>0</v>
      </c>
      <c r="BI259" s="198">
        <f>IF(N259="nulová",J259,0)</f>
        <v>0</v>
      </c>
      <c r="BJ259" s="17" t="s">
        <v>85</v>
      </c>
      <c r="BK259" s="198">
        <f>ROUND(I259*H259,2)</f>
        <v>0</v>
      </c>
      <c r="BL259" s="17" t="s">
        <v>129</v>
      </c>
      <c r="BM259" s="197" t="s">
        <v>357</v>
      </c>
    </row>
    <row r="260" spans="1:47" s="2" customFormat="1" ht="11.25">
      <c r="A260" s="34"/>
      <c r="B260" s="35"/>
      <c r="C260" s="36"/>
      <c r="D260" s="199" t="s">
        <v>131</v>
      </c>
      <c r="E260" s="36"/>
      <c r="F260" s="200" t="s">
        <v>356</v>
      </c>
      <c r="G260" s="36"/>
      <c r="H260" s="36"/>
      <c r="I260" s="201"/>
      <c r="J260" s="36"/>
      <c r="K260" s="36"/>
      <c r="L260" s="39"/>
      <c r="M260" s="202"/>
      <c r="N260" s="203"/>
      <c r="O260" s="71"/>
      <c r="P260" s="71"/>
      <c r="Q260" s="71"/>
      <c r="R260" s="71"/>
      <c r="S260" s="71"/>
      <c r="T260" s="72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T260" s="17" t="s">
        <v>131</v>
      </c>
      <c r="AU260" s="17" t="s">
        <v>87</v>
      </c>
    </row>
    <row r="261" spans="2:51" s="13" customFormat="1" ht="11.25">
      <c r="B261" s="204"/>
      <c r="C261" s="205"/>
      <c r="D261" s="199" t="s">
        <v>137</v>
      </c>
      <c r="E261" s="206" t="s">
        <v>1</v>
      </c>
      <c r="F261" s="207" t="s">
        <v>358</v>
      </c>
      <c r="G261" s="205"/>
      <c r="H261" s="208">
        <v>5.5</v>
      </c>
      <c r="I261" s="209"/>
      <c r="J261" s="205"/>
      <c r="K261" s="205"/>
      <c r="L261" s="210"/>
      <c r="M261" s="211"/>
      <c r="N261" s="212"/>
      <c r="O261" s="212"/>
      <c r="P261" s="212"/>
      <c r="Q261" s="212"/>
      <c r="R261" s="212"/>
      <c r="S261" s="212"/>
      <c r="T261" s="213"/>
      <c r="AT261" s="214" t="s">
        <v>137</v>
      </c>
      <c r="AU261" s="214" t="s">
        <v>87</v>
      </c>
      <c r="AV261" s="13" t="s">
        <v>87</v>
      </c>
      <c r="AW261" s="13" t="s">
        <v>34</v>
      </c>
      <c r="AX261" s="13" t="s">
        <v>85</v>
      </c>
      <c r="AY261" s="214" t="s">
        <v>122</v>
      </c>
    </row>
    <row r="262" spans="2:63" s="12" customFormat="1" ht="22.9" customHeight="1">
      <c r="B262" s="170"/>
      <c r="C262" s="171"/>
      <c r="D262" s="172" t="s">
        <v>76</v>
      </c>
      <c r="E262" s="184" t="s">
        <v>359</v>
      </c>
      <c r="F262" s="184" t="s">
        <v>360</v>
      </c>
      <c r="G262" s="171"/>
      <c r="H262" s="171"/>
      <c r="I262" s="174"/>
      <c r="J262" s="185">
        <f>BK262</f>
        <v>0</v>
      </c>
      <c r="K262" s="171"/>
      <c r="L262" s="176"/>
      <c r="M262" s="177"/>
      <c r="N262" s="178"/>
      <c r="O262" s="178"/>
      <c r="P262" s="179">
        <f>SUM(P263:P271)</f>
        <v>0</v>
      </c>
      <c r="Q262" s="178"/>
      <c r="R262" s="179">
        <f>SUM(R263:R271)</f>
        <v>0</v>
      </c>
      <c r="S262" s="178"/>
      <c r="T262" s="180">
        <f>SUM(T263:T271)</f>
        <v>0</v>
      </c>
      <c r="AR262" s="181" t="s">
        <v>85</v>
      </c>
      <c r="AT262" s="182" t="s">
        <v>76</v>
      </c>
      <c r="AU262" s="182" t="s">
        <v>85</v>
      </c>
      <c r="AY262" s="181" t="s">
        <v>122</v>
      </c>
      <c r="BK262" s="183">
        <f>SUM(BK263:BK271)</f>
        <v>0</v>
      </c>
    </row>
    <row r="263" spans="1:65" s="2" customFormat="1" ht="24.2" customHeight="1">
      <c r="A263" s="34"/>
      <c r="B263" s="35"/>
      <c r="C263" s="186" t="s">
        <v>361</v>
      </c>
      <c r="D263" s="186" t="s">
        <v>124</v>
      </c>
      <c r="E263" s="187" t="s">
        <v>362</v>
      </c>
      <c r="F263" s="188" t="s">
        <v>363</v>
      </c>
      <c r="G263" s="189" t="s">
        <v>181</v>
      </c>
      <c r="H263" s="190">
        <v>31.875</v>
      </c>
      <c r="I263" s="191"/>
      <c r="J263" s="192">
        <f>ROUND(I263*H263,2)</f>
        <v>0</v>
      </c>
      <c r="K263" s="188" t="s">
        <v>1</v>
      </c>
      <c r="L263" s="39"/>
      <c r="M263" s="193" t="s">
        <v>1</v>
      </c>
      <c r="N263" s="194" t="s">
        <v>42</v>
      </c>
      <c r="O263" s="71"/>
      <c r="P263" s="195">
        <f>O263*H263</f>
        <v>0</v>
      </c>
      <c r="Q263" s="195">
        <v>0</v>
      </c>
      <c r="R263" s="195">
        <f>Q263*H263</f>
        <v>0</v>
      </c>
      <c r="S263" s="195">
        <v>0</v>
      </c>
      <c r="T263" s="196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97" t="s">
        <v>129</v>
      </c>
      <c r="AT263" s="197" t="s">
        <v>124</v>
      </c>
      <c r="AU263" s="197" t="s">
        <v>87</v>
      </c>
      <c r="AY263" s="17" t="s">
        <v>122</v>
      </c>
      <c r="BE263" s="198">
        <f>IF(N263="základní",J263,0)</f>
        <v>0</v>
      </c>
      <c r="BF263" s="198">
        <f>IF(N263="snížená",J263,0)</f>
        <v>0</v>
      </c>
      <c r="BG263" s="198">
        <f>IF(N263="zákl. přenesená",J263,0)</f>
        <v>0</v>
      </c>
      <c r="BH263" s="198">
        <f>IF(N263="sníž. přenesená",J263,0)</f>
        <v>0</v>
      </c>
      <c r="BI263" s="198">
        <f>IF(N263="nulová",J263,0)</f>
        <v>0</v>
      </c>
      <c r="BJ263" s="17" t="s">
        <v>85</v>
      </c>
      <c r="BK263" s="198">
        <f>ROUND(I263*H263,2)</f>
        <v>0</v>
      </c>
      <c r="BL263" s="17" t="s">
        <v>129</v>
      </c>
      <c r="BM263" s="197" t="s">
        <v>364</v>
      </c>
    </row>
    <row r="264" spans="1:47" s="2" customFormat="1" ht="19.5">
      <c r="A264" s="34"/>
      <c r="B264" s="35"/>
      <c r="C264" s="36"/>
      <c r="D264" s="199" t="s">
        <v>131</v>
      </c>
      <c r="E264" s="36"/>
      <c r="F264" s="200" t="s">
        <v>363</v>
      </c>
      <c r="G264" s="36"/>
      <c r="H264" s="36"/>
      <c r="I264" s="201"/>
      <c r="J264" s="36"/>
      <c r="K264" s="36"/>
      <c r="L264" s="39"/>
      <c r="M264" s="202"/>
      <c r="N264" s="203"/>
      <c r="O264" s="71"/>
      <c r="P264" s="71"/>
      <c r="Q264" s="71"/>
      <c r="R264" s="71"/>
      <c r="S264" s="71"/>
      <c r="T264" s="72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T264" s="17" t="s">
        <v>131</v>
      </c>
      <c r="AU264" s="17" t="s">
        <v>87</v>
      </c>
    </row>
    <row r="265" spans="1:47" s="2" customFormat="1" ht="29.25">
      <c r="A265" s="34"/>
      <c r="B265" s="35"/>
      <c r="C265" s="36"/>
      <c r="D265" s="199" t="s">
        <v>172</v>
      </c>
      <c r="E265" s="36"/>
      <c r="F265" s="236" t="s">
        <v>365</v>
      </c>
      <c r="G265" s="36"/>
      <c r="H265" s="36"/>
      <c r="I265" s="201"/>
      <c r="J265" s="36"/>
      <c r="K265" s="36"/>
      <c r="L265" s="39"/>
      <c r="M265" s="202"/>
      <c r="N265" s="203"/>
      <c r="O265" s="71"/>
      <c r="P265" s="71"/>
      <c r="Q265" s="71"/>
      <c r="R265" s="71"/>
      <c r="S265" s="71"/>
      <c r="T265" s="72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T265" s="17" t="s">
        <v>172</v>
      </c>
      <c r="AU265" s="17" t="s">
        <v>87</v>
      </c>
    </row>
    <row r="266" spans="2:51" s="15" customFormat="1" ht="11.25">
      <c r="B266" s="226"/>
      <c r="C266" s="227"/>
      <c r="D266" s="199" t="s">
        <v>137</v>
      </c>
      <c r="E266" s="228" t="s">
        <v>1</v>
      </c>
      <c r="F266" s="229" t="s">
        <v>366</v>
      </c>
      <c r="G266" s="227"/>
      <c r="H266" s="228" t="s">
        <v>1</v>
      </c>
      <c r="I266" s="230"/>
      <c r="J266" s="227"/>
      <c r="K266" s="227"/>
      <c r="L266" s="231"/>
      <c r="M266" s="232"/>
      <c r="N266" s="233"/>
      <c r="O266" s="233"/>
      <c r="P266" s="233"/>
      <c r="Q266" s="233"/>
      <c r="R266" s="233"/>
      <c r="S266" s="233"/>
      <c r="T266" s="234"/>
      <c r="AT266" s="235" t="s">
        <v>137</v>
      </c>
      <c r="AU266" s="235" t="s">
        <v>87</v>
      </c>
      <c r="AV266" s="15" t="s">
        <v>85</v>
      </c>
      <c r="AW266" s="15" t="s">
        <v>34</v>
      </c>
      <c r="AX266" s="15" t="s">
        <v>77</v>
      </c>
      <c r="AY266" s="235" t="s">
        <v>122</v>
      </c>
    </row>
    <row r="267" spans="2:51" s="13" customFormat="1" ht="11.25">
      <c r="B267" s="204"/>
      <c r="C267" s="205"/>
      <c r="D267" s="199" t="s">
        <v>137</v>
      </c>
      <c r="E267" s="206" t="s">
        <v>1</v>
      </c>
      <c r="F267" s="207" t="s">
        <v>347</v>
      </c>
      <c r="G267" s="205"/>
      <c r="H267" s="208">
        <v>1.75</v>
      </c>
      <c r="I267" s="209"/>
      <c r="J267" s="205"/>
      <c r="K267" s="205"/>
      <c r="L267" s="210"/>
      <c r="M267" s="211"/>
      <c r="N267" s="212"/>
      <c r="O267" s="212"/>
      <c r="P267" s="212"/>
      <c r="Q267" s="212"/>
      <c r="R267" s="212"/>
      <c r="S267" s="212"/>
      <c r="T267" s="213"/>
      <c r="AT267" s="214" t="s">
        <v>137</v>
      </c>
      <c r="AU267" s="214" t="s">
        <v>87</v>
      </c>
      <c r="AV267" s="13" t="s">
        <v>87</v>
      </c>
      <c r="AW267" s="13" t="s">
        <v>34</v>
      </c>
      <c r="AX267" s="13" t="s">
        <v>77</v>
      </c>
      <c r="AY267" s="214" t="s">
        <v>122</v>
      </c>
    </row>
    <row r="268" spans="2:51" s="15" customFormat="1" ht="11.25">
      <c r="B268" s="226"/>
      <c r="C268" s="227"/>
      <c r="D268" s="199" t="s">
        <v>137</v>
      </c>
      <c r="E268" s="228" t="s">
        <v>1</v>
      </c>
      <c r="F268" s="229" t="s">
        <v>367</v>
      </c>
      <c r="G268" s="227"/>
      <c r="H268" s="228" t="s">
        <v>1</v>
      </c>
      <c r="I268" s="230"/>
      <c r="J268" s="227"/>
      <c r="K268" s="227"/>
      <c r="L268" s="231"/>
      <c r="M268" s="232"/>
      <c r="N268" s="233"/>
      <c r="O268" s="233"/>
      <c r="P268" s="233"/>
      <c r="Q268" s="233"/>
      <c r="R268" s="233"/>
      <c r="S268" s="233"/>
      <c r="T268" s="234"/>
      <c r="AT268" s="235" t="s">
        <v>137</v>
      </c>
      <c r="AU268" s="235" t="s">
        <v>87</v>
      </c>
      <c r="AV268" s="15" t="s">
        <v>85</v>
      </c>
      <c r="AW268" s="15" t="s">
        <v>34</v>
      </c>
      <c r="AX268" s="15" t="s">
        <v>77</v>
      </c>
      <c r="AY268" s="235" t="s">
        <v>122</v>
      </c>
    </row>
    <row r="269" spans="2:51" s="13" customFormat="1" ht="11.25">
      <c r="B269" s="204"/>
      <c r="C269" s="205"/>
      <c r="D269" s="199" t="s">
        <v>137</v>
      </c>
      <c r="E269" s="206" t="s">
        <v>1</v>
      </c>
      <c r="F269" s="207" t="s">
        <v>368</v>
      </c>
      <c r="G269" s="205"/>
      <c r="H269" s="208">
        <v>11</v>
      </c>
      <c r="I269" s="209"/>
      <c r="J269" s="205"/>
      <c r="K269" s="205"/>
      <c r="L269" s="210"/>
      <c r="M269" s="211"/>
      <c r="N269" s="212"/>
      <c r="O269" s="212"/>
      <c r="P269" s="212"/>
      <c r="Q269" s="212"/>
      <c r="R269" s="212"/>
      <c r="S269" s="212"/>
      <c r="T269" s="213"/>
      <c r="AT269" s="214" t="s">
        <v>137</v>
      </c>
      <c r="AU269" s="214" t="s">
        <v>87</v>
      </c>
      <c r="AV269" s="13" t="s">
        <v>87</v>
      </c>
      <c r="AW269" s="13" t="s">
        <v>34</v>
      </c>
      <c r="AX269" s="13" t="s">
        <v>77</v>
      </c>
      <c r="AY269" s="214" t="s">
        <v>122</v>
      </c>
    </row>
    <row r="270" spans="2:51" s="14" customFormat="1" ht="11.25">
      <c r="B270" s="215"/>
      <c r="C270" s="216"/>
      <c r="D270" s="199" t="s">
        <v>137</v>
      </c>
      <c r="E270" s="217" t="s">
        <v>1</v>
      </c>
      <c r="F270" s="218" t="s">
        <v>158</v>
      </c>
      <c r="G270" s="216"/>
      <c r="H270" s="219">
        <v>12.75</v>
      </c>
      <c r="I270" s="220"/>
      <c r="J270" s="216"/>
      <c r="K270" s="216"/>
      <c r="L270" s="221"/>
      <c r="M270" s="222"/>
      <c r="N270" s="223"/>
      <c r="O270" s="223"/>
      <c r="P270" s="223"/>
      <c r="Q270" s="223"/>
      <c r="R270" s="223"/>
      <c r="S270" s="223"/>
      <c r="T270" s="224"/>
      <c r="AT270" s="225" t="s">
        <v>137</v>
      </c>
      <c r="AU270" s="225" t="s">
        <v>87</v>
      </c>
      <c r="AV270" s="14" t="s">
        <v>129</v>
      </c>
      <c r="AW270" s="14" t="s">
        <v>34</v>
      </c>
      <c r="AX270" s="14" t="s">
        <v>85</v>
      </c>
      <c r="AY270" s="225" t="s">
        <v>122</v>
      </c>
    </row>
    <row r="271" spans="2:51" s="13" customFormat="1" ht="11.25">
      <c r="B271" s="204"/>
      <c r="C271" s="205"/>
      <c r="D271" s="199" t="s">
        <v>137</v>
      </c>
      <c r="E271" s="205"/>
      <c r="F271" s="207" t="s">
        <v>369</v>
      </c>
      <c r="G271" s="205"/>
      <c r="H271" s="208">
        <v>31.875</v>
      </c>
      <c r="I271" s="209"/>
      <c r="J271" s="205"/>
      <c r="K271" s="205"/>
      <c r="L271" s="210"/>
      <c r="M271" s="211"/>
      <c r="N271" s="212"/>
      <c r="O271" s="212"/>
      <c r="P271" s="212"/>
      <c r="Q271" s="212"/>
      <c r="R271" s="212"/>
      <c r="S271" s="212"/>
      <c r="T271" s="213"/>
      <c r="AT271" s="214" t="s">
        <v>137</v>
      </c>
      <c r="AU271" s="214" t="s">
        <v>87</v>
      </c>
      <c r="AV271" s="13" t="s">
        <v>87</v>
      </c>
      <c r="AW271" s="13" t="s">
        <v>4</v>
      </c>
      <c r="AX271" s="13" t="s">
        <v>85</v>
      </c>
      <c r="AY271" s="214" t="s">
        <v>122</v>
      </c>
    </row>
    <row r="272" spans="2:63" s="12" customFormat="1" ht="22.9" customHeight="1">
      <c r="B272" s="170"/>
      <c r="C272" s="171"/>
      <c r="D272" s="172" t="s">
        <v>76</v>
      </c>
      <c r="E272" s="184" t="s">
        <v>370</v>
      </c>
      <c r="F272" s="184" t="s">
        <v>371</v>
      </c>
      <c r="G272" s="171"/>
      <c r="H272" s="171"/>
      <c r="I272" s="174"/>
      <c r="J272" s="185">
        <f>BK272</f>
        <v>0</v>
      </c>
      <c r="K272" s="171"/>
      <c r="L272" s="176"/>
      <c r="M272" s="177"/>
      <c r="N272" s="178"/>
      <c r="O272" s="178"/>
      <c r="P272" s="179">
        <f>SUM(P273:P274)</f>
        <v>0</v>
      </c>
      <c r="Q272" s="178"/>
      <c r="R272" s="179">
        <f>SUM(R273:R274)</f>
        <v>0</v>
      </c>
      <c r="S272" s="178"/>
      <c r="T272" s="180">
        <f>SUM(T273:T274)</f>
        <v>0</v>
      </c>
      <c r="AR272" s="181" t="s">
        <v>85</v>
      </c>
      <c r="AT272" s="182" t="s">
        <v>76</v>
      </c>
      <c r="AU272" s="182" t="s">
        <v>85</v>
      </c>
      <c r="AY272" s="181" t="s">
        <v>122</v>
      </c>
      <c r="BK272" s="183">
        <f>SUM(BK273:BK274)</f>
        <v>0</v>
      </c>
    </row>
    <row r="273" spans="1:65" s="2" customFormat="1" ht="16.5" customHeight="1">
      <c r="A273" s="34"/>
      <c r="B273" s="35"/>
      <c r="C273" s="186" t="s">
        <v>372</v>
      </c>
      <c r="D273" s="186" t="s">
        <v>124</v>
      </c>
      <c r="E273" s="187" t="s">
        <v>373</v>
      </c>
      <c r="F273" s="188" t="s">
        <v>374</v>
      </c>
      <c r="G273" s="189" t="s">
        <v>181</v>
      </c>
      <c r="H273" s="190">
        <v>226.343</v>
      </c>
      <c r="I273" s="191"/>
      <c r="J273" s="192">
        <f>ROUND(I273*H273,2)</f>
        <v>0</v>
      </c>
      <c r="K273" s="188" t="s">
        <v>128</v>
      </c>
      <c r="L273" s="39"/>
      <c r="M273" s="193" t="s">
        <v>1</v>
      </c>
      <c r="N273" s="194" t="s">
        <v>42</v>
      </c>
      <c r="O273" s="71"/>
      <c r="P273" s="195">
        <f>O273*H273</f>
        <v>0</v>
      </c>
      <c r="Q273" s="195">
        <v>0</v>
      </c>
      <c r="R273" s="195">
        <f>Q273*H273</f>
        <v>0</v>
      </c>
      <c r="S273" s="195">
        <v>0</v>
      </c>
      <c r="T273" s="196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97" t="s">
        <v>129</v>
      </c>
      <c r="AT273" s="197" t="s">
        <v>124</v>
      </c>
      <c r="AU273" s="197" t="s">
        <v>87</v>
      </c>
      <c r="AY273" s="17" t="s">
        <v>122</v>
      </c>
      <c r="BE273" s="198">
        <f>IF(N273="základní",J273,0)</f>
        <v>0</v>
      </c>
      <c r="BF273" s="198">
        <f>IF(N273="snížená",J273,0)</f>
        <v>0</v>
      </c>
      <c r="BG273" s="198">
        <f>IF(N273="zákl. přenesená",J273,0)</f>
        <v>0</v>
      </c>
      <c r="BH273" s="198">
        <f>IF(N273="sníž. přenesená",J273,0)</f>
        <v>0</v>
      </c>
      <c r="BI273" s="198">
        <f>IF(N273="nulová",J273,0)</f>
        <v>0</v>
      </c>
      <c r="BJ273" s="17" t="s">
        <v>85</v>
      </c>
      <c r="BK273" s="198">
        <f>ROUND(I273*H273,2)</f>
        <v>0</v>
      </c>
      <c r="BL273" s="17" t="s">
        <v>129</v>
      </c>
      <c r="BM273" s="197" t="s">
        <v>375</v>
      </c>
    </row>
    <row r="274" spans="1:47" s="2" customFormat="1" ht="19.5">
      <c r="A274" s="34"/>
      <c r="B274" s="35"/>
      <c r="C274" s="36"/>
      <c r="D274" s="199" t="s">
        <v>131</v>
      </c>
      <c r="E274" s="36"/>
      <c r="F274" s="200" t="s">
        <v>376</v>
      </c>
      <c r="G274" s="36"/>
      <c r="H274" s="36"/>
      <c r="I274" s="201"/>
      <c r="J274" s="36"/>
      <c r="K274" s="36"/>
      <c r="L274" s="39"/>
      <c r="M274" s="247"/>
      <c r="N274" s="248"/>
      <c r="O274" s="249"/>
      <c r="P274" s="249"/>
      <c r="Q274" s="249"/>
      <c r="R274" s="249"/>
      <c r="S274" s="249"/>
      <c r="T274" s="250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T274" s="17" t="s">
        <v>131</v>
      </c>
      <c r="AU274" s="17" t="s">
        <v>87</v>
      </c>
    </row>
    <row r="275" spans="1:31" s="2" customFormat="1" ht="6.95" customHeight="1">
      <c r="A275" s="34"/>
      <c r="B275" s="54"/>
      <c r="C275" s="55"/>
      <c r="D275" s="55"/>
      <c r="E275" s="55"/>
      <c r="F275" s="55"/>
      <c r="G275" s="55"/>
      <c r="H275" s="55"/>
      <c r="I275" s="55"/>
      <c r="J275" s="55"/>
      <c r="K275" s="55"/>
      <c r="L275" s="39"/>
      <c r="M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</row>
  </sheetData>
  <sheetProtection algorithmName="SHA-512" hashValue="x1aoaSJ1dgVrrUSQo/bxSElaEw2eah9iRzGwB5UeKSdiuce4s8UVCdDs3BuQcYVnBDYb0LTaMrq36mKFZJwhHA==" saltValue="tJswwxjQxGItsrAGeoHkBxONuiJK/msfQzeKVWAWIzf2mCnXYMvD8AUyDR8PxBw3iAp79ybEuBMmiOF9pWMjCQ==" spinCount="100000" sheet="1" objects="1" scenarios="1" formatColumns="0" formatRows="0" autoFilter="0"/>
  <autoFilter ref="C123:K274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7" t="s">
        <v>90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87</v>
      </c>
    </row>
    <row r="4" spans="2:46" s="1" customFormat="1" ht="24.95" customHeight="1">
      <c r="B4" s="20"/>
      <c r="D4" s="110" t="s">
        <v>91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26.25" customHeight="1">
      <c r="B7" s="20"/>
      <c r="E7" s="292" t="str">
        <f>'Rekapitulace stavby'!K6</f>
        <v>Lužická Nisa, Jablonec n. N., havárie PB zdi, ř.km 44,400 – 44,420 von</v>
      </c>
      <c r="F7" s="293"/>
      <c r="G7" s="293"/>
      <c r="H7" s="293"/>
      <c r="L7" s="20"/>
    </row>
    <row r="8" spans="1:31" s="2" customFormat="1" ht="12" customHeight="1">
      <c r="A8" s="34"/>
      <c r="B8" s="39"/>
      <c r="C8" s="34"/>
      <c r="D8" s="112" t="s">
        <v>92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4" t="s">
        <v>377</v>
      </c>
      <c r="F9" s="295"/>
      <c r="G9" s="295"/>
      <c r="H9" s="295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31. 3. 2023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26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27</v>
      </c>
      <c r="F15" s="34"/>
      <c r="G15" s="34"/>
      <c r="H15" s="34"/>
      <c r="I15" s="112" t="s">
        <v>28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29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6" t="str">
        <f>'Rekapitulace stavby'!E14</f>
        <v>Vyplň údaj</v>
      </c>
      <c r="F18" s="297"/>
      <c r="G18" s="297"/>
      <c r="H18" s="297"/>
      <c r="I18" s="112" t="s">
        <v>28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31</v>
      </c>
      <c r="E20" s="34"/>
      <c r="F20" s="34"/>
      <c r="G20" s="34"/>
      <c r="H20" s="34"/>
      <c r="I20" s="112" t="s">
        <v>25</v>
      </c>
      <c r="J20" s="113" t="s">
        <v>32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33</v>
      </c>
      <c r="F21" s="34"/>
      <c r="G21" s="34"/>
      <c r="H21" s="34"/>
      <c r="I21" s="112" t="s">
        <v>28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35</v>
      </c>
      <c r="E23" s="34"/>
      <c r="F23" s="34"/>
      <c r="G23" s="34"/>
      <c r="H23" s="34"/>
      <c r="I23" s="112" t="s">
        <v>25</v>
      </c>
      <c r="J23" s="113" t="s">
        <v>32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33</v>
      </c>
      <c r="F24" s="34"/>
      <c r="G24" s="34"/>
      <c r="H24" s="34"/>
      <c r="I24" s="112" t="s">
        <v>28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36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298" t="s">
        <v>1</v>
      </c>
      <c r="F27" s="298"/>
      <c r="G27" s="298"/>
      <c r="H27" s="298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37</v>
      </c>
      <c r="E30" s="34"/>
      <c r="F30" s="34"/>
      <c r="G30" s="34"/>
      <c r="H30" s="34"/>
      <c r="I30" s="34"/>
      <c r="J30" s="120">
        <f>ROUND(J120,2)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39</v>
      </c>
      <c r="G32" s="34"/>
      <c r="H32" s="34"/>
      <c r="I32" s="121" t="s">
        <v>38</v>
      </c>
      <c r="J32" s="121" t="s">
        <v>40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41</v>
      </c>
      <c r="E33" s="112" t="s">
        <v>42</v>
      </c>
      <c r="F33" s="123">
        <f>ROUND((SUM(BE120:BE153)),2)</f>
        <v>0</v>
      </c>
      <c r="G33" s="34"/>
      <c r="H33" s="34"/>
      <c r="I33" s="124">
        <v>0.21</v>
      </c>
      <c r="J33" s="123">
        <f>ROUND(((SUM(BE120:BE153))*I33),2)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43</v>
      </c>
      <c r="F34" s="123">
        <f>ROUND((SUM(BF120:BF153)),2)</f>
        <v>0</v>
      </c>
      <c r="G34" s="34"/>
      <c r="H34" s="34"/>
      <c r="I34" s="124">
        <v>0.15</v>
      </c>
      <c r="J34" s="123">
        <f>ROUND(((SUM(BF120:BF153))*I34),2)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44</v>
      </c>
      <c r="F35" s="123">
        <f>ROUND((SUM(BG120:BG153)),2)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45</v>
      </c>
      <c r="F36" s="123">
        <f>ROUND((SUM(BH120:BH153)),2)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46</v>
      </c>
      <c r="F37" s="123">
        <f>ROUND((SUM(BI120:BI153)),2)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47</v>
      </c>
      <c r="E39" s="127"/>
      <c r="F39" s="127"/>
      <c r="G39" s="128" t="s">
        <v>48</v>
      </c>
      <c r="H39" s="129" t="s">
        <v>49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50</v>
      </c>
      <c r="E50" s="133"/>
      <c r="F50" s="133"/>
      <c r="G50" s="132" t="s">
        <v>51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52</v>
      </c>
      <c r="E61" s="135"/>
      <c r="F61" s="136" t="s">
        <v>53</v>
      </c>
      <c r="G61" s="134" t="s">
        <v>52</v>
      </c>
      <c r="H61" s="135"/>
      <c r="I61" s="135"/>
      <c r="J61" s="137" t="s">
        <v>53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54</v>
      </c>
      <c r="E65" s="138"/>
      <c r="F65" s="138"/>
      <c r="G65" s="132" t="s">
        <v>55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52</v>
      </c>
      <c r="E76" s="135"/>
      <c r="F76" s="136" t="s">
        <v>53</v>
      </c>
      <c r="G76" s="134" t="s">
        <v>52</v>
      </c>
      <c r="H76" s="135"/>
      <c r="I76" s="135"/>
      <c r="J76" s="137" t="s">
        <v>53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94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6.25" customHeight="1">
      <c r="A85" s="34"/>
      <c r="B85" s="35"/>
      <c r="C85" s="36"/>
      <c r="D85" s="36"/>
      <c r="E85" s="299" t="str">
        <f>E7</f>
        <v>Lužická Nisa, Jablonec n. N., havárie PB zdi, ř.km 44,400 – 44,420 von</v>
      </c>
      <c r="F85" s="300"/>
      <c r="G85" s="300"/>
      <c r="H85" s="300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92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0" t="str">
        <f>E9</f>
        <v>VON - von</v>
      </c>
      <c r="F87" s="301"/>
      <c r="G87" s="301"/>
      <c r="H87" s="301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Jablonec nad Nisou</v>
      </c>
      <c r="G89" s="36"/>
      <c r="H89" s="36"/>
      <c r="I89" s="29" t="s">
        <v>22</v>
      </c>
      <c r="J89" s="66" t="str">
        <f>IF(J12="","",J12)</f>
        <v>31. 3. 2023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>
      <c r="A91" s="34"/>
      <c r="B91" s="35"/>
      <c r="C91" s="29" t="s">
        <v>24</v>
      </c>
      <c r="D91" s="36"/>
      <c r="E91" s="36"/>
      <c r="F91" s="27" t="str">
        <f>E15</f>
        <v>Povodí Labe, státní podnik</v>
      </c>
      <c r="G91" s="36"/>
      <c r="H91" s="36"/>
      <c r="I91" s="29" t="s">
        <v>31</v>
      </c>
      <c r="J91" s="32" t="str">
        <f>E21</f>
        <v>Ing. Tomáš Pecival, Ph.D.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5.7" customHeight="1">
      <c r="A92" s="34"/>
      <c r="B92" s="35"/>
      <c r="C92" s="29" t="s">
        <v>29</v>
      </c>
      <c r="D92" s="36"/>
      <c r="E92" s="36"/>
      <c r="F92" s="27" t="str">
        <f>IF(E18="","",E18)</f>
        <v>Vyplň údaj</v>
      </c>
      <c r="G92" s="36"/>
      <c r="H92" s="36"/>
      <c r="I92" s="29" t="s">
        <v>35</v>
      </c>
      <c r="J92" s="32" t="str">
        <f>E24</f>
        <v>Ing. Tomáš Pecival, Ph.D.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95</v>
      </c>
      <c r="D94" s="144"/>
      <c r="E94" s="144"/>
      <c r="F94" s="144"/>
      <c r="G94" s="144"/>
      <c r="H94" s="144"/>
      <c r="I94" s="144"/>
      <c r="J94" s="145" t="s">
        <v>96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97</v>
      </c>
      <c r="D96" s="36"/>
      <c r="E96" s="36"/>
      <c r="F96" s="36"/>
      <c r="G96" s="36"/>
      <c r="H96" s="36"/>
      <c r="I96" s="36"/>
      <c r="J96" s="84">
        <f>J120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98</v>
      </c>
    </row>
    <row r="97" spans="2:12" s="9" customFormat="1" ht="24.95" customHeight="1">
      <c r="B97" s="147"/>
      <c r="C97" s="148"/>
      <c r="D97" s="149" t="s">
        <v>378</v>
      </c>
      <c r="E97" s="150"/>
      <c r="F97" s="150"/>
      <c r="G97" s="150"/>
      <c r="H97" s="150"/>
      <c r="I97" s="150"/>
      <c r="J97" s="151">
        <f>J121</f>
        <v>0</v>
      </c>
      <c r="K97" s="148"/>
      <c r="L97" s="152"/>
    </row>
    <row r="98" spans="2:12" s="10" customFormat="1" ht="19.9" customHeight="1">
      <c r="B98" s="153"/>
      <c r="C98" s="154"/>
      <c r="D98" s="155" t="s">
        <v>379</v>
      </c>
      <c r="E98" s="156"/>
      <c r="F98" s="156"/>
      <c r="G98" s="156"/>
      <c r="H98" s="156"/>
      <c r="I98" s="156"/>
      <c r="J98" s="157">
        <f>J122</f>
        <v>0</v>
      </c>
      <c r="K98" s="154"/>
      <c r="L98" s="158"/>
    </row>
    <row r="99" spans="2:12" s="10" customFormat="1" ht="19.9" customHeight="1">
      <c r="B99" s="153"/>
      <c r="C99" s="154"/>
      <c r="D99" s="155" t="s">
        <v>380</v>
      </c>
      <c r="E99" s="156"/>
      <c r="F99" s="156"/>
      <c r="G99" s="156"/>
      <c r="H99" s="156"/>
      <c r="I99" s="156"/>
      <c r="J99" s="157">
        <f>J123</f>
        <v>0</v>
      </c>
      <c r="K99" s="154"/>
      <c r="L99" s="158"/>
    </row>
    <row r="100" spans="2:12" s="9" customFormat="1" ht="24.95" customHeight="1">
      <c r="B100" s="147"/>
      <c r="C100" s="148"/>
      <c r="D100" s="149" t="s">
        <v>381</v>
      </c>
      <c r="E100" s="150"/>
      <c r="F100" s="150"/>
      <c r="G100" s="150"/>
      <c r="H100" s="150"/>
      <c r="I100" s="150"/>
      <c r="J100" s="151">
        <f>J124</f>
        <v>0</v>
      </c>
      <c r="K100" s="148"/>
      <c r="L100" s="152"/>
    </row>
    <row r="101" spans="1:31" s="2" customFormat="1" ht="21.75" customHeight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6" spans="1:31" s="2" customFormat="1" ht="6.95" customHeight="1">
      <c r="A106" s="34"/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24.95" customHeight="1">
      <c r="A107" s="34"/>
      <c r="B107" s="35"/>
      <c r="C107" s="23" t="s">
        <v>107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16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6.25" customHeight="1">
      <c r="A110" s="34"/>
      <c r="B110" s="35"/>
      <c r="C110" s="36"/>
      <c r="D110" s="36"/>
      <c r="E110" s="299" t="str">
        <f>E7</f>
        <v>Lužická Nisa, Jablonec n. N., havárie PB zdi, ř.km 44,400 – 44,420 von</v>
      </c>
      <c r="F110" s="300"/>
      <c r="G110" s="300"/>
      <c r="H110" s="300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92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270" t="str">
        <f>E9</f>
        <v>VON - von</v>
      </c>
      <c r="F112" s="301"/>
      <c r="G112" s="301"/>
      <c r="H112" s="301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20</v>
      </c>
      <c r="D114" s="36"/>
      <c r="E114" s="36"/>
      <c r="F114" s="27" t="str">
        <f>F12</f>
        <v>Jablonec nad Nisou</v>
      </c>
      <c r="G114" s="36"/>
      <c r="H114" s="36"/>
      <c r="I114" s="29" t="s">
        <v>22</v>
      </c>
      <c r="J114" s="66" t="str">
        <f>IF(J12="","",J12)</f>
        <v>31. 3. 2023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25.7" customHeight="1">
      <c r="A116" s="34"/>
      <c r="B116" s="35"/>
      <c r="C116" s="29" t="s">
        <v>24</v>
      </c>
      <c r="D116" s="36"/>
      <c r="E116" s="36"/>
      <c r="F116" s="27" t="str">
        <f>E15</f>
        <v>Povodí Labe, státní podnik</v>
      </c>
      <c r="G116" s="36"/>
      <c r="H116" s="36"/>
      <c r="I116" s="29" t="s">
        <v>31</v>
      </c>
      <c r="J116" s="32" t="str">
        <f>E21</f>
        <v>Ing. Tomáš Pecival, Ph.D.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25.7" customHeight="1">
      <c r="A117" s="34"/>
      <c r="B117" s="35"/>
      <c r="C117" s="29" t="s">
        <v>29</v>
      </c>
      <c r="D117" s="36"/>
      <c r="E117" s="36"/>
      <c r="F117" s="27" t="str">
        <f>IF(E18="","",E18)</f>
        <v>Vyplň údaj</v>
      </c>
      <c r="G117" s="36"/>
      <c r="H117" s="36"/>
      <c r="I117" s="29" t="s">
        <v>35</v>
      </c>
      <c r="J117" s="32" t="str">
        <f>E24</f>
        <v>Ing. Tomáš Pecival, Ph.D.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0.3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11" customFormat="1" ht="29.25" customHeight="1">
      <c r="A119" s="159"/>
      <c r="B119" s="160"/>
      <c r="C119" s="161" t="s">
        <v>108</v>
      </c>
      <c r="D119" s="162" t="s">
        <v>62</v>
      </c>
      <c r="E119" s="162" t="s">
        <v>58</v>
      </c>
      <c r="F119" s="162" t="s">
        <v>59</v>
      </c>
      <c r="G119" s="162" t="s">
        <v>109</v>
      </c>
      <c r="H119" s="162" t="s">
        <v>110</v>
      </c>
      <c r="I119" s="162" t="s">
        <v>111</v>
      </c>
      <c r="J119" s="162" t="s">
        <v>96</v>
      </c>
      <c r="K119" s="163" t="s">
        <v>112</v>
      </c>
      <c r="L119" s="164"/>
      <c r="M119" s="75" t="s">
        <v>1</v>
      </c>
      <c r="N119" s="76" t="s">
        <v>41</v>
      </c>
      <c r="O119" s="76" t="s">
        <v>113</v>
      </c>
      <c r="P119" s="76" t="s">
        <v>114</v>
      </c>
      <c r="Q119" s="76" t="s">
        <v>115</v>
      </c>
      <c r="R119" s="76" t="s">
        <v>116</v>
      </c>
      <c r="S119" s="76" t="s">
        <v>117</v>
      </c>
      <c r="T119" s="77" t="s">
        <v>118</v>
      </c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</row>
    <row r="120" spans="1:63" s="2" customFormat="1" ht="22.9" customHeight="1">
      <c r="A120" s="34"/>
      <c r="B120" s="35"/>
      <c r="C120" s="82" t="s">
        <v>119</v>
      </c>
      <c r="D120" s="36"/>
      <c r="E120" s="36"/>
      <c r="F120" s="36"/>
      <c r="G120" s="36"/>
      <c r="H120" s="36"/>
      <c r="I120" s="36"/>
      <c r="J120" s="165">
        <f>BK120</f>
        <v>0</v>
      </c>
      <c r="K120" s="36"/>
      <c r="L120" s="39"/>
      <c r="M120" s="78"/>
      <c r="N120" s="166"/>
      <c r="O120" s="79"/>
      <c r="P120" s="167">
        <f>P121+P124</f>
        <v>0</v>
      </c>
      <c r="Q120" s="79"/>
      <c r="R120" s="167">
        <f>R121+R124</f>
        <v>0</v>
      </c>
      <c r="S120" s="79"/>
      <c r="T120" s="168">
        <f>T121+T124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76</v>
      </c>
      <c r="AU120" s="17" t="s">
        <v>98</v>
      </c>
      <c r="BK120" s="169">
        <f>BK121+BK124</f>
        <v>0</v>
      </c>
    </row>
    <row r="121" spans="2:63" s="12" customFormat="1" ht="25.9" customHeight="1">
      <c r="B121" s="170"/>
      <c r="C121" s="171"/>
      <c r="D121" s="172" t="s">
        <v>76</v>
      </c>
      <c r="E121" s="173" t="s">
        <v>382</v>
      </c>
      <c r="F121" s="173" t="s">
        <v>383</v>
      </c>
      <c r="G121" s="171"/>
      <c r="H121" s="171"/>
      <c r="I121" s="174"/>
      <c r="J121" s="175">
        <f>BK121</f>
        <v>0</v>
      </c>
      <c r="K121" s="171"/>
      <c r="L121" s="176"/>
      <c r="M121" s="177"/>
      <c r="N121" s="178"/>
      <c r="O121" s="178"/>
      <c r="P121" s="179">
        <f>SUM(P122:P123)</f>
        <v>0</v>
      </c>
      <c r="Q121" s="178"/>
      <c r="R121" s="179">
        <f>SUM(R122:R123)</f>
        <v>0</v>
      </c>
      <c r="S121" s="178"/>
      <c r="T121" s="180">
        <f>SUM(T122:T123)</f>
        <v>0</v>
      </c>
      <c r="AR121" s="181" t="s">
        <v>85</v>
      </c>
      <c r="AT121" s="182" t="s">
        <v>76</v>
      </c>
      <c r="AU121" s="182" t="s">
        <v>77</v>
      </c>
      <c r="AY121" s="181" t="s">
        <v>122</v>
      </c>
      <c r="BK121" s="183">
        <f>SUM(BK122:BK123)</f>
        <v>0</v>
      </c>
    </row>
    <row r="122" spans="2:63" s="12" customFormat="1" ht="22.9" customHeight="1">
      <c r="B122" s="170"/>
      <c r="C122" s="171"/>
      <c r="D122" s="172" t="s">
        <v>76</v>
      </c>
      <c r="E122" s="184" t="s">
        <v>384</v>
      </c>
      <c r="F122" s="184" t="s">
        <v>385</v>
      </c>
      <c r="G122" s="171"/>
      <c r="H122" s="171"/>
      <c r="I122" s="174"/>
      <c r="J122" s="185">
        <f>BK122</f>
        <v>0</v>
      </c>
      <c r="K122" s="171"/>
      <c r="L122" s="176"/>
      <c r="M122" s="177"/>
      <c r="N122" s="178"/>
      <c r="O122" s="178"/>
      <c r="P122" s="179">
        <v>0</v>
      </c>
      <c r="Q122" s="178"/>
      <c r="R122" s="179">
        <v>0</v>
      </c>
      <c r="S122" s="178"/>
      <c r="T122" s="180">
        <v>0</v>
      </c>
      <c r="AR122" s="181" t="s">
        <v>85</v>
      </c>
      <c r="AT122" s="182" t="s">
        <v>76</v>
      </c>
      <c r="AU122" s="182" t="s">
        <v>85</v>
      </c>
      <c r="AY122" s="181" t="s">
        <v>122</v>
      </c>
      <c r="BK122" s="183">
        <v>0</v>
      </c>
    </row>
    <row r="123" spans="2:63" s="12" customFormat="1" ht="22.9" customHeight="1">
      <c r="B123" s="170"/>
      <c r="C123" s="171"/>
      <c r="D123" s="172" t="s">
        <v>76</v>
      </c>
      <c r="E123" s="184" t="s">
        <v>386</v>
      </c>
      <c r="F123" s="184" t="s">
        <v>387</v>
      </c>
      <c r="G123" s="171"/>
      <c r="H123" s="171"/>
      <c r="I123" s="174"/>
      <c r="J123" s="185">
        <f>BK123</f>
        <v>0</v>
      </c>
      <c r="K123" s="171"/>
      <c r="L123" s="176"/>
      <c r="M123" s="177"/>
      <c r="N123" s="178"/>
      <c r="O123" s="178"/>
      <c r="P123" s="179">
        <v>0</v>
      </c>
      <c r="Q123" s="178"/>
      <c r="R123" s="179">
        <v>0</v>
      </c>
      <c r="S123" s="178"/>
      <c r="T123" s="180">
        <v>0</v>
      </c>
      <c r="AR123" s="181" t="s">
        <v>85</v>
      </c>
      <c r="AT123" s="182" t="s">
        <v>76</v>
      </c>
      <c r="AU123" s="182" t="s">
        <v>85</v>
      </c>
      <c r="AY123" s="181" t="s">
        <v>122</v>
      </c>
      <c r="BK123" s="183">
        <v>0</v>
      </c>
    </row>
    <row r="124" spans="2:63" s="12" customFormat="1" ht="25.9" customHeight="1">
      <c r="B124" s="170"/>
      <c r="C124" s="171"/>
      <c r="D124" s="172" t="s">
        <v>76</v>
      </c>
      <c r="E124" s="173" t="s">
        <v>388</v>
      </c>
      <c r="F124" s="173" t="s">
        <v>385</v>
      </c>
      <c r="G124" s="171"/>
      <c r="H124" s="171"/>
      <c r="I124" s="174"/>
      <c r="J124" s="175">
        <f>BK124</f>
        <v>0</v>
      </c>
      <c r="K124" s="171"/>
      <c r="L124" s="176"/>
      <c r="M124" s="177"/>
      <c r="N124" s="178"/>
      <c r="O124" s="178"/>
      <c r="P124" s="179">
        <f>SUM(P125:P153)</f>
        <v>0</v>
      </c>
      <c r="Q124" s="178"/>
      <c r="R124" s="179">
        <f>SUM(R125:R153)</f>
        <v>0</v>
      </c>
      <c r="S124" s="178"/>
      <c r="T124" s="180">
        <f>SUM(T125:T153)</f>
        <v>0</v>
      </c>
      <c r="AR124" s="181" t="s">
        <v>151</v>
      </c>
      <c r="AT124" s="182" t="s">
        <v>76</v>
      </c>
      <c r="AU124" s="182" t="s">
        <v>77</v>
      </c>
      <c r="AY124" s="181" t="s">
        <v>122</v>
      </c>
      <c r="BK124" s="183">
        <f>SUM(BK125:BK153)</f>
        <v>0</v>
      </c>
    </row>
    <row r="125" spans="1:65" s="2" customFormat="1" ht="24.2" customHeight="1">
      <c r="A125" s="34"/>
      <c r="B125" s="35"/>
      <c r="C125" s="186" t="s">
        <v>85</v>
      </c>
      <c r="D125" s="186" t="s">
        <v>124</v>
      </c>
      <c r="E125" s="187" t="s">
        <v>389</v>
      </c>
      <c r="F125" s="188" t="s">
        <v>390</v>
      </c>
      <c r="G125" s="189" t="s">
        <v>391</v>
      </c>
      <c r="H125" s="190">
        <v>1</v>
      </c>
      <c r="I125" s="191"/>
      <c r="J125" s="192">
        <f>ROUND(I125*H125,2)</f>
        <v>0</v>
      </c>
      <c r="K125" s="188" t="s">
        <v>1</v>
      </c>
      <c r="L125" s="39"/>
      <c r="M125" s="193" t="s">
        <v>1</v>
      </c>
      <c r="N125" s="194" t="s">
        <v>42</v>
      </c>
      <c r="O125" s="71"/>
      <c r="P125" s="195">
        <f>O125*H125</f>
        <v>0</v>
      </c>
      <c r="Q125" s="195">
        <v>0</v>
      </c>
      <c r="R125" s="195">
        <f>Q125*H125</f>
        <v>0</v>
      </c>
      <c r="S125" s="195">
        <v>0</v>
      </c>
      <c r="T125" s="196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7" t="s">
        <v>129</v>
      </c>
      <c r="AT125" s="197" t="s">
        <v>124</v>
      </c>
      <c r="AU125" s="197" t="s">
        <v>85</v>
      </c>
      <c r="AY125" s="17" t="s">
        <v>122</v>
      </c>
      <c r="BE125" s="198">
        <f>IF(N125="základní",J125,0)</f>
        <v>0</v>
      </c>
      <c r="BF125" s="198">
        <f>IF(N125="snížená",J125,0)</f>
        <v>0</v>
      </c>
      <c r="BG125" s="198">
        <f>IF(N125="zákl. přenesená",J125,0)</f>
        <v>0</v>
      </c>
      <c r="BH125" s="198">
        <f>IF(N125="sníž. přenesená",J125,0)</f>
        <v>0</v>
      </c>
      <c r="BI125" s="198">
        <f>IF(N125="nulová",J125,0)</f>
        <v>0</v>
      </c>
      <c r="BJ125" s="17" t="s">
        <v>85</v>
      </c>
      <c r="BK125" s="198">
        <f>ROUND(I125*H125,2)</f>
        <v>0</v>
      </c>
      <c r="BL125" s="17" t="s">
        <v>129</v>
      </c>
      <c r="BM125" s="197" t="s">
        <v>392</v>
      </c>
    </row>
    <row r="126" spans="1:47" s="2" customFormat="1" ht="11.25">
      <c r="A126" s="34"/>
      <c r="B126" s="35"/>
      <c r="C126" s="36"/>
      <c r="D126" s="199" t="s">
        <v>131</v>
      </c>
      <c r="E126" s="36"/>
      <c r="F126" s="200" t="s">
        <v>390</v>
      </c>
      <c r="G126" s="36"/>
      <c r="H126" s="36"/>
      <c r="I126" s="201"/>
      <c r="J126" s="36"/>
      <c r="K126" s="36"/>
      <c r="L126" s="39"/>
      <c r="M126" s="202"/>
      <c r="N126" s="203"/>
      <c r="O126" s="71"/>
      <c r="P126" s="71"/>
      <c r="Q126" s="71"/>
      <c r="R126" s="71"/>
      <c r="S126" s="71"/>
      <c r="T126" s="72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131</v>
      </c>
      <c r="AU126" s="17" t="s">
        <v>85</v>
      </c>
    </row>
    <row r="127" spans="1:47" s="2" customFormat="1" ht="185.25">
      <c r="A127" s="34"/>
      <c r="B127" s="35"/>
      <c r="C127" s="36"/>
      <c r="D127" s="199" t="s">
        <v>172</v>
      </c>
      <c r="E127" s="36"/>
      <c r="F127" s="236" t="s">
        <v>393</v>
      </c>
      <c r="G127" s="36"/>
      <c r="H127" s="36"/>
      <c r="I127" s="201"/>
      <c r="J127" s="36"/>
      <c r="K127" s="36"/>
      <c r="L127" s="39"/>
      <c r="M127" s="202"/>
      <c r="N127" s="203"/>
      <c r="O127" s="71"/>
      <c r="P127" s="71"/>
      <c r="Q127" s="71"/>
      <c r="R127" s="71"/>
      <c r="S127" s="71"/>
      <c r="T127" s="72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172</v>
      </c>
      <c r="AU127" s="17" t="s">
        <v>85</v>
      </c>
    </row>
    <row r="128" spans="1:65" s="2" customFormat="1" ht="16.5" customHeight="1">
      <c r="A128" s="34"/>
      <c r="B128" s="35"/>
      <c r="C128" s="186" t="s">
        <v>87</v>
      </c>
      <c r="D128" s="186" t="s">
        <v>124</v>
      </c>
      <c r="E128" s="187" t="s">
        <v>349</v>
      </c>
      <c r="F128" s="188" t="s">
        <v>394</v>
      </c>
      <c r="G128" s="189" t="s">
        <v>391</v>
      </c>
      <c r="H128" s="190">
        <v>1</v>
      </c>
      <c r="I128" s="191"/>
      <c r="J128" s="192">
        <f>ROUND(I128*H128,2)</f>
        <v>0</v>
      </c>
      <c r="K128" s="188" t="s">
        <v>1</v>
      </c>
      <c r="L128" s="39"/>
      <c r="M128" s="193" t="s">
        <v>1</v>
      </c>
      <c r="N128" s="194" t="s">
        <v>42</v>
      </c>
      <c r="O128" s="71"/>
      <c r="P128" s="195">
        <f>O128*H128</f>
        <v>0</v>
      </c>
      <c r="Q128" s="195">
        <v>0</v>
      </c>
      <c r="R128" s="195">
        <f>Q128*H128</f>
        <v>0</v>
      </c>
      <c r="S128" s="195">
        <v>0</v>
      </c>
      <c r="T128" s="196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7" t="s">
        <v>395</v>
      </c>
      <c r="AT128" s="197" t="s">
        <v>124</v>
      </c>
      <c r="AU128" s="197" t="s">
        <v>85</v>
      </c>
      <c r="AY128" s="17" t="s">
        <v>122</v>
      </c>
      <c r="BE128" s="198">
        <f>IF(N128="základní",J128,0)</f>
        <v>0</v>
      </c>
      <c r="BF128" s="198">
        <f>IF(N128="snížená",J128,0)</f>
        <v>0</v>
      </c>
      <c r="BG128" s="198">
        <f>IF(N128="zákl. přenesená",J128,0)</f>
        <v>0</v>
      </c>
      <c r="BH128" s="198">
        <f>IF(N128="sníž. přenesená",J128,0)</f>
        <v>0</v>
      </c>
      <c r="BI128" s="198">
        <f>IF(N128="nulová",J128,0)</f>
        <v>0</v>
      </c>
      <c r="BJ128" s="17" t="s">
        <v>85</v>
      </c>
      <c r="BK128" s="198">
        <f>ROUND(I128*H128,2)</f>
        <v>0</v>
      </c>
      <c r="BL128" s="17" t="s">
        <v>395</v>
      </c>
      <c r="BM128" s="197" t="s">
        <v>396</v>
      </c>
    </row>
    <row r="129" spans="1:47" s="2" customFormat="1" ht="19.5">
      <c r="A129" s="34"/>
      <c r="B129" s="35"/>
      <c r="C129" s="36"/>
      <c r="D129" s="199" t="s">
        <v>131</v>
      </c>
      <c r="E129" s="36"/>
      <c r="F129" s="200" t="s">
        <v>397</v>
      </c>
      <c r="G129" s="36"/>
      <c r="H129" s="36"/>
      <c r="I129" s="201"/>
      <c r="J129" s="36"/>
      <c r="K129" s="36"/>
      <c r="L129" s="39"/>
      <c r="M129" s="202"/>
      <c r="N129" s="203"/>
      <c r="O129" s="71"/>
      <c r="P129" s="71"/>
      <c r="Q129" s="71"/>
      <c r="R129" s="71"/>
      <c r="S129" s="71"/>
      <c r="T129" s="72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131</v>
      </c>
      <c r="AU129" s="17" t="s">
        <v>85</v>
      </c>
    </row>
    <row r="130" spans="1:65" s="2" customFormat="1" ht="21.75" customHeight="1">
      <c r="A130" s="34"/>
      <c r="B130" s="35"/>
      <c r="C130" s="186" t="s">
        <v>139</v>
      </c>
      <c r="D130" s="186" t="s">
        <v>124</v>
      </c>
      <c r="E130" s="187" t="s">
        <v>398</v>
      </c>
      <c r="F130" s="188" t="s">
        <v>399</v>
      </c>
      <c r="G130" s="189" t="s">
        <v>308</v>
      </c>
      <c r="H130" s="190">
        <v>1</v>
      </c>
      <c r="I130" s="191"/>
      <c r="J130" s="192">
        <f>ROUND(I130*H130,2)</f>
        <v>0</v>
      </c>
      <c r="K130" s="188" t="s">
        <v>1</v>
      </c>
      <c r="L130" s="39"/>
      <c r="M130" s="193" t="s">
        <v>1</v>
      </c>
      <c r="N130" s="194" t="s">
        <v>42</v>
      </c>
      <c r="O130" s="71"/>
      <c r="P130" s="195">
        <f>O130*H130</f>
        <v>0</v>
      </c>
      <c r="Q130" s="195">
        <v>0</v>
      </c>
      <c r="R130" s="195">
        <f>Q130*H130</f>
        <v>0</v>
      </c>
      <c r="S130" s="195">
        <v>0</v>
      </c>
      <c r="T130" s="196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7" t="s">
        <v>129</v>
      </c>
      <c r="AT130" s="197" t="s">
        <v>124</v>
      </c>
      <c r="AU130" s="197" t="s">
        <v>85</v>
      </c>
      <c r="AY130" s="17" t="s">
        <v>122</v>
      </c>
      <c r="BE130" s="198">
        <f>IF(N130="základní",J130,0)</f>
        <v>0</v>
      </c>
      <c r="BF130" s="198">
        <f>IF(N130="snížená",J130,0)</f>
        <v>0</v>
      </c>
      <c r="BG130" s="198">
        <f>IF(N130="zákl. přenesená",J130,0)</f>
        <v>0</v>
      </c>
      <c r="BH130" s="198">
        <f>IF(N130="sníž. přenesená",J130,0)</f>
        <v>0</v>
      </c>
      <c r="BI130" s="198">
        <f>IF(N130="nulová",J130,0)</f>
        <v>0</v>
      </c>
      <c r="BJ130" s="17" t="s">
        <v>85</v>
      </c>
      <c r="BK130" s="198">
        <f>ROUND(I130*H130,2)</f>
        <v>0</v>
      </c>
      <c r="BL130" s="17" t="s">
        <v>129</v>
      </c>
      <c r="BM130" s="197" t="s">
        <v>400</v>
      </c>
    </row>
    <row r="131" spans="1:47" s="2" customFormat="1" ht="11.25">
      <c r="A131" s="34"/>
      <c r="B131" s="35"/>
      <c r="C131" s="36"/>
      <c r="D131" s="199" t="s">
        <v>131</v>
      </c>
      <c r="E131" s="36"/>
      <c r="F131" s="200" t="s">
        <v>399</v>
      </c>
      <c r="G131" s="36"/>
      <c r="H131" s="36"/>
      <c r="I131" s="201"/>
      <c r="J131" s="36"/>
      <c r="K131" s="36"/>
      <c r="L131" s="39"/>
      <c r="M131" s="202"/>
      <c r="N131" s="203"/>
      <c r="O131" s="71"/>
      <c r="P131" s="71"/>
      <c r="Q131" s="71"/>
      <c r="R131" s="71"/>
      <c r="S131" s="71"/>
      <c r="T131" s="72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131</v>
      </c>
      <c r="AU131" s="17" t="s">
        <v>85</v>
      </c>
    </row>
    <row r="132" spans="1:65" s="2" customFormat="1" ht="16.5" customHeight="1">
      <c r="A132" s="34"/>
      <c r="B132" s="35"/>
      <c r="C132" s="186" t="s">
        <v>129</v>
      </c>
      <c r="D132" s="186" t="s">
        <v>124</v>
      </c>
      <c r="E132" s="187" t="s">
        <v>401</v>
      </c>
      <c r="F132" s="188" t="s">
        <v>402</v>
      </c>
      <c r="G132" s="189" t="s">
        <v>391</v>
      </c>
      <c r="H132" s="190">
        <v>1</v>
      </c>
      <c r="I132" s="191"/>
      <c r="J132" s="192">
        <f>ROUND(I132*H132,2)</f>
        <v>0</v>
      </c>
      <c r="K132" s="188" t="s">
        <v>1</v>
      </c>
      <c r="L132" s="39"/>
      <c r="M132" s="193" t="s">
        <v>1</v>
      </c>
      <c r="N132" s="194" t="s">
        <v>42</v>
      </c>
      <c r="O132" s="71"/>
      <c r="P132" s="195">
        <f>O132*H132</f>
        <v>0</v>
      </c>
      <c r="Q132" s="195">
        <v>0</v>
      </c>
      <c r="R132" s="195">
        <f>Q132*H132</f>
        <v>0</v>
      </c>
      <c r="S132" s="195">
        <v>0</v>
      </c>
      <c r="T132" s="196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7" t="s">
        <v>129</v>
      </c>
      <c r="AT132" s="197" t="s">
        <v>124</v>
      </c>
      <c r="AU132" s="197" t="s">
        <v>85</v>
      </c>
      <c r="AY132" s="17" t="s">
        <v>122</v>
      </c>
      <c r="BE132" s="198">
        <f>IF(N132="základní",J132,0)</f>
        <v>0</v>
      </c>
      <c r="BF132" s="198">
        <f>IF(N132="snížená",J132,0)</f>
        <v>0</v>
      </c>
      <c r="BG132" s="198">
        <f>IF(N132="zákl. přenesená",J132,0)</f>
        <v>0</v>
      </c>
      <c r="BH132" s="198">
        <f>IF(N132="sníž. přenesená",J132,0)</f>
        <v>0</v>
      </c>
      <c r="BI132" s="198">
        <f>IF(N132="nulová",J132,0)</f>
        <v>0</v>
      </c>
      <c r="BJ132" s="17" t="s">
        <v>85</v>
      </c>
      <c r="BK132" s="198">
        <f>ROUND(I132*H132,2)</f>
        <v>0</v>
      </c>
      <c r="BL132" s="17" t="s">
        <v>129</v>
      </c>
      <c r="BM132" s="197" t="s">
        <v>403</v>
      </c>
    </row>
    <row r="133" spans="1:47" s="2" customFormat="1" ht="11.25">
      <c r="A133" s="34"/>
      <c r="B133" s="35"/>
      <c r="C133" s="36"/>
      <c r="D133" s="199" t="s">
        <v>131</v>
      </c>
      <c r="E133" s="36"/>
      <c r="F133" s="200" t="s">
        <v>402</v>
      </c>
      <c r="G133" s="36"/>
      <c r="H133" s="36"/>
      <c r="I133" s="201"/>
      <c r="J133" s="36"/>
      <c r="K133" s="36"/>
      <c r="L133" s="39"/>
      <c r="M133" s="202"/>
      <c r="N133" s="203"/>
      <c r="O133" s="71"/>
      <c r="P133" s="71"/>
      <c r="Q133" s="71"/>
      <c r="R133" s="71"/>
      <c r="S133" s="71"/>
      <c r="T133" s="72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131</v>
      </c>
      <c r="AU133" s="17" t="s">
        <v>85</v>
      </c>
    </row>
    <row r="134" spans="1:47" s="2" customFormat="1" ht="58.5">
      <c r="A134" s="34"/>
      <c r="B134" s="35"/>
      <c r="C134" s="36"/>
      <c r="D134" s="199" t="s">
        <v>172</v>
      </c>
      <c r="E134" s="36"/>
      <c r="F134" s="236" t="s">
        <v>404</v>
      </c>
      <c r="G134" s="36"/>
      <c r="H134" s="36"/>
      <c r="I134" s="201"/>
      <c r="J134" s="36"/>
      <c r="K134" s="36"/>
      <c r="L134" s="39"/>
      <c r="M134" s="202"/>
      <c r="N134" s="203"/>
      <c r="O134" s="71"/>
      <c r="P134" s="71"/>
      <c r="Q134" s="71"/>
      <c r="R134" s="71"/>
      <c r="S134" s="71"/>
      <c r="T134" s="72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172</v>
      </c>
      <c r="AU134" s="17" t="s">
        <v>85</v>
      </c>
    </row>
    <row r="135" spans="1:65" s="2" customFormat="1" ht="16.5" customHeight="1">
      <c r="A135" s="34"/>
      <c r="B135" s="35"/>
      <c r="C135" s="186" t="s">
        <v>151</v>
      </c>
      <c r="D135" s="186" t="s">
        <v>124</v>
      </c>
      <c r="E135" s="187" t="s">
        <v>405</v>
      </c>
      <c r="F135" s="188" t="s">
        <v>406</v>
      </c>
      <c r="G135" s="189" t="s">
        <v>391</v>
      </c>
      <c r="H135" s="190">
        <v>1</v>
      </c>
      <c r="I135" s="191"/>
      <c r="J135" s="192">
        <f>ROUND(I135*H135,2)</f>
        <v>0</v>
      </c>
      <c r="K135" s="188" t="s">
        <v>1</v>
      </c>
      <c r="L135" s="39"/>
      <c r="M135" s="193" t="s">
        <v>1</v>
      </c>
      <c r="N135" s="194" t="s">
        <v>42</v>
      </c>
      <c r="O135" s="71"/>
      <c r="P135" s="195">
        <f>O135*H135</f>
        <v>0</v>
      </c>
      <c r="Q135" s="195">
        <v>0</v>
      </c>
      <c r="R135" s="195">
        <f>Q135*H135</f>
        <v>0</v>
      </c>
      <c r="S135" s="195">
        <v>0</v>
      </c>
      <c r="T135" s="196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7" t="s">
        <v>395</v>
      </c>
      <c r="AT135" s="197" t="s">
        <v>124</v>
      </c>
      <c r="AU135" s="197" t="s">
        <v>85</v>
      </c>
      <c r="AY135" s="17" t="s">
        <v>122</v>
      </c>
      <c r="BE135" s="198">
        <f>IF(N135="základní",J135,0)</f>
        <v>0</v>
      </c>
      <c r="BF135" s="198">
        <f>IF(N135="snížená",J135,0)</f>
        <v>0</v>
      </c>
      <c r="BG135" s="198">
        <f>IF(N135="zákl. přenesená",J135,0)</f>
        <v>0</v>
      </c>
      <c r="BH135" s="198">
        <f>IF(N135="sníž. přenesená",J135,0)</f>
        <v>0</v>
      </c>
      <c r="BI135" s="198">
        <f>IF(N135="nulová",J135,0)</f>
        <v>0</v>
      </c>
      <c r="BJ135" s="17" t="s">
        <v>85</v>
      </c>
      <c r="BK135" s="198">
        <f>ROUND(I135*H135,2)</f>
        <v>0</v>
      </c>
      <c r="BL135" s="17" t="s">
        <v>395</v>
      </c>
      <c r="BM135" s="197" t="s">
        <v>407</v>
      </c>
    </row>
    <row r="136" spans="1:47" s="2" customFormat="1" ht="11.25">
      <c r="A136" s="34"/>
      <c r="B136" s="35"/>
      <c r="C136" s="36"/>
      <c r="D136" s="199" t="s">
        <v>131</v>
      </c>
      <c r="E136" s="36"/>
      <c r="F136" s="200" t="s">
        <v>406</v>
      </c>
      <c r="G136" s="36"/>
      <c r="H136" s="36"/>
      <c r="I136" s="201"/>
      <c r="J136" s="36"/>
      <c r="K136" s="36"/>
      <c r="L136" s="39"/>
      <c r="M136" s="202"/>
      <c r="N136" s="203"/>
      <c r="O136" s="71"/>
      <c r="P136" s="71"/>
      <c r="Q136" s="71"/>
      <c r="R136" s="71"/>
      <c r="S136" s="71"/>
      <c r="T136" s="72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131</v>
      </c>
      <c r="AU136" s="17" t="s">
        <v>85</v>
      </c>
    </row>
    <row r="137" spans="1:47" s="2" customFormat="1" ht="29.25">
      <c r="A137" s="34"/>
      <c r="B137" s="35"/>
      <c r="C137" s="36"/>
      <c r="D137" s="199" t="s">
        <v>172</v>
      </c>
      <c r="E137" s="36"/>
      <c r="F137" s="236" t="s">
        <v>408</v>
      </c>
      <c r="G137" s="36"/>
      <c r="H137" s="36"/>
      <c r="I137" s="201"/>
      <c r="J137" s="36"/>
      <c r="K137" s="36"/>
      <c r="L137" s="39"/>
      <c r="M137" s="202"/>
      <c r="N137" s="203"/>
      <c r="O137" s="71"/>
      <c r="P137" s="71"/>
      <c r="Q137" s="71"/>
      <c r="R137" s="71"/>
      <c r="S137" s="71"/>
      <c r="T137" s="72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172</v>
      </c>
      <c r="AU137" s="17" t="s">
        <v>85</v>
      </c>
    </row>
    <row r="138" spans="1:65" s="2" customFormat="1" ht="24.2" customHeight="1">
      <c r="A138" s="34"/>
      <c r="B138" s="35"/>
      <c r="C138" s="186" t="s">
        <v>159</v>
      </c>
      <c r="D138" s="186" t="s">
        <v>124</v>
      </c>
      <c r="E138" s="187" t="s">
        <v>409</v>
      </c>
      <c r="F138" s="188" t="s">
        <v>410</v>
      </c>
      <c r="G138" s="189" t="s">
        <v>391</v>
      </c>
      <c r="H138" s="190">
        <v>1</v>
      </c>
      <c r="I138" s="191"/>
      <c r="J138" s="192">
        <f>ROUND(I138*H138,2)</f>
        <v>0</v>
      </c>
      <c r="K138" s="188" t="s">
        <v>1</v>
      </c>
      <c r="L138" s="39"/>
      <c r="M138" s="193" t="s">
        <v>1</v>
      </c>
      <c r="N138" s="194" t="s">
        <v>42</v>
      </c>
      <c r="O138" s="71"/>
      <c r="P138" s="195">
        <f>O138*H138</f>
        <v>0</v>
      </c>
      <c r="Q138" s="195">
        <v>0</v>
      </c>
      <c r="R138" s="195">
        <f>Q138*H138</f>
        <v>0</v>
      </c>
      <c r="S138" s="195">
        <v>0</v>
      </c>
      <c r="T138" s="196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7" t="s">
        <v>395</v>
      </c>
      <c r="AT138" s="197" t="s">
        <v>124</v>
      </c>
      <c r="AU138" s="197" t="s">
        <v>85</v>
      </c>
      <c r="AY138" s="17" t="s">
        <v>122</v>
      </c>
      <c r="BE138" s="198">
        <f>IF(N138="základní",J138,0)</f>
        <v>0</v>
      </c>
      <c r="BF138" s="198">
        <f>IF(N138="snížená",J138,0)</f>
        <v>0</v>
      </c>
      <c r="BG138" s="198">
        <f>IF(N138="zákl. přenesená",J138,0)</f>
        <v>0</v>
      </c>
      <c r="BH138" s="198">
        <f>IF(N138="sníž. přenesená",J138,0)</f>
        <v>0</v>
      </c>
      <c r="BI138" s="198">
        <f>IF(N138="nulová",J138,0)</f>
        <v>0</v>
      </c>
      <c r="BJ138" s="17" t="s">
        <v>85</v>
      </c>
      <c r="BK138" s="198">
        <f>ROUND(I138*H138,2)</f>
        <v>0</v>
      </c>
      <c r="BL138" s="17" t="s">
        <v>395</v>
      </c>
      <c r="BM138" s="197" t="s">
        <v>411</v>
      </c>
    </row>
    <row r="139" spans="1:47" s="2" customFormat="1" ht="19.5">
      <c r="A139" s="34"/>
      <c r="B139" s="35"/>
      <c r="C139" s="36"/>
      <c r="D139" s="199" t="s">
        <v>131</v>
      </c>
      <c r="E139" s="36"/>
      <c r="F139" s="200" t="s">
        <v>410</v>
      </c>
      <c r="G139" s="36"/>
      <c r="H139" s="36"/>
      <c r="I139" s="201"/>
      <c r="J139" s="36"/>
      <c r="K139" s="36"/>
      <c r="L139" s="39"/>
      <c r="M139" s="202"/>
      <c r="N139" s="203"/>
      <c r="O139" s="71"/>
      <c r="P139" s="71"/>
      <c r="Q139" s="71"/>
      <c r="R139" s="71"/>
      <c r="S139" s="71"/>
      <c r="T139" s="72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131</v>
      </c>
      <c r="AU139" s="17" t="s">
        <v>85</v>
      </c>
    </row>
    <row r="140" spans="1:65" s="2" customFormat="1" ht="16.5" customHeight="1">
      <c r="A140" s="34"/>
      <c r="B140" s="35"/>
      <c r="C140" s="186" t="s">
        <v>167</v>
      </c>
      <c r="D140" s="186" t="s">
        <v>124</v>
      </c>
      <c r="E140" s="187" t="s">
        <v>412</v>
      </c>
      <c r="F140" s="188" t="s">
        <v>413</v>
      </c>
      <c r="G140" s="189" t="s">
        <v>391</v>
      </c>
      <c r="H140" s="190">
        <v>1</v>
      </c>
      <c r="I140" s="191"/>
      <c r="J140" s="192">
        <f>ROUND(I140*H140,2)</f>
        <v>0</v>
      </c>
      <c r="K140" s="188" t="s">
        <v>1</v>
      </c>
      <c r="L140" s="39"/>
      <c r="M140" s="193" t="s">
        <v>1</v>
      </c>
      <c r="N140" s="194" t="s">
        <v>42</v>
      </c>
      <c r="O140" s="71"/>
      <c r="P140" s="195">
        <f>O140*H140</f>
        <v>0</v>
      </c>
      <c r="Q140" s="195">
        <v>0</v>
      </c>
      <c r="R140" s="195">
        <f>Q140*H140</f>
        <v>0</v>
      </c>
      <c r="S140" s="195">
        <v>0</v>
      </c>
      <c r="T140" s="196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7" t="s">
        <v>395</v>
      </c>
      <c r="AT140" s="197" t="s">
        <v>124</v>
      </c>
      <c r="AU140" s="197" t="s">
        <v>85</v>
      </c>
      <c r="AY140" s="17" t="s">
        <v>122</v>
      </c>
      <c r="BE140" s="198">
        <f>IF(N140="základní",J140,0)</f>
        <v>0</v>
      </c>
      <c r="BF140" s="198">
        <f>IF(N140="snížená",J140,0)</f>
        <v>0</v>
      </c>
      <c r="BG140" s="198">
        <f>IF(N140="zákl. přenesená",J140,0)</f>
        <v>0</v>
      </c>
      <c r="BH140" s="198">
        <f>IF(N140="sníž. přenesená",J140,0)</f>
        <v>0</v>
      </c>
      <c r="BI140" s="198">
        <f>IF(N140="nulová",J140,0)</f>
        <v>0</v>
      </c>
      <c r="BJ140" s="17" t="s">
        <v>85</v>
      </c>
      <c r="BK140" s="198">
        <f>ROUND(I140*H140,2)</f>
        <v>0</v>
      </c>
      <c r="BL140" s="17" t="s">
        <v>395</v>
      </c>
      <c r="BM140" s="197" t="s">
        <v>414</v>
      </c>
    </row>
    <row r="141" spans="1:47" s="2" customFormat="1" ht="11.25">
      <c r="A141" s="34"/>
      <c r="B141" s="35"/>
      <c r="C141" s="36"/>
      <c r="D141" s="199" t="s">
        <v>131</v>
      </c>
      <c r="E141" s="36"/>
      <c r="F141" s="200" t="s">
        <v>413</v>
      </c>
      <c r="G141" s="36"/>
      <c r="H141" s="36"/>
      <c r="I141" s="201"/>
      <c r="J141" s="36"/>
      <c r="K141" s="36"/>
      <c r="L141" s="39"/>
      <c r="M141" s="202"/>
      <c r="N141" s="203"/>
      <c r="O141" s="71"/>
      <c r="P141" s="71"/>
      <c r="Q141" s="71"/>
      <c r="R141" s="71"/>
      <c r="S141" s="71"/>
      <c r="T141" s="72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131</v>
      </c>
      <c r="AU141" s="17" t="s">
        <v>85</v>
      </c>
    </row>
    <row r="142" spans="1:47" s="2" customFormat="1" ht="48.75">
      <c r="A142" s="34"/>
      <c r="B142" s="35"/>
      <c r="C142" s="36"/>
      <c r="D142" s="199" t="s">
        <v>172</v>
      </c>
      <c r="E142" s="36"/>
      <c r="F142" s="236" t="s">
        <v>415</v>
      </c>
      <c r="G142" s="36"/>
      <c r="H142" s="36"/>
      <c r="I142" s="201"/>
      <c r="J142" s="36"/>
      <c r="K142" s="36"/>
      <c r="L142" s="39"/>
      <c r="M142" s="202"/>
      <c r="N142" s="203"/>
      <c r="O142" s="71"/>
      <c r="P142" s="71"/>
      <c r="Q142" s="71"/>
      <c r="R142" s="71"/>
      <c r="S142" s="71"/>
      <c r="T142" s="72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172</v>
      </c>
      <c r="AU142" s="17" t="s">
        <v>85</v>
      </c>
    </row>
    <row r="143" spans="1:65" s="2" customFormat="1" ht="16.5" customHeight="1">
      <c r="A143" s="34"/>
      <c r="B143" s="35"/>
      <c r="C143" s="186" t="s">
        <v>177</v>
      </c>
      <c r="D143" s="186" t="s">
        <v>124</v>
      </c>
      <c r="E143" s="187" t="s">
        <v>416</v>
      </c>
      <c r="F143" s="188" t="s">
        <v>417</v>
      </c>
      <c r="G143" s="189" t="s">
        <v>391</v>
      </c>
      <c r="H143" s="190">
        <v>1</v>
      </c>
      <c r="I143" s="191"/>
      <c r="J143" s="192">
        <f>ROUND(I143*H143,2)</f>
        <v>0</v>
      </c>
      <c r="K143" s="188" t="s">
        <v>1</v>
      </c>
      <c r="L143" s="39"/>
      <c r="M143" s="193" t="s">
        <v>1</v>
      </c>
      <c r="N143" s="194" t="s">
        <v>42</v>
      </c>
      <c r="O143" s="71"/>
      <c r="P143" s="195">
        <f>O143*H143</f>
        <v>0</v>
      </c>
      <c r="Q143" s="195">
        <v>0</v>
      </c>
      <c r="R143" s="195">
        <f>Q143*H143</f>
        <v>0</v>
      </c>
      <c r="S143" s="195">
        <v>0</v>
      </c>
      <c r="T143" s="196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7" t="s">
        <v>395</v>
      </c>
      <c r="AT143" s="197" t="s">
        <v>124</v>
      </c>
      <c r="AU143" s="197" t="s">
        <v>85</v>
      </c>
      <c r="AY143" s="17" t="s">
        <v>122</v>
      </c>
      <c r="BE143" s="198">
        <f>IF(N143="základní",J143,0)</f>
        <v>0</v>
      </c>
      <c r="BF143" s="198">
        <f>IF(N143="snížená",J143,0)</f>
        <v>0</v>
      </c>
      <c r="BG143" s="198">
        <f>IF(N143="zákl. přenesená",J143,0)</f>
        <v>0</v>
      </c>
      <c r="BH143" s="198">
        <f>IF(N143="sníž. přenesená",J143,0)</f>
        <v>0</v>
      </c>
      <c r="BI143" s="198">
        <f>IF(N143="nulová",J143,0)</f>
        <v>0</v>
      </c>
      <c r="BJ143" s="17" t="s">
        <v>85</v>
      </c>
      <c r="BK143" s="198">
        <f>ROUND(I143*H143,2)</f>
        <v>0</v>
      </c>
      <c r="BL143" s="17" t="s">
        <v>395</v>
      </c>
      <c r="BM143" s="197" t="s">
        <v>418</v>
      </c>
    </row>
    <row r="144" spans="1:47" s="2" customFormat="1" ht="11.25">
      <c r="A144" s="34"/>
      <c r="B144" s="35"/>
      <c r="C144" s="36"/>
      <c r="D144" s="199" t="s">
        <v>131</v>
      </c>
      <c r="E144" s="36"/>
      <c r="F144" s="200" t="s">
        <v>417</v>
      </c>
      <c r="G144" s="36"/>
      <c r="H144" s="36"/>
      <c r="I144" s="201"/>
      <c r="J144" s="36"/>
      <c r="K144" s="36"/>
      <c r="L144" s="39"/>
      <c r="M144" s="202"/>
      <c r="N144" s="203"/>
      <c r="O144" s="71"/>
      <c r="P144" s="71"/>
      <c r="Q144" s="71"/>
      <c r="R144" s="71"/>
      <c r="S144" s="71"/>
      <c r="T144" s="72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131</v>
      </c>
      <c r="AU144" s="17" t="s">
        <v>85</v>
      </c>
    </row>
    <row r="145" spans="1:65" s="2" customFormat="1" ht="49.15" customHeight="1">
      <c r="A145" s="34"/>
      <c r="B145" s="35"/>
      <c r="C145" s="186" t="s">
        <v>184</v>
      </c>
      <c r="D145" s="186" t="s">
        <v>124</v>
      </c>
      <c r="E145" s="187" t="s">
        <v>419</v>
      </c>
      <c r="F145" s="188" t="s">
        <v>420</v>
      </c>
      <c r="G145" s="189" t="s">
        <v>391</v>
      </c>
      <c r="H145" s="190">
        <v>1</v>
      </c>
      <c r="I145" s="191"/>
      <c r="J145" s="192">
        <f>ROUND(I145*H145,2)</f>
        <v>0</v>
      </c>
      <c r="K145" s="188" t="s">
        <v>1</v>
      </c>
      <c r="L145" s="39"/>
      <c r="M145" s="193" t="s">
        <v>1</v>
      </c>
      <c r="N145" s="194" t="s">
        <v>42</v>
      </c>
      <c r="O145" s="71"/>
      <c r="P145" s="195">
        <f>O145*H145</f>
        <v>0</v>
      </c>
      <c r="Q145" s="195">
        <v>0</v>
      </c>
      <c r="R145" s="195">
        <f>Q145*H145</f>
        <v>0</v>
      </c>
      <c r="S145" s="195">
        <v>0</v>
      </c>
      <c r="T145" s="196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7" t="s">
        <v>129</v>
      </c>
      <c r="AT145" s="197" t="s">
        <v>124</v>
      </c>
      <c r="AU145" s="197" t="s">
        <v>85</v>
      </c>
      <c r="AY145" s="17" t="s">
        <v>122</v>
      </c>
      <c r="BE145" s="198">
        <f>IF(N145="základní",J145,0)</f>
        <v>0</v>
      </c>
      <c r="BF145" s="198">
        <f>IF(N145="snížená",J145,0)</f>
        <v>0</v>
      </c>
      <c r="BG145" s="198">
        <f>IF(N145="zákl. přenesená",J145,0)</f>
        <v>0</v>
      </c>
      <c r="BH145" s="198">
        <f>IF(N145="sníž. přenesená",J145,0)</f>
        <v>0</v>
      </c>
      <c r="BI145" s="198">
        <f>IF(N145="nulová",J145,0)</f>
        <v>0</v>
      </c>
      <c r="BJ145" s="17" t="s">
        <v>85</v>
      </c>
      <c r="BK145" s="198">
        <f>ROUND(I145*H145,2)</f>
        <v>0</v>
      </c>
      <c r="BL145" s="17" t="s">
        <v>129</v>
      </c>
      <c r="BM145" s="197" t="s">
        <v>421</v>
      </c>
    </row>
    <row r="146" spans="1:47" s="2" customFormat="1" ht="29.25">
      <c r="A146" s="34"/>
      <c r="B146" s="35"/>
      <c r="C146" s="36"/>
      <c r="D146" s="199" t="s">
        <v>131</v>
      </c>
      <c r="E146" s="36"/>
      <c r="F146" s="200" t="s">
        <v>420</v>
      </c>
      <c r="G146" s="36"/>
      <c r="H146" s="36"/>
      <c r="I146" s="201"/>
      <c r="J146" s="36"/>
      <c r="K146" s="36"/>
      <c r="L146" s="39"/>
      <c r="M146" s="202"/>
      <c r="N146" s="203"/>
      <c r="O146" s="71"/>
      <c r="P146" s="71"/>
      <c r="Q146" s="71"/>
      <c r="R146" s="71"/>
      <c r="S146" s="71"/>
      <c r="T146" s="72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131</v>
      </c>
      <c r="AU146" s="17" t="s">
        <v>85</v>
      </c>
    </row>
    <row r="147" spans="1:65" s="2" customFormat="1" ht="16.5" customHeight="1">
      <c r="A147" s="34"/>
      <c r="B147" s="35"/>
      <c r="C147" s="186" t="s">
        <v>189</v>
      </c>
      <c r="D147" s="186" t="s">
        <v>124</v>
      </c>
      <c r="E147" s="187" t="s">
        <v>422</v>
      </c>
      <c r="F147" s="188" t="s">
        <v>423</v>
      </c>
      <c r="G147" s="189" t="s">
        <v>391</v>
      </c>
      <c r="H147" s="190">
        <v>1</v>
      </c>
      <c r="I147" s="191"/>
      <c r="J147" s="192">
        <f>ROUND(I147*H147,2)</f>
        <v>0</v>
      </c>
      <c r="K147" s="188" t="s">
        <v>1</v>
      </c>
      <c r="L147" s="39"/>
      <c r="M147" s="193" t="s">
        <v>1</v>
      </c>
      <c r="N147" s="194" t="s">
        <v>42</v>
      </c>
      <c r="O147" s="71"/>
      <c r="P147" s="195">
        <f>O147*H147</f>
        <v>0</v>
      </c>
      <c r="Q147" s="195">
        <v>0</v>
      </c>
      <c r="R147" s="195">
        <f>Q147*H147</f>
        <v>0</v>
      </c>
      <c r="S147" s="195">
        <v>0</v>
      </c>
      <c r="T147" s="196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7" t="s">
        <v>129</v>
      </c>
      <c r="AT147" s="197" t="s">
        <v>124</v>
      </c>
      <c r="AU147" s="197" t="s">
        <v>85</v>
      </c>
      <c r="AY147" s="17" t="s">
        <v>122</v>
      </c>
      <c r="BE147" s="198">
        <f>IF(N147="základní",J147,0)</f>
        <v>0</v>
      </c>
      <c r="BF147" s="198">
        <f>IF(N147="snížená",J147,0)</f>
        <v>0</v>
      </c>
      <c r="BG147" s="198">
        <f>IF(N147="zákl. přenesená",J147,0)</f>
        <v>0</v>
      </c>
      <c r="BH147" s="198">
        <f>IF(N147="sníž. přenesená",J147,0)</f>
        <v>0</v>
      </c>
      <c r="BI147" s="198">
        <f>IF(N147="nulová",J147,0)</f>
        <v>0</v>
      </c>
      <c r="BJ147" s="17" t="s">
        <v>85</v>
      </c>
      <c r="BK147" s="198">
        <f>ROUND(I147*H147,2)</f>
        <v>0</v>
      </c>
      <c r="BL147" s="17" t="s">
        <v>129</v>
      </c>
      <c r="BM147" s="197" t="s">
        <v>424</v>
      </c>
    </row>
    <row r="148" spans="1:47" s="2" customFormat="1" ht="11.25">
      <c r="A148" s="34"/>
      <c r="B148" s="35"/>
      <c r="C148" s="36"/>
      <c r="D148" s="199" t="s">
        <v>131</v>
      </c>
      <c r="E148" s="36"/>
      <c r="F148" s="200" t="s">
        <v>425</v>
      </c>
      <c r="G148" s="36"/>
      <c r="H148" s="36"/>
      <c r="I148" s="201"/>
      <c r="J148" s="36"/>
      <c r="K148" s="36"/>
      <c r="L148" s="39"/>
      <c r="M148" s="202"/>
      <c r="N148" s="203"/>
      <c r="O148" s="71"/>
      <c r="P148" s="71"/>
      <c r="Q148" s="71"/>
      <c r="R148" s="71"/>
      <c r="S148" s="71"/>
      <c r="T148" s="72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131</v>
      </c>
      <c r="AU148" s="17" t="s">
        <v>85</v>
      </c>
    </row>
    <row r="149" spans="1:47" s="2" customFormat="1" ht="29.25">
      <c r="A149" s="34"/>
      <c r="B149" s="35"/>
      <c r="C149" s="36"/>
      <c r="D149" s="199" t="s">
        <v>172</v>
      </c>
      <c r="E149" s="36"/>
      <c r="F149" s="236" t="s">
        <v>426</v>
      </c>
      <c r="G149" s="36"/>
      <c r="H149" s="36"/>
      <c r="I149" s="201"/>
      <c r="J149" s="36"/>
      <c r="K149" s="36"/>
      <c r="L149" s="39"/>
      <c r="M149" s="202"/>
      <c r="N149" s="203"/>
      <c r="O149" s="71"/>
      <c r="P149" s="71"/>
      <c r="Q149" s="71"/>
      <c r="R149" s="71"/>
      <c r="S149" s="71"/>
      <c r="T149" s="72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172</v>
      </c>
      <c r="AU149" s="17" t="s">
        <v>85</v>
      </c>
    </row>
    <row r="150" spans="1:65" s="2" customFormat="1" ht="76.35" customHeight="1">
      <c r="A150" s="34"/>
      <c r="B150" s="35"/>
      <c r="C150" s="186" t="s">
        <v>195</v>
      </c>
      <c r="D150" s="186" t="s">
        <v>124</v>
      </c>
      <c r="E150" s="187" t="s">
        <v>427</v>
      </c>
      <c r="F150" s="188" t="s">
        <v>428</v>
      </c>
      <c r="G150" s="189" t="s">
        <v>391</v>
      </c>
      <c r="H150" s="190">
        <v>1</v>
      </c>
      <c r="I150" s="191"/>
      <c r="J150" s="192">
        <f>ROUND(I150*H150,2)</f>
        <v>0</v>
      </c>
      <c r="K150" s="188" t="s">
        <v>1</v>
      </c>
      <c r="L150" s="39"/>
      <c r="M150" s="193" t="s">
        <v>1</v>
      </c>
      <c r="N150" s="194" t="s">
        <v>42</v>
      </c>
      <c r="O150" s="71"/>
      <c r="P150" s="195">
        <f>O150*H150</f>
        <v>0</v>
      </c>
      <c r="Q150" s="195">
        <v>0</v>
      </c>
      <c r="R150" s="195">
        <f>Q150*H150</f>
        <v>0</v>
      </c>
      <c r="S150" s="195">
        <v>0</v>
      </c>
      <c r="T150" s="196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7" t="s">
        <v>395</v>
      </c>
      <c r="AT150" s="197" t="s">
        <v>124</v>
      </c>
      <c r="AU150" s="197" t="s">
        <v>85</v>
      </c>
      <c r="AY150" s="17" t="s">
        <v>122</v>
      </c>
      <c r="BE150" s="198">
        <f>IF(N150="základní",J150,0)</f>
        <v>0</v>
      </c>
      <c r="BF150" s="198">
        <f>IF(N150="snížená",J150,0)</f>
        <v>0</v>
      </c>
      <c r="BG150" s="198">
        <f>IF(N150="zákl. přenesená",J150,0)</f>
        <v>0</v>
      </c>
      <c r="BH150" s="198">
        <f>IF(N150="sníž. přenesená",J150,0)</f>
        <v>0</v>
      </c>
      <c r="BI150" s="198">
        <f>IF(N150="nulová",J150,0)</f>
        <v>0</v>
      </c>
      <c r="BJ150" s="17" t="s">
        <v>85</v>
      </c>
      <c r="BK150" s="198">
        <f>ROUND(I150*H150,2)</f>
        <v>0</v>
      </c>
      <c r="BL150" s="17" t="s">
        <v>395</v>
      </c>
      <c r="BM150" s="197" t="s">
        <v>429</v>
      </c>
    </row>
    <row r="151" spans="1:47" s="2" customFormat="1" ht="48.75">
      <c r="A151" s="34"/>
      <c r="B151" s="35"/>
      <c r="C151" s="36"/>
      <c r="D151" s="199" t="s">
        <v>131</v>
      </c>
      <c r="E151" s="36"/>
      <c r="F151" s="200" t="s">
        <v>430</v>
      </c>
      <c r="G151" s="36"/>
      <c r="H151" s="36"/>
      <c r="I151" s="201"/>
      <c r="J151" s="36"/>
      <c r="K151" s="36"/>
      <c r="L151" s="39"/>
      <c r="M151" s="202"/>
      <c r="N151" s="203"/>
      <c r="O151" s="71"/>
      <c r="P151" s="71"/>
      <c r="Q151" s="71"/>
      <c r="R151" s="71"/>
      <c r="S151" s="71"/>
      <c r="T151" s="72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131</v>
      </c>
      <c r="AU151" s="17" t="s">
        <v>85</v>
      </c>
    </row>
    <row r="152" spans="1:65" s="2" customFormat="1" ht="49.15" customHeight="1">
      <c r="A152" s="34"/>
      <c r="B152" s="35"/>
      <c r="C152" s="186" t="s">
        <v>201</v>
      </c>
      <c r="D152" s="186" t="s">
        <v>124</v>
      </c>
      <c r="E152" s="187" t="s">
        <v>431</v>
      </c>
      <c r="F152" s="188" t="s">
        <v>432</v>
      </c>
      <c r="G152" s="189" t="s">
        <v>391</v>
      </c>
      <c r="H152" s="190">
        <v>1</v>
      </c>
      <c r="I152" s="191"/>
      <c r="J152" s="192">
        <f>ROUND(I152*H152,2)</f>
        <v>0</v>
      </c>
      <c r="K152" s="188" t="s">
        <v>1</v>
      </c>
      <c r="L152" s="39"/>
      <c r="M152" s="193" t="s">
        <v>1</v>
      </c>
      <c r="N152" s="194" t="s">
        <v>42</v>
      </c>
      <c r="O152" s="71"/>
      <c r="P152" s="195">
        <f>O152*H152</f>
        <v>0</v>
      </c>
      <c r="Q152" s="195">
        <v>0</v>
      </c>
      <c r="R152" s="195">
        <f>Q152*H152</f>
        <v>0</v>
      </c>
      <c r="S152" s="195">
        <v>0</v>
      </c>
      <c r="T152" s="196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7" t="s">
        <v>129</v>
      </c>
      <c r="AT152" s="197" t="s">
        <v>124</v>
      </c>
      <c r="AU152" s="197" t="s">
        <v>85</v>
      </c>
      <c r="AY152" s="17" t="s">
        <v>122</v>
      </c>
      <c r="BE152" s="198">
        <f>IF(N152="základní",J152,0)</f>
        <v>0</v>
      </c>
      <c r="BF152" s="198">
        <f>IF(N152="snížená",J152,0)</f>
        <v>0</v>
      </c>
      <c r="BG152" s="198">
        <f>IF(N152="zákl. přenesená",J152,0)</f>
        <v>0</v>
      </c>
      <c r="BH152" s="198">
        <f>IF(N152="sníž. přenesená",J152,0)</f>
        <v>0</v>
      </c>
      <c r="BI152" s="198">
        <f>IF(N152="nulová",J152,0)</f>
        <v>0</v>
      </c>
      <c r="BJ152" s="17" t="s">
        <v>85</v>
      </c>
      <c r="BK152" s="198">
        <f>ROUND(I152*H152,2)</f>
        <v>0</v>
      </c>
      <c r="BL152" s="17" t="s">
        <v>129</v>
      </c>
      <c r="BM152" s="197" t="s">
        <v>433</v>
      </c>
    </row>
    <row r="153" spans="1:47" s="2" customFormat="1" ht="29.25">
      <c r="A153" s="34"/>
      <c r="B153" s="35"/>
      <c r="C153" s="36"/>
      <c r="D153" s="199" t="s">
        <v>131</v>
      </c>
      <c r="E153" s="36"/>
      <c r="F153" s="200" t="s">
        <v>432</v>
      </c>
      <c r="G153" s="36"/>
      <c r="H153" s="36"/>
      <c r="I153" s="201"/>
      <c r="J153" s="36"/>
      <c r="K153" s="36"/>
      <c r="L153" s="39"/>
      <c r="M153" s="247"/>
      <c r="N153" s="248"/>
      <c r="O153" s="249"/>
      <c r="P153" s="249"/>
      <c r="Q153" s="249"/>
      <c r="R153" s="249"/>
      <c r="S153" s="249"/>
      <c r="T153" s="250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131</v>
      </c>
      <c r="AU153" s="17" t="s">
        <v>85</v>
      </c>
    </row>
    <row r="154" spans="1:31" s="2" customFormat="1" ht="6.95" customHeight="1">
      <c r="A154" s="34"/>
      <c r="B154" s="54"/>
      <c r="C154" s="55"/>
      <c r="D154" s="55"/>
      <c r="E154" s="55"/>
      <c r="F154" s="55"/>
      <c r="G154" s="55"/>
      <c r="H154" s="55"/>
      <c r="I154" s="55"/>
      <c r="J154" s="55"/>
      <c r="K154" s="55"/>
      <c r="L154" s="39"/>
      <c r="M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</row>
  </sheetData>
  <sheetProtection algorithmName="SHA-512" hashValue="rmrrPdfLHgc3kghCCKMaWxlxelr18vN62SSiGvqMCNhPIOV2AusjlCvHU6cJMwpxrgveuz/E0Grrv0QfqISdGQ==" saltValue="ZOaSbguunTDOmI318PaJ3xWijN/MuJ7Wo2bmP+mHuGkSdpYuRUGj3fa3SOxwr8pJrOX3JQ/rL/iht/v5NlHteA==" spinCount="100000" sheet="1" objects="1" scenarios="1" formatColumns="0" formatRows="0" autoFilter="0"/>
  <autoFilter ref="C119:K153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Pecival</dc:creator>
  <cp:keywords/>
  <dc:description/>
  <cp:lastModifiedBy>Ing. Michal Ranný</cp:lastModifiedBy>
  <dcterms:created xsi:type="dcterms:W3CDTF">2023-05-12T05:55:35Z</dcterms:created>
  <dcterms:modified xsi:type="dcterms:W3CDTF">2023-05-12T06:12:44Z</dcterms:modified>
  <cp:category/>
  <cp:version/>
  <cp:contentType/>
  <cp:contentStatus/>
</cp:coreProperties>
</file>