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lofac\Desktop\IPO,Globál\IPO 2023\Komunikace\Zadávací řízení\Vysvětlení\"/>
    </mc:Choice>
  </mc:AlternateContent>
  <xr:revisionPtr revIDLastSave="0" documentId="13_ncr:1_{951B5608-F16B-40DB-9216-EE7CA20E5D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SO 101 - Vozovka a chodní..." sheetId="2" r:id="rId2"/>
  </sheets>
  <definedNames>
    <definedName name="_xlnm._FilterDatabase" localSheetId="1" hidden="1">'SO 101 - Vozovka a chodní...'!$C$129:$K$258</definedName>
    <definedName name="_xlnm.Print_Titles" localSheetId="0">'Rekapitulace stavby'!$92:$92</definedName>
    <definedName name="_xlnm.Print_Titles" localSheetId="1">'SO 101 - Vozovka a chodní...'!$129:$129</definedName>
    <definedName name="_xlnm.Print_Area" localSheetId="0">'Rekapitulace stavby'!$D$4:$AO$76,'Rekapitulace stavby'!$C$82:$AQ$96</definedName>
    <definedName name="_xlnm.Print_Area" localSheetId="1">'SO 101 - Vozovka a chodní...'!$C$4:$J$76,'SO 101 - Vozovka a chodní...'!$C$117:$J$258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T246" i="2"/>
  <c r="R247" i="2"/>
  <c r="R246" i="2" s="1"/>
  <c r="P247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T238" i="2" s="1"/>
  <c r="R239" i="2"/>
  <c r="R238" i="2"/>
  <c r="P239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127" i="2" s="1"/>
  <c r="J23" i="2"/>
  <c r="J21" i="2"/>
  <c r="E21" i="2"/>
  <c r="J126" i="2"/>
  <c r="J20" i="2"/>
  <c r="J18" i="2"/>
  <c r="E18" i="2"/>
  <c r="F127" i="2" s="1"/>
  <c r="J17" i="2"/>
  <c r="J15" i="2"/>
  <c r="E15" i="2"/>
  <c r="F126" i="2"/>
  <c r="J14" i="2"/>
  <c r="J12" i="2"/>
  <c r="J89" i="2" s="1"/>
  <c r="E7" i="2"/>
  <c r="E120" i="2"/>
  <c r="L90" i="1"/>
  <c r="AM90" i="1"/>
  <c r="AM89" i="1"/>
  <c r="L89" i="1"/>
  <c r="AM87" i="1"/>
  <c r="L87" i="1"/>
  <c r="L85" i="1"/>
  <c r="L84" i="1"/>
  <c r="BK256" i="2"/>
  <c r="J242" i="2"/>
  <c r="J234" i="2"/>
  <c r="BK224" i="2"/>
  <c r="BK209" i="2"/>
  <c r="J157" i="2"/>
  <c r="BK149" i="2"/>
  <c r="BK135" i="2"/>
  <c r="J247" i="2"/>
  <c r="BK236" i="2"/>
  <c r="BK226" i="2"/>
  <c r="J221" i="2"/>
  <c r="J209" i="2"/>
  <c r="BK203" i="2"/>
  <c r="BK196" i="2"/>
  <c r="J190" i="2"/>
  <c r="J177" i="2"/>
  <c r="J170" i="2"/>
  <c r="BK166" i="2"/>
  <c r="J140" i="2"/>
  <c r="J134" i="2"/>
  <c r="BK254" i="2"/>
  <c r="J228" i="2"/>
  <c r="BK221" i="2"/>
  <c r="BK205" i="2"/>
  <c r="J198" i="2"/>
  <c r="BK191" i="2"/>
  <c r="J182" i="2"/>
  <c r="J164" i="2"/>
  <c r="J156" i="2"/>
  <c r="J151" i="2"/>
  <c r="J146" i="2"/>
  <c r="J258" i="2"/>
  <c r="J250" i="2"/>
  <c r="J214" i="2"/>
  <c r="BK192" i="2"/>
  <c r="BK181" i="2"/>
  <c r="BK170" i="2"/>
  <c r="BK154" i="2"/>
  <c r="J148" i="2"/>
  <c r="BK244" i="2"/>
  <c r="BK237" i="2"/>
  <c r="J233" i="2"/>
  <c r="BK215" i="2"/>
  <c r="BK164" i="2"/>
  <c r="J155" i="2"/>
  <c r="J143" i="2"/>
  <c r="BK134" i="2"/>
  <c r="BK250" i="2"/>
  <c r="J237" i="2"/>
  <c r="BK228" i="2"/>
  <c r="J218" i="2"/>
  <c r="BK206" i="2"/>
  <c r="J202" i="2"/>
  <c r="J194" i="2"/>
  <c r="J189" i="2"/>
  <c r="BK174" i="2"/>
  <c r="J169" i="2"/>
  <c r="BK160" i="2"/>
  <c r="J136" i="2"/>
  <c r="BK133" i="2"/>
  <c r="J239" i="2"/>
  <c r="BK227" i="2"/>
  <c r="J215" i="2"/>
  <c r="J206" i="2"/>
  <c r="BK202" i="2"/>
  <c r="BK194" i="2"/>
  <c r="J187" i="2"/>
  <c r="BK177" i="2"/>
  <c r="J160" i="2"/>
  <c r="BK155" i="2"/>
  <c r="J149" i="2"/>
  <c r="J145" i="2"/>
  <c r="BK258" i="2"/>
  <c r="BK253" i="2"/>
  <c r="BK218" i="2"/>
  <c r="BK193" i="2"/>
  <c r="BK182" i="2"/>
  <c r="BK171" i="2"/>
  <c r="J165" i="2"/>
  <c r="BK150" i="2"/>
  <c r="BK249" i="2"/>
  <c r="BK239" i="2"/>
  <c r="J227" i="2"/>
  <c r="BK169" i="2"/>
  <c r="BK151" i="2"/>
  <c r="BK136" i="2"/>
  <c r="J243" i="2"/>
  <c r="BK234" i="2"/>
  <c r="BK225" i="2"/>
  <c r="BK210" i="2"/>
  <c r="BK204" i="2"/>
  <c r="J201" i="2"/>
  <c r="J193" i="2"/>
  <c r="J184" i="2"/>
  <c r="J171" i="2"/>
  <c r="BK145" i="2"/>
  <c r="J135" i="2"/>
  <c r="J244" i="2"/>
  <c r="J226" i="2"/>
  <c r="BK214" i="2"/>
  <c r="J204" i="2"/>
  <c r="J196" i="2"/>
  <c r="BK190" i="2"/>
  <c r="J181" i="2"/>
  <c r="BK161" i="2"/>
  <c r="J154" i="2"/>
  <c r="BK148" i="2"/>
  <c r="BK140" i="2"/>
  <c r="J254" i="2"/>
  <c r="BK247" i="2"/>
  <c r="BK201" i="2"/>
  <c r="BK189" i="2"/>
  <c r="J174" i="2"/>
  <c r="BK156" i="2"/>
  <c r="BK146" i="2"/>
  <c r="BK243" i="2"/>
  <c r="J236" i="2"/>
  <c r="BK232" i="2"/>
  <c r="BK213" i="2"/>
  <c r="J161" i="2"/>
  <c r="BK153" i="2"/>
  <c r="BK137" i="2"/>
  <c r="J253" i="2"/>
  <c r="BK242" i="2"/>
  <c r="BK233" i="2"/>
  <c r="J224" i="2"/>
  <c r="J205" i="2"/>
  <c r="BK198" i="2"/>
  <c r="J191" i="2"/>
  <c r="BK180" i="2"/>
  <c r="J167" i="2"/>
  <c r="BK165" i="2"/>
  <c r="J137" i="2"/>
  <c r="AS94" i="1"/>
  <c r="J232" i="2"/>
  <c r="J225" i="2"/>
  <c r="J210" i="2"/>
  <c r="J203" i="2"/>
  <c r="J192" i="2"/>
  <c r="BK184" i="2"/>
  <c r="BK167" i="2"/>
  <c r="BK157" i="2"/>
  <c r="J150" i="2"/>
  <c r="BK143" i="2"/>
  <c r="J256" i="2"/>
  <c r="J249" i="2"/>
  <c r="J213" i="2"/>
  <c r="BK187" i="2"/>
  <c r="J180" i="2"/>
  <c r="J166" i="2"/>
  <c r="J153" i="2"/>
  <c r="J133" i="2"/>
  <c r="BK132" i="2" l="1"/>
  <c r="J132" i="2" s="1"/>
  <c r="J98" i="2" s="1"/>
  <c r="T132" i="2"/>
  <c r="R152" i="2"/>
  <c r="P168" i="2"/>
  <c r="BK188" i="2"/>
  <c r="J188" i="2"/>
  <c r="J102" i="2" s="1"/>
  <c r="T188" i="2"/>
  <c r="R231" i="2"/>
  <c r="T241" i="2"/>
  <c r="T248" i="2"/>
  <c r="T252" i="2"/>
  <c r="P255" i="2"/>
  <c r="P132" i="2"/>
  <c r="BK152" i="2"/>
  <c r="J152" i="2" s="1"/>
  <c r="J99" i="2" s="1"/>
  <c r="BK168" i="2"/>
  <c r="J168" i="2" s="1"/>
  <c r="J100" i="2" s="1"/>
  <c r="R168" i="2"/>
  <c r="BK183" i="2"/>
  <c r="J183" i="2" s="1"/>
  <c r="J101" i="2" s="1"/>
  <c r="T183" i="2"/>
  <c r="R188" i="2"/>
  <c r="P231" i="2"/>
  <c r="BK241" i="2"/>
  <c r="P241" i="2"/>
  <c r="P248" i="2"/>
  <c r="BK252" i="2"/>
  <c r="J252" i="2" s="1"/>
  <c r="J109" i="2" s="1"/>
  <c r="R252" i="2"/>
  <c r="T255" i="2"/>
  <c r="R132" i="2"/>
  <c r="P152" i="2"/>
  <c r="T152" i="2"/>
  <c r="T168" i="2"/>
  <c r="P183" i="2"/>
  <c r="R183" i="2"/>
  <c r="P188" i="2"/>
  <c r="BK231" i="2"/>
  <c r="J231" i="2" s="1"/>
  <c r="J103" i="2" s="1"/>
  <c r="T231" i="2"/>
  <c r="R241" i="2"/>
  <c r="BK248" i="2"/>
  <c r="J248" i="2"/>
  <c r="J108" i="2"/>
  <c r="R248" i="2"/>
  <c r="P252" i="2"/>
  <c r="BK255" i="2"/>
  <c r="J255" i="2"/>
  <c r="J110" i="2" s="1"/>
  <c r="R255" i="2"/>
  <c r="BK238" i="2"/>
  <c r="J238" i="2"/>
  <c r="J104" i="2" s="1"/>
  <c r="BK246" i="2"/>
  <c r="J246" i="2"/>
  <c r="J107" i="2"/>
  <c r="E85" i="2"/>
  <c r="F91" i="2"/>
  <c r="J91" i="2"/>
  <c r="BE140" i="2"/>
  <c r="BE157" i="2"/>
  <c r="BE160" i="2"/>
  <c r="BE167" i="2"/>
  <c r="BE169" i="2"/>
  <c r="BE177" i="2"/>
  <c r="BE182" i="2"/>
  <c r="BE191" i="2"/>
  <c r="BE196" i="2"/>
  <c r="BE221" i="2"/>
  <c r="BE225" i="2"/>
  <c r="BE227" i="2"/>
  <c r="BE228" i="2"/>
  <c r="BE232" i="2"/>
  <c r="BE236" i="2"/>
  <c r="BE253" i="2"/>
  <c r="BE254" i="2"/>
  <c r="BE256" i="2"/>
  <c r="BE258" i="2"/>
  <c r="BE150" i="2"/>
  <c r="BE161" i="2"/>
  <c r="BE164" i="2"/>
  <c r="BE170" i="2"/>
  <c r="BE180" i="2"/>
  <c r="BE181" i="2"/>
  <c r="BE184" i="2"/>
  <c r="BE189" i="2"/>
  <c r="BE190" i="2"/>
  <c r="BE192" i="2"/>
  <c r="BE193" i="2"/>
  <c r="BE198" i="2"/>
  <c r="BE203" i="2"/>
  <c r="BE204" i="2"/>
  <c r="BE215" i="2"/>
  <c r="BE224" i="2"/>
  <c r="BE233" i="2"/>
  <c r="BE234" i="2"/>
  <c r="BE242" i="2"/>
  <c r="BE250" i="2"/>
  <c r="F92" i="2"/>
  <c r="J124" i="2"/>
  <c r="BE146" i="2"/>
  <c r="BE148" i="2"/>
  <c r="BE149" i="2"/>
  <c r="BE151" i="2"/>
  <c r="BE153" i="2"/>
  <c r="BE154" i="2"/>
  <c r="BE156" i="2"/>
  <c r="BE171" i="2"/>
  <c r="BE174" i="2"/>
  <c r="BE187" i="2"/>
  <c r="BE194" i="2"/>
  <c r="BE201" i="2"/>
  <c r="BE202" i="2"/>
  <c r="BE205" i="2"/>
  <c r="BE214" i="2"/>
  <c r="BE237" i="2"/>
  <c r="BE244" i="2"/>
  <c r="BE247" i="2"/>
  <c r="J92" i="2"/>
  <c r="BE133" i="2"/>
  <c r="BE134" i="2"/>
  <c r="BE135" i="2"/>
  <c r="BE136" i="2"/>
  <c r="BE137" i="2"/>
  <c r="BE143" i="2"/>
  <c r="BE145" i="2"/>
  <c r="BE155" i="2"/>
  <c r="BE165" i="2"/>
  <c r="BE166" i="2"/>
  <c r="BE206" i="2"/>
  <c r="BE209" i="2"/>
  <c r="BE210" i="2"/>
  <c r="BE213" i="2"/>
  <c r="BE218" i="2"/>
  <c r="BE226" i="2"/>
  <c r="BE239" i="2"/>
  <c r="BE243" i="2"/>
  <c r="BE249" i="2"/>
  <c r="J34" i="2"/>
  <c r="AW95" i="1" s="1"/>
  <c r="F37" i="2"/>
  <c r="BD95" i="1" s="1"/>
  <c r="BD94" i="1" s="1"/>
  <c r="W33" i="1" s="1"/>
  <c r="F34" i="2"/>
  <c r="BA95" i="1" s="1"/>
  <c r="BA94" i="1" s="1"/>
  <c r="AW94" i="1" s="1"/>
  <c r="AK30" i="1" s="1"/>
  <c r="F35" i="2"/>
  <c r="BB95" i="1" s="1"/>
  <c r="BB94" i="1" s="1"/>
  <c r="W31" i="1" s="1"/>
  <c r="F36" i="2"/>
  <c r="BC95" i="1" s="1"/>
  <c r="BC94" i="1" s="1"/>
  <c r="AY94" i="1" s="1"/>
  <c r="R240" i="2" l="1"/>
  <c r="T240" i="2"/>
  <c r="R131" i="2"/>
  <c r="R130" i="2" s="1"/>
  <c r="P240" i="2"/>
  <c r="T131" i="2"/>
  <c r="T130" i="2"/>
  <c r="BK240" i="2"/>
  <c r="J240" i="2" s="1"/>
  <c r="J105" i="2" s="1"/>
  <c r="P131" i="2"/>
  <c r="P130" i="2" s="1"/>
  <c r="AU95" i="1" s="1"/>
  <c r="AU94" i="1" s="1"/>
  <c r="J241" i="2"/>
  <c r="J106" i="2" s="1"/>
  <c r="BK131" i="2"/>
  <c r="J131" i="2" s="1"/>
  <c r="J97" i="2" s="1"/>
  <c r="AX94" i="1"/>
  <c r="W30" i="1"/>
  <c r="W32" i="1"/>
  <c r="J33" i="2"/>
  <c r="AV95" i="1" s="1"/>
  <c r="AT95" i="1" s="1"/>
  <c r="F33" i="2"/>
  <c r="AZ95" i="1" s="1"/>
  <c r="AZ94" i="1" s="1"/>
  <c r="AV94" i="1" s="1"/>
  <c r="AK29" i="1" s="1"/>
  <c r="BK130" i="2" l="1"/>
  <c r="J130" i="2" s="1"/>
  <c r="J96" i="2" s="1"/>
  <c r="W29" i="1"/>
  <c r="AT94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<sst xmlns="http://schemas.openxmlformats.org/spreadsheetml/2006/main" count="1737" uniqueCount="446">
  <si>
    <t>Export Komplet</t>
  </si>
  <si>
    <t/>
  </si>
  <si>
    <t>2.0</t>
  </si>
  <si>
    <t>False</t>
  </si>
  <si>
    <t>{99813ebe-db6f-4722-8b0f-fe332fc2c139}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</si>
  <si>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</si>
  <si>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</si>
  <si>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</si>
  <si>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</si>
  <si>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</si>
  <si>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</si>
  <si>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</si>
  <si>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</si>
  <si>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</si>
  <si>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</si>
  <si>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</si>
  <si>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</si>
  <si>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Švihov - vozovka a chodník na koruně hráze</t>
  </si>
  <si>
    <t>KSO:</t>
  </si>
  <si>
    <t>CC-CZ:</t>
  </si>
  <si>
    <t>Místo:</t>
  </si>
  <si>
    <t>Hulice, Nesměřice</t>
  </si>
  <si>
    <t>Datum:</t>
  </si>
  <si>
    <t>16. 2. 2023</t>
  </si>
  <si>
    <t>Zadavatel:</t>
  </si>
  <si>
    <t>IČ:</t>
  </si>
  <si>
    <t>70889953</t>
  </si>
  <si>
    <t>Povodí Vltavy, státní podnik</t>
  </si>
  <si>
    <t>DIČ:</t>
  </si>
  <si>
    <t>CZ70889953</t>
  </si>
  <si>
    <t>Uchazeč:</t>
  </si>
  <si>
    <t>Vyplň údaj</t>
  </si>
  <si>
    <t>Projektant:</t>
  </si>
  <si>
    <t>25284525</t>
  </si>
  <si>
    <t>DMC Havlíčkův Brod s.r.o.</t>
  </si>
  <si>
    <t>CZ25284525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</si>
  <si>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</si>
  <si>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</si>
  <si>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</si>
  <si>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</si>
  <si>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</si>
  <si>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</si>
  <si>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</si>
  <si>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</si>
  <si>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</si>
  <si>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</si>
  <si>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</si>
  <si>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</si>
  <si>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</si>
  <si>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</si>
  <si>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</si>
  <si>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</si>
  <si>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</si>
  <si>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</si>
  <si>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</si>
  <si>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</si>
  <si>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</si>
  <si>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</si>
  <si>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</si>
  <si>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</si>
  <si>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</si>
  <si>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</si>
  <si>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</si>
  <si>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</si>
  <si>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</si>
  <si>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</si>
  <si>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</si>
  <si>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</si>
  <si>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</si>
  <si>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</si>
  <si>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</si>
  <si>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</si>
  <si>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</si>
  <si>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</si>
  <si>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</si>
  <si>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</si>
  <si>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</si>
  <si>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</si>
  <si>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</si>
  <si>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</si>
  <si>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</si>
  <si>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</si>
  <si>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</si>
  <si>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</si>
  <si>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</si>
  <si>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</si>
  <si>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Vozovka a chodník na koruně hráze</t>
  </si>
  <si>
    <t>STA</t>
  </si>
  <si>
    <t>1</t>
  </si>
  <si>
    <t>{1b53a536-d864-4a7c-8a9c-bdfb5c5e07d7}</t>
  </si>
  <si>
    <t>2</t>
  </si>
  <si>
    <t>KRYCÍ LIST SOUPISU PRACÍ</t>
  </si>
  <si>
    <t>Objekt:</t>
  </si>
  <si>
    <t>SO 101 - Vozovka a chodník na koruně hráze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</si>
  <si>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</si>
  <si>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</si>
  <si>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</si>
  <si>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</si>
  <si>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</si>
  <si>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HSV   </t>
  </si>
  <si>
    <t xml:space="preserve">    1 - Zemní práce</t>
  </si>
  <si>
    <t xml:space="preserve">    3 - Svislé a kompletní konstrukce   </t>
  </si>
  <si>
    <t xml:space="preserve">    5 - Komunikace pozemní   </t>
  </si>
  <si>
    <t xml:space="preserve">    8 - Trubní vedení   </t>
  </si>
  <si>
    <t xml:space="preserve">    9 - Ostatní konstrukce a práce, bourání   </t>
  </si>
  <si>
    <t xml:space="preserve">    997 - Přesun sutě</t>
  </si>
  <si>
    <t xml:space="preserve">    998 - Přesun hmot   </t>
  </si>
  <si>
    <t>VRN - Vedlejší rozpočtové náklady</t>
  </si>
  <si>
    <t xml:space="preserve">    VRN1 - Průzkumné, geodetické a projektové práce   </t>
  </si>
  <si>
    <t xml:space="preserve">    VRN2 - Příprava staveniště   </t>
  </si>
  <si>
    <t xml:space="preserve">    VRN3 - Zařízení staveniště   </t>
  </si>
  <si>
    <t xml:space="preserve">    VRN4 - Inženýrská činnost   </t>
  </si>
  <si>
    <t xml:space="preserve">    VRN7 - Provozní vlivy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</si>
  <si>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</si>
  <si>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</si>
  <si>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</si>
  <si>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</si>
  <si>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</si>
  <si>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</si>
  <si>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</si>
  <si>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</si>
  <si>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</si>
  <si>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</si>
  <si>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</si>
  <si>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</si>
  <si>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</si>
  <si>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</si>
  <si>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</si>
  <si>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</si>
  <si>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>Zemní práce</t>
  </si>
  <si>
    <t>K</t>
  </si>
  <si>
    <t>113107232</t>
  </si>
  <si>
    <t>Odstranění podkladu pl přes 200 m2 z betonu prostého tl 300 mm</t>
  </si>
  <si>
    <t>m2</t>
  </si>
  <si>
    <t>4</t>
  </si>
  <si>
    <t>113107233</t>
  </si>
  <si>
    <t>Odstranění podkladu pl přes 200 m2 z betonu prostého tl 400 mm</t>
  </si>
  <si>
    <t>3</t>
  </si>
  <si>
    <t>113154334</t>
  </si>
  <si>
    <t>Frézování živičného krytu tl 100 mm pruh š 2 m pl do 10000 m2 bez překážek v trase</t>
  </si>
  <si>
    <t>6</t>
  </si>
  <si>
    <t>113205115</t>
  </si>
  <si>
    <t>Vytrhání ocelových obrub z betonového chodníku</t>
  </si>
  <si>
    <t>m</t>
  </si>
  <si>
    <t>8</t>
  </si>
  <si>
    <t>5</t>
  </si>
  <si>
    <t>122201101</t>
  </si>
  <si>
    <t>Odkopávky a prokopávky nezapažené v hornině tř. 3 objem do 100 m3</t>
  </si>
  <si>
    <t>m3</t>
  </si>
  <si>
    <t>10</t>
  </si>
  <si>
    <t>VV</t>
  </si>
  <si>
    <t>32*0,2+(118+410)*0,05</t>
  </si>
  <si>
    <t>Součet</t>
  </si>
  <si>
    <t>132212101</t>
  </si>
  <si>
    <t>Hloubení rýh š do 600 mm ručním nebo pneum nářadím v soudržných horninách tř. 3</t>
  </si>
  <si>
    <t>12</t>
  </si>
  <si>
    <t xml:space="preserve">5*7,5*0,4*0,8   </t>
  </si>
  <si>
    <t>7</t>
  </si>
  <si>
    <t>162651112</t>
  </si>
  <si>
    <t>Vodorovné přemístění přes 4 000 do 5000 m výkopku/sypaniny z horniny třídy těžitelnosti I skupiny 1 až 3</t>
  </si>
  <si>
    <t>-2001182247</t>
  </si>
  <si>
    <t>32,8+12</t>
  </si>
  <si>
    <t>167151111</t>
  </si>
  <si>
    <t>Nakládání výkopku z hornin třídy těžitelnosti I skupiny 1 až 3 přes 100 m3</t>
  </si>
  <si>
    <t>-108492360</t>
  </si>
  <si>
    <t>9</t>
  </si>
  <si>
    <t>171201231</t>
  </si>
  <si>
    <t>Poplatek za uložení zeminy a kamení na recyklační skládce (skládkovné) kód odpadu 17 05 04</t>
  </si>
  <si>
    <t>t</t>
  </si>
  <si>
    <t>914940383</t>
  </si>
  <si>
    <t>44,8*1,8</t>
  </si>
  <si>
    <t>171251201</t>
  </si>
  <si>
    <t>Uložení sypaniny na skládky nebo meziskládky</t>
  </si>
  <si>
    <t>1203963136</t>
  </si>
  <si>
    <t>11</t>
  </si>
  <si>
    <t>181951102</t>
  </si>
  <si>
    <t>Úprava pláně v hornině tř. 1 až 4 se zhutněním</t>
  </si>
  <si>
    <t>14</t>
  </si>
  <si>
    <t>182301131</t>
  </si>
  <si>
    <t>Rozprostření ornice pl přes 500 m2 ve svahu přes 1:5 tl vrstvy do 100 mm</t>
  </si>
  <si>
    <t>16</t>
  </si>
  <si>
    <t>13</t>
  </si>
  <si>
    <t>111301111</t>
  </si>
  <si>
    <t>Sejmutí drnu tl do 100 mm</t>
  </si>
  <si>
    <t>1113888742</t>
  </si>
  <si>
    <t xml:space="preserve">Svislé a kompletní konstrukce   </t>
  </si>
  <si>
    <t>338171123</t>
  </si>
  <si>
    <t>Osazování sloupků a vzpěr plotových ocelových v 2,60 m se zabetonováním</t>
  </si>
  <si>
    <t>kus</t>
  </si>
  <si>
    <t>18</t>
  </si>
  <si>
    <t>M</t>
  </si>
  <si>
    <t>553422570</t>
  </si>
  <si>
    <t>sloupek plotový průběžný pozinkovaný a komaxitový 3000/38x1,5 mm</t>
  </si>
  <si>
    <t>20</t>
  </si>
  <si>
    <t>348401130</t>
  </si>
  <si>
    <t>Osazení oplocení ze strojového pletiva s napínacími dráty výšky do 2,0 m do 15° sklonu svahu</t>
  </si>
  <si>
    <t>22</t>
  </si>
  <si>
    <t>17</t>
  </si>
  <si>
    <t>313247740</t>
  </si>
  <si>
    <t>pletivo čtyřhranné pozinkované pletené 55 x 55 / 2,15    výška 180 cm</t>
  </si>
  <si>
    <t>24</t>
  </si>
  <si>
    <t>348401320</t>
  </si>
  <si>
    <t>Osazení oplocení z ostnatného drátu výšky přes 2,0 m do 15° sklonu svahu</t>
  </si>
  <si>
    <t>26</t>
  </si>
  <si>
    <t xml:space="preserve">37.000*4   </t>
  </si>
  <si>
    <t>19</t>
  </si>
  <si>
    <t>314782015</t>
  </si>
  <si>
    <t>drát žiletkový D 2 mm 1 svitek 100 m</t>
  </si>
  <si>
    <t>28</t>
  </si>
  <si>
    <t>388995112</t>
  </si>
  <si>
    <t>Tvarovka kabelovodu HDPE do konstrukce římsy tvaru žlab s víkem</t>
  </si>
  <si>
    <t>30</t>
  </si>
  <si>
    <t xml:space="preserve">582*2   </t>
  </si>
  <si>
    <t>345751450</t>
  </si>
  <si>
    <t>žlab kabelový  PVC ZEKAN3 (130x140) žlab s víkem</t>
  </si>
  <si>
    <t>32</t>
  </si>
  <si>
    <t>345751520</t>
  </si>
  <si>
    <t>žlab kabelový  PVC ZEKAN4 (200x126) žlab s víkem</t>
  </si>
  <si>
    <t>34</t>
  </si>
  <si>
    <t>23</t>
  </si>
  <si>
    <t>345732095</t>
  </si>
  <si>
    <t>kabelová komora s litinovým víkem 650/400</t>
  </si>
  <si>
    <t>36</t>
  </si>
  <si>
    <t>345732096</t>
  </si>
  <si>
    <t>38</t>
  </si>
  <si>
    <t xml:space="preserve">Komunikace pozemní   </t>
  </si>
  <si>
    <t>25</t>
  </si>
  <si>
    <t>564861111</t>
  </si>
  <si>
    <t>Podklad ze štěrkodrtě ŠD tl 200 mm</t>
  </si>
  <si>
    <t>40</t>
  </si>
  <si>
    <t>Pol1</t>
  </si>
  <si>
    <t>Asfaltový beton vrstva podkladní ACP 16+ tl 50 mm š do 3 m</t>
  </si>
  <si>
    <t>42</t>
  </si>
  <si>
    <t>27</t>
  </si>
  <si>
    <t>567532142</t>
  </si>
  <si>
    <t>Recyklace podkladu za studena na místě - promísení s pojivem, kamenivem tl 250 mm do 10000 m2</t>
  </si>
  <si>
    <t>44</t>
  </si>
  <si>
    <t>376+5610+118</t>
  </si>
  <si>
    <t>585221100</t>
  </si>
  <si>
    <t>cement struskoportlandský CEM II/A-S 42.5 R VL</t>
  </si>
  <si>
    <t>46</t>
  </si>
  <si>
    <t xml:space="preserve">6104.000*0,25*2,3*0,04   </t>
  </si>
  <si>
    <t>29</t>
  </si>
  <si>
    <t>111625400</t>
  </si>
  <si>
    <t>emulze silniční KATEBIT PS/SN bal. 190kg</t>
  </si>
  <si>
    <t>48</t>
  </si>
  <si>
    <t xml:space="preserve">6104.000*0,25*2,3*0,025   </t>
  </si>
  <si>
    <t>569931132</t>
  </si>
  <si>
    <t>Zpevnění krajnic asfaltovým recyklátem tl 100 mm</t>
  </si>
  <si>
    <t>50</t>
  </si>
  <si>
    <t>31</t>
  </si>
  <si>
    <t>Pol2</t>
  </si>
  <si>
    <t>Asfaltový beton vrstva obrusná ACO 11 S PMB 25/55-65</t>
  </si>
  <si>
    <t>52</t>
  </si>
  <si>
    <t>581124112</t>
  </si>
  <si>
    <t>Kryt z betonu komunikace pro pěší tl. 120 mm, beton C30/37 XF4</t>
  </si>
  <si>
    <t>54</t>
  </si>
  <si>
    <t xml:space="preserve">Trubní vedení   </t>
  </si>
  <si>
    <t>33</t>
  </si>
  <si>
    <t>871260312</t>
  </si>
  <si>
    <t>Montáž chrániček DN110</t>
  </si>
  <si>
    <t>56</t>
  </si>
  <si>
    <t xml:space="preserve">5*7,5   </t>
  </si>
  <si>
    <t>286147192</t>
  </si>
  <si>
    <t>chránička korugovaná DN110 / 6m</t>
  </si>
  <si>
    <t>58</t>
  </si>
  <si>
    <t xml:space="preserve">Ostatní konstrukce a práce, bourání   </t>
  </si>
  <si>
    <t>35</t>
  </si>
  <si>
    <t>915231115</t>
  </si>
  <si>
    <t>Vodorovné dopravní značení přechody pro chodce, šipky, symboly žlutý plast</t>
  </si>
  <si>
    <t>-493210299</t>
  </si>
  <si>
    <t>916131213</t>
  </si>
  <si>
    <t>Osazení silničního obrubníku betonového stojatého s boční opěrou do lože z betonu prostého</t>
  </si>
  <si>
    <t>60</t>
  </si>
  <si>
    <t>37</t>
  </si>
  <si>
    <t>592174650</t>
  </si>
  <si>
    <t>obrubník betonový silniční Standard 100x15x25 cm</t>
  </si>
  <si>
    <t>62</t>
  </si>
  <si>
    <t>592174680</t>
  </si>
  <si>
    <t>obrubník betonový silniční nájezdový Standard 100x15x15 cm</t>
  </si>
  <si>
    <t>64</t>
  </si>
  <si>
    <t>39</t>
  </si>
  <si>
    <t>592174690</t>
  </si>
  <si>
    <t>obrubník betonový silniční přechodový L + P Standard 100x15x15-25 cm</t>
  </si>
  <si>
    <t>66</t>
  </si>
  <si>
    <t>916131215</t>
  </si>
  <si>
    <t>Osazení ocelového obrubníku do patky z betonu C15/20</t>
  </si>
  <si>
    <t>68</t>
  </si>
  <si>
    <t>P</t>
  </si>
  <si>
    <t>41</t>
  </si>
  <si>
    <t>13010528</t>
  </si>
  <si>
    <t>831099412</t>
  </si>
  <si>
    <t>580*0,01216</t>
  </si>
  <si>
    <t>130210130</t>
  </si>
  <si>
    <t>70</t>
  </si>
  <si>
    <t xml:space="preserve">580/0,5*0,3*0,89/1000   </t>
  </si>
  <si>
    <t>43</t>
  </si>
  <si>
    <t>916231213</t>
  </si>
  <si>
    <t>Osazení chodníkového obrubníku betonového stojatého s boční opěrou do lože z betonu prostého</t>
  </si>
  <si>
    <t>72</t>
  </si>
  <si>
    <t>592174150</t>
  </si>
  <si>
    <t>obrubník betonový chodníkový ABO 13-10 100x10x25 cm</t>
  </si>
  <si>
    <t>74</t>
  </si>
  <si>
    <t>45</t>
  </si>
  <si>
    <t>919735126.UP</t>
  </si>
  <si>
    <t>Řezání stávajícího betonového krytu hl 400 mm</t>
  </si>
  <si>
    <t>-229652789</t>
  </si>
  <si>
    <t>919111213</t>
  </si>
  <si>
    <t>Řezání spár pro vytvoření komůrky š 10 mm hl 25 mm pro těsnící zálivku v CB krytu</t>
  </si>
  <si>
    <t>1801807411</t>
  </si>
  <si>
    <t>47</t>
  </si>
  <si>
    <t>919121112</t>
  </si>
  <si>
    <t>Těsnění spár zálivkou pro komůrky š 10 mm hl 25 mm</t>
  </si>
  <si>
    <t>2003936918</t>
  </si>
  <si>
    <t>919121132</t>
  </si>
  <si>
    <t>Těsnění spár zálivkou za studena pro komůrky š 20 mm hl 40 mm s těsnicím profilem</t>
  </si>
  <si>
    <t>76</t>
  </si>
  <si>
    <t xml:space="preserve">168+585   </t>
  </si>
  <si>
    <t>49</t>
  </si>
  <si>
    <t>919121233</t>
  </si>
  <si>
    <t>Těsnění spár zálivkou za studena pro komůrky š 20 mm hl 40 mm bez těsnicího profilu</t>
  </si>
  <si>
    <t>78</t>
  </si>
  <si>
    <t>919535555</t>
  </si>
  <si>
    <t>Obetonování trubního propustku betonem prostým tř. C 12/15</t>
  </si>
  <si>
    <t>80</t>
  </si>
  <si>
    <t xml:space="preserve">4.000*0,6*0,5/2   </t>
  </si>
  <si>
    <t>51</t>
  </si>
  <si>
    <t>919541110</t>
  </si>
  <si>
    <t>Zřízení propustku nebo sjezdu z trub ocelových do DN 200</t>
  </si>
  <si>
    <t>82</t>
  </si>
  <si>
    <t>140111060</t>
  </si>
  <si>
    <t>trubka ocelová bezešvá hladká jakost 11 353, 219 x 6,3 mm</t>
  </si>
  <si>
    <t>84</t>
  </si>
  <si>
    <t>53</t>
  </si>
  <si>
    <t>931992111</t>
  </si>
  <si>
    <t>Výplň dilatačních spár z pěnového polystyrénu tl 20 mm</t>
  </si>
  <si>
    <t>86</t>
  </si>
  <si>
    <t xml:space="preserve">(165+582)*0,12   </t>
  </si>
  <si>
    <t>931992112</t>
  </si>
  <si>
    <t>Výplň dilatačních spár z pěnového polystyrénu tl 30 mm</t>
  </si>
  <si>
    <t>88</t>
  </si>
  <si>
    <t xml:space="preserve">845*0,04   </t>
  </si>
  <si>
    <t>55</t>
  </si>
  <si>
    <t>966005311</t>
  </si>
  <si>
    <t>Rozebrání a odstranění silničního svodidla s jednou pásnicí</t>
  </si>
  <si>
    <t>90</t>
  </si>
  <si>
    <t>150+112+560</t>
  </si>
  <si>
    <t>966006132</t>
  </si>
  <si>
    <t>Odstranění značek dopravních nebo orientačních se sloupky s betonovými patkami</t>
  </si>
  <si>
    <t>2020204667</t>
  </si>
  <si>
    <t>57</t>
  </si>
  <si>
    <t>Pol3</t>
  </si>
  <si>
    <t>92</t>
  </si>
  <si>
    <t>966071711</t>
  </si>
  <si>
    <t>Bourání sloupků a vzpěr plotových ocelových do 2,5 m zabetonovaných</t>
  </si>
  <si>
    <t>94</t>
  </si>
  <si>
    <t>59</t>
  </si>
  <si>
    <t>966071822</t>
  </si>
  <si>
    <t>Rozebrání drátěného pletiva se čtvercovými oky výšky do 2,0 m</t>
  </si>
  <si>
    <t>96</t>
  </si>
  <si>
    <t>966071831</t>
  </si>
  <si>
    <t>Rozebrání ostnatého drátu výšky do 2,0 m</t>
  </si>
  <si>
    <t>98</t>
  </si>
  <si>
    <t xml:space="preserve">37.000*3   </t>
  </si>
  <si>
    <t>997</t>
  </si>
  <si>
    <t>Přesun sutě</t>
  </si>
  <si>
    <t>61</t>
  </si>
  <si>
    <t>997002611</t>
  </si>
  <si>
    <t>Nakládání suti a vybouraných hmot</t>
  </si>
  <si>
    <t>-1670784625</t>
  </si>
  <si>
    <t>997221551</t>
  </si>
  <si>
    <t>Vodorovná doprava suti ze sypkých materiálů do 1 km</t>
  </si>
  <si>
    <t>100</t>
  </si>
  <si>
    <t>63</t>
  </si>
  <si>
    <t>997221559</t>
  </si>
  <si>
    <t>Příplatek ZKD 1 km u vodorovné dopravy suti ze sypkých materiálů</t>
  </si>
  <si>
    <t>102</t>
  </si>
  <si>
    <t>2252,6*4</t>
  </si>
  <si>
    <t>997221861</t>
  </si>
  <si>
    <t>Poplatek za uložení stavebního odpadu na recyklační skládce (skládkovné) z prostého betonu pod kódem 17 01 01</t>
  </si>
  <si>
    <t>-260515341</t>
  </si>
  <si>
    <t>65</t>
  </si>
  <si>
    <t>997221875</t>
  </si>
  <si>
    <t>Poplatek za uložení stavebního odpadu na recyklační skládce (skládkovné) asfaltového bez obsahu dehtu zatříděného do Katalogu odpadů pod kódem 17 03 02</t>
  </si>
  <si>
    <t>1044269935</t>
  </si>
  <si>
    <t>998</t>
  </si>
  <si>
    <t xml:space="preserve">Přesun hmot   </t>
  </si>
  <si>
    <t>998225111</t>
  </si>
  <si>
    <t>Přesun hmot pro pozemní komunikace s krytem z kamene, monolitickým betonovým nebo živičným</t>
  </si>
  <si>
    <t>104</t>
  </si>
  <si>
    <t>VRN</t>
  </si>
  <si>
    <t>Vedlejší rozpočtové náklady</t>
  </si>
  <si>
    <t>VRN1</t>
  </si>
  <si>
    <t xml:space="preserve">Průzkumné, geodetické a projektové práce   </t>
  </si>
  <si>
    <t>67</t>
  </si>
  <si>
    <t>012203000</t>
  </si>
  <si>
    <t>Geodetické práce při provádění stavby</t>
  </si>
  <si>
    <t>soubor</t>
  </si>
  <si>
    <t>-1345672290</t>
  </si>
  <si>
    <t>012303000</t>
  </si>
  <si>
    <t>Geodetické práce po výstavbě</t>
  </si>
  <si>
    <t>134296165</t>
  </si>
  <si>
    <t>69</t>
  </si>
  <si>
    <t>013254000</t>
  </si>
  <si>
    <t>Dokumentace skutečného provedení stavby</t>
  </si>
  <si>
    <t>-1643381941</t>
  </si>
  <si>
    <t>Poznámka k položce:_x000D_
vyhotovení a její předání objednateli v požadované formě a požadovaném počtu včetně závěrečné zprávy.</t>
  </si>
  <si>
    <t>VRN2</t>
  </si>
  <si>
    <t xml:space="preserve">Příprava staveniště   </t>
  </si>
  <si>
    <t>020001000</t>
  </si>
  <si>
    <t>Příprava staveniště</t>
  </si>
  <si>
    <t>-1409328950</t>
  </si>
  <si>
    <t>VRN3</t>
  </si>
  <si>
    <t xml:space="preserve">Zařízení staveniště   </t>
  </si>
  <si>
    <t>71</t>
  </si>
  <si>
    <t>030001000</t>
  </si>
  <si>
    <t>Zařízení staveniště</t>
  </si>
  <si>
    <t>-1894841493</t>
  </si>
  <si>
    <t>034303000</t>
  </si>
  <si>
    <t>Dopravně inženýrská opatření</t>
  </si>
  <si>
    <t>1024</t>
  </si>
  <si>
    <t>-176323557</t>
  </si>
  <si>
    <t>Poznámka k položce:_x000D_
Náklady na vyhotovení návrhu dočasného dopravního značení, jeho projednání s dotčenými orgány a organizacemi. Náklady na dodání dopravních značek, jejich rozmístění a přemísťování a jejich údržba v průběhu výstavby, včetně následného odstranění po ukončení stavebních prací.</t>
  </si>
  <si>
    <t>VRN4</t>
  </si>
  <si>
    <t xml:space="preserve">Inženýrská činnost   </t>
  </si>
  <si>
    <t>73</t>
  </si>
  <si>
    <t>042503000</t>
  </si>
  <si>
    <t>BOZP (plán+realizace)</t>
  </si>
  <si>
    <t>1777934328</t>
  </si>
  <si>
    <t>043134000</t>
  </si>
  <si>
    <t>Zkoušky zatěžovací</t>
  </si>
  <si>
    <t>-1384899508</t>
  </si>
  <si>
    <t>VRN7</t>
  </si>
  <si>
    <t xml:space="preserve">Provozní vlivy   </t>
  </si>
  <si>
    <t>75</t>
  </si>
  <si>
    <t>075203000</t>
  </si>
  <si>
    <t>Ochranná pásma vodárenská</t>
  </si>
  <si>
    <t>-1289981430</t>
  </si>
  <si>
    <t>Poznámka k položce:_x000D_
Zajištění bezpečnosti prvku kritické infrastruktury státu formou režimového opatření – důsledná kontrola oprávněnosti vjezdu a vstupu vozidel a osob do areálu vodního díla (ostraha u vjezdové brány na hráz v pracovní době zhotovitele stavby).</t>
  </si>
  <si>
    <t>NP2</t>
  </si>
  <si>
    <t>Ruční výkop sond v blízkosti kabelů při montáži svodidel v délce 430m</t>
  </si>
  <si>
    <t>-1273678737</t>
  </si>
  <si>
    <t>Montáž svodidla ocel H1  vč.dodávky materiálu</t>
  </si>
  <si>
    <t>úhelník nerezový nerovnostranný DIN 1.4301 (AISI 304) 120x80x8mm</t>
  </si>
  <si>
    <t>Poznámka k položce:
úhelník nerezový nerovnostranný DIN 1.4301 (AISI 304), 120 x 80 x 8 mm</t>
  </si>
  <si>
    <t>tyč nerezová žebírková, výztuž do betonu DIN 1.4301 (AISI304), v tyčích, D 12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</si>
</sst>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0" xfId="0" applyBorder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7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8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R5" s="18"/>
      <c r="BE5" s="205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9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R6" s="18"/>
      <c r="BE6" s="206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6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6"/>
      <c r="BS8" s="15" t="s">
        <v>6</v>
      </c>
    </row>
    <row r="9" spans="1:74" ht="14.45" customHeight="1">
      <c r="B9" s="18"/>
      <c r="AR9" s="18"/>
      <c r="BE9" s="206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206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29</v>
      </c>
      <c r="AR11" s="18"/>
      <c r="BE11" s="206"/>
      <c r="BS11" s="15" t="s">
        <v>6</v>
      </c>
    </row>
    <row r="12" spans="1:74" ht="6.95" customHeight="1">
      <c r="B12" s="18"/>
      <c r="AR12" s="18"/>
      <c r="BE12" s="206"/>
      <c r="BS12" s="15" t="s">
        <v>6</v>
      </c>
    </row>
    <row r="13" spans="1:74" ht="12" customHeight="1">
      <c r="B13" s="18"/>
      <c r="D13" s="25" t="s">
        <v>30</v>
      </c>
      <c r="AK13" s="25" t="s">
        <v>25</v>
      </c>
      <c r="AN13" s="27" t="s">
        <v>31</v>
      </c>
      <c r="AR13" s="18"/>
      <c r="BE13" s="206"/>
      <c r="BS13" s="15" t="s">
        <v>6</v>
      </c>
    </row>
    <row r="14" spans="1:74" ht="12.75">
      <c r="B14" s="18"/>
      <c r="E14" s="210" t="s">
        <v>31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5" t="s">
        <v>28</v>
      </c>
      <c r="AN14" s="27" t="s">
        <v>31</v>
      </c>
      <c r="AR14" s="18"/>
      <c r="BE14" s="206"/>
      <c r="BS14" s="15" t="s">
        <v>6</v>
      </c>
    </row>
    <row r="15" spans="1:74" ht="6.95" customHeight="1">
      <c r="B15" s="18"/>
      <c r="AR15" s="18"/>
      <c r="BE15" s="206"/>
      <c r="BS15" s="15" t="s">
        <v>3</v>
      </c>
    </row>
    <row r="16" spans="1:74" ht="12" customHeight="1">
      <c r="B16" s="18"/>
      <c r="D16" s="25" t="s">
        <v>32</v>
      </c>
      <c r="AK16" s="25" t="s">
        <v>25</v>
      </c>
      <c r="AN16" s="23" t="s">
        <v>33</v>
      </c>
      <c r="AR16" s="18"/>
      <c r="BE16" s="206"/>
      <c r="BS16" s="15" t="s">
        <v>3</v>
      </c>
    </row>
    <row r="17" spans="2:71" ht="18.399999999999999" customHeight="1">
      <c r="B17" s="18"/>
      <c r="E17" s="23" t="s">
        <v>34</v>
      </c>
      <c r="AK17" s="25" t="s">
        <v>28</v>
      </c>
      <c r="AN17" s="23" t="s">
        <v>35</v>
      </c>
      <c r="AR17" s="18"/>
      <c r="BE17" s="206"/>
      <c r="BS17" s="15" t="s">
        <v>36</v>
      </c>
    </row>
    <row r="18" spans="2:71" ht="6.95" customHeight="1">
      <c r="B18" s="18"/>
      <c r="AR18" s="18"/>
      <c r="BE18" s="206"/>
      <c r="BS18" s="15" t="s">
        <v>6</v>
      </c>
    </row>
    <row r="19" spans="2:71" ht="12" customHeight="1">
      <c r="B19" s="18"/>
      <c r="D19" s="25" t="s">
        <v>37</v>
      </c>
      <c r="AK19" s="25" t="s">
        <v>25</v>
      </c>
      <c r="AN19" s="23" t="s">
        <v>1</v>
      </c>
      <c r="AR19" s="18"/>
      <c r="BE19" s="206"/>
      <c r="BS19" s="15" t="s">
        <v>6</v>
      </c>
    </row>
    <row r="20" spans="2:71" ht="18.399999999999999" customHeight="1">
      <c r="B20" s="18"/>
      <c r="E20" s="23" t="s">
        <v>38</v>
      </c>
      <c r="AK20" s="25" t="s">
        <v>28</v>
      </c>
      <c r="AN20" s="23" t="s">
        <v>1</v>
      </c>
      <c r="AR20" s="18"/>
      <c r="BE20" s="206"/>
      <c r="BS20" s="15" t="s">
        <v>36</v>
      </c>
    </row>
    <row r="21" spans="2:71" ht="6.95" customHeight="1">
      <c r="B21" s="18"/>
      <c r="AR21" s="18"/>
      <c r="BE21" s="206"/>
    </row>
    <row r="22" spans="2:71" ht="12" customHeight="1">
      <c r="B22" s="18"/>
      <c r="D22" s="25" t="s">
        <v>39</v>
      </c>
      <c r="AR22" s="18"/>
      <c r="BE22" s="206"/>
    </row>
    <row r="23" spans="2:71" ht="16.5" customHeight="1">
      <c r="B23" s="18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8"/>
      <c r="BE23" s="206"/>
    </row>
    <row r="24" spans="2:71" ht="6.95" customHeight="1">
      <c r="B24" s="18"/>
      <c r="AR24" s="18"/>
      <c r="BE24" s="206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6"/>
    </row>
    <row r="26" spans="2:71" s="1" customFormat="1" ht="25.9" customHeight="1">
      <c r="B26" s="30"/>
      <c r="D26" s="31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3">
        <f>ROUND(AG94,2)</f>
        <v>0</v>
      </c>
      <c r="AL26" s="214"/>
      <c r="AM26" s="214"/>
      <c r="AN26" s="214"/>
      <c r="AO26" s="214"/>
      <c r="AR26" s="30"/>
      <c r="BE26" s="206"/>
    </row>
    <row r="27" spans="2:71" s="1" customFormat="1" ht="6.95" customHeight="1">
      <c r="B27" s="30"/>
      <c r="AR27" s="30"/>
      <c r="BE27" s="206"/>
    </row>
    <row r="28" spans="2:71" s="1" customFormat="1" ht="12.75">
      <c r="B28" s="30"/>
      <c r="L28" s="215" t="s">
        <v>41</v>
      </c>
      <c r="M28" s="215"/>
      <c r="N28" s="215"/>
      <c r="O28" s="215"/>
      <c r="P28" s="215"/>
      <c r="W28" s="215" t="s">
        <v>42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43</v>
      </c>
      <c r="AL28" s="215"/>
      <c r="AM28" s="215"/>
      <c r="AN28" s="215"/>
      <c r="AO28" s="215"/>
      <c r="AR28" s="30"/>
      <c r="BE28" s="206"/>
    </row>
    <row r="29" spans="2:71" s="2" customFormat="1" ht="14.45" customHeight="1">
      <c r="B29" s="34"/>
      <c r="D29" s="25" t="s">
        <v>44</v>
      </c>
      <c r="F29" s="25" t="s">
        <v>45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  <c r="BE29" s="207"/>
    </row>
    <row r="30" spans="2:71" s="2" customFormat="1" ht="14.45" customHeight="1">
      <c r="B30" s="34"/>
      <c r="F30" s="25" t="s">
        <v>46</v>
      </c>
      <c r="L30" s="195">
        <v>0.15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4"/>
      <c r="BE30" s="207"/>
    </row>
    <row r="31" spans="2:71" s="2" customFormat="1" ht="14.45" hidden="1" customHeight="1">
      <c r="B31" s="34"/>
      <c r="F31" s="25" t="s">
        <v>47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207"/>
    </row>
    <row r="32" spans="2:71" s="2" customFormat="1" ht="14.45" hidden="1" customHeight="1">
      <c r="B32" s="34"/>
      <c r="F32" s="25" t="s">
        <v>48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207"/>
    </row>
    <row r="33" spans="2:57" s="2" customFormat="1" ht="14.45" hidden="1" customHeight="1">
      <c r="B33" s="34"/>
      <c r="F33" s="25" t="s">
        <v>49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  <c r="BE33" s="207"/>
    </row>
    <row r="34" spans="2:57" s="1" customFormat="1" ht="6.95" customHeight="1">
      <c r="B34" s="30"/>
      <c r="AR34" s="30"/>
      <c r="BE34" s="206"/>
    </row>
    <row r="35" spans="2:57" s="1" customFormat="1" ht="25.9" customHeight="1">
      <c r="B35" s="30"/>
      <c r="C35" s="35"/>
      <c r="D35" s="36" t="s">
        <v>50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51</v>
      </c>
      <c r="U35" s="37"/>
      <c r="V35" s="37"/>
      <c r="W35" s="37"/>
      <c r="X35" s="196" t="s">
        <v>52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7"/>
      <c r="AM35" s="197"/>
      <c r="AN35" s="197"/>
      <c r="AO35" s="199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54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55</v>
      </c>
      <c r="AI60" s="32"/>
      <c r="AJ60" s="32"/>
      <c r="AK60" s="32"/>
      <c r="AL60" s="32"/>
      <c r="AM60" s="41" t="s">
        <v>56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58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55</v>
      </c>
      <c r="AI75" s="32"/>
      <c r="AJ75" s="32"/>
      <c r="AK75" s="32"/>
      <c r="AL75" s="32"/>
      <c r="AM75" s="41" t="s">
        <v>56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59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22005</v>
      </c>
      <c r="AR84" s="46"/>
    </row>
    <row r="85" spans="1:91" s="4" customFormat="1" ht="36.950000000000003" customHeight="1">
      <c r="B85" s="47"/>
      <c r="C85" s="48" t="s">
        <v>16</v>
      </c>
      <c r="L85" s="184" t="str">
        <f>K6</f>
        <v>VD Švihov - vozovka a chodník na koruně hráze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Hulice, Nesměřice</v>
      </c>
      <c r="AI87" s="25" t="s">
        <v>22</v>
      </c>
      <c r="AM87" s="186" t="str">
        <f>IF(AN8= "","",AN8)</f>
        <v>16. 2. 2023</v>
      </c>
      <c r="AN87" s="186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Povodí Vltavy, státní podnik</v>
      </c>
      <c r="AI89" s="25" t="s">
        <v>32</v>
      </c>
      <c r="AM89" s="187" t="str">
        <f>IF(E17="","",E17)</f>
        <v>DMC Havlíčkův Brod s.r.o.</v>
      </c>
      <c r="AN89" s="188"/>
      <c r="AO89" s="188"/>
      <c r="AP89" s="188"/>
      <c r="AR89" s="30"/>
      <c r="AS89" s="189" t="s">
        <v>60</v>
      </c>
      <c r="AT89" s="19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30</v>
      </c>
      <c r="L90" s="3" t="str">
        <f>IF(E14= "Vyplň údaj","",E14)</f>
        <v/>
      </c>
      <c r="AI90" s="25" t="s">
        <v>37</v>
      </c>
      <c r="AM90" s="187" t="str">
        <f>IF(E20="","",E20)</f>
        <v xml:space="preserve"> </v>
      </c>
      <c r="AN90" s="188"/>
      <c r="AO90" s="188"/>
      <c r="AP90" s="188"/>
      <c r="AR90" s="30"/>
      <c r="AS90" s="191"/>
      <c r="AT90" s="192"/>
      <c r="BD90" s="54"/>
    </row>
    <row r="91" spans="1:91" s="1" customFormat="1" ht="10.9" customHeight="1">
      <c r="B91" s="30"/>
      <c r="AR91" s="30"/>
      <c r="AS91" s="191"/>
      <c r="AT91" s="192"/>
      <c r="BD91" s="54"/>
    </row>
    <row r="92" spans="1:91" s="1" customFormat="1" ht="29.25" customHeight="1">
      <c r="B92" s="30"/>
      <c r="C92" s="179" t="s">
        <v>61</v>
      </c>
      <c r="D92" s="180"/>
      <c r="E92" s="180"/>
      <c r="F92" s="180"/>
      <c r="G92" s="180"/>
      <c r="H92" s="55"/>
      <c r="I92" s="181" t="s">
        <v>62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63</v>
      </c>
      <c r="AH92" s="180"/>
      <c r="AI92" s="180"/>
      <c r="AJ92" s="180"/>
      <c r="AK92" s="180"/>
      <c r="AL92" s="180"/>
      <c r="AM92" s="180"/>
      <c r="AN92" s="181" t="s">
        <v>64</v>
      </c>
      <c r="AO92" s="180"/>
      <c r="AP92" s="183"/>
      <c r="AQ92" s="56" t="s">
        <v>65</v>
      </c>
      <c r="AR92" s="30"/>
      <c r="AS92" s="57" t="s">
        <v>66</v>
      </c>
      <c r="AT92" s="58" t="s">
        <v>67</v>
      </c>
      <c r="AU92" s="58" t="s">
        <v>68</v>
      </c>
      <c r="AV92" s="58" t="s">
        <v>69</v>
      </c>
      <c r="AW92" s="58" t="s">
        <v>70</v>
      </c>
      <c r="AX92" s="58" t="s">
        <v>71</v>
      </c>
      <c r="AY92" s="58" t="s">
        <v>72</v>
      </c>
      <c r="AZ92" s="58" t="s">
        <v>73</v>
      </c>
      <c r="BA92" s="58" t="s">
        <v>74</v>
      </c>
      <c r="BB92" s="58" t="s">
        <v>75</v>
      </c>
      <c r="BC92" s="58" t="s">
        <v>76</v>
      </c>
      <c r="BD92" s="59" t="s">
        <v>77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78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79</v>
      </c>
      <c r="BT94" s="70" t="s">
        <v>80</v>
      </c>
      <c r="BU94" s="71" t="s">
        <v>81</v>
      </c>
      <c r="BV94" s="70" t="s">
        <v>82</v>
      </c>
      <c r="BW94" s="70" t="s">
        <v>4</v>
      </c>
      <c r="BX94" s="70" t="s">
        <v>83</v>
      </c>
      <c r="CL94" s="70" t="s">
        <v>1</v>
      </c>
    </row>
    <row r="95" spans="1:91" s="6" customFormat="1" ht="16.5" customHeight="1">
      <c r="A95" s="72" t="s">
        <v>84</v>
      </c>
      <c r="B95" s="73"/>
      <c r="C95" s="74"/>
      <c r="D95" s="202" t="s">
        <v>85</v>
      </c>
      <c r="E95" s="202"/>
      <c r="F95" s="202"/>
      <c r="G95" s="202"/>
      <c r="H95" s="202"/>
      <c r="I95" s="75"/>
      <c r="J95" s="202" t="s">
        <v>86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'SO 101 - Vozovka a chodní...'!J30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6" t="s">
        <v>87</v>
      </c>
      <c r="AR95" s="73"/>
      <c r="AS95" s="77">
        <v>0</v>
      </c>
      <c r="AT95" s="78">
        <f>ROUND(SUM(AV95:AW95),2)</f>
        <v>0</v>
      </c>
      <c r="AU95" s="79">
        <f>'SO 101 - Vozovka a chodní...'!P130</f>
        <v>0</v>
      </c>
      <c r="AV95" s="78">
        <f>'SO 101 - Vozovka a chodní...'!J33</f>
        <v>0</v>
      </c>
      <c r="AW95" s="78">
        <f>'SO 101 - Vozovka a chodní...'!J34</f>
        <v>0</v>
      </c>
      <c r="AX95" s="78">
        <f>'SO 101 - Vozovka a chodní...'!J35</f>
        <v>0</v>
      </c>
      <c r="AY95" s="78">
        <f>'SO 101 - Vozovka a chodní...'!J36</f>
        <v>0</v>
      </c>
      <c r="AZ95" s="78">
        <f>'SO 101 - Vozovka a chodní...'!F33</f>
        <v>0</v>
      </c>
      <c r="BA95" s="78">
        <f>'SO 101 - Vozovka a chodní...'!F34</f>
        <v>0</v>
      </c>
      <c r="BB95" s="78">
        <f>'SO 101 - Vozovka a chodní...'!F35</f>
        <v>0</v>
      </c>
      <c r="BC95" s="78">
        <f>'SO 101 - Vozovka a chodní...'!F36</f>
        <v>0</v>
      </c>
      <c r="BD95" s="80">
        <f>'SO 101 - Vozovka a chodní...'!F37</f>
        <v>0</v>
      </c>
      <c r="BT95" s="81" t="s">
        <v>88</v>
      </c>
      <c r="BV95" s="81" t="s">
        <v>82</v>
      </c>
      <c r="BW95" s="81" t="s">
        <v>89</v>
      </c>
      <c r="BX95" s="81" t="s">
        <v>4</v>
      </c>
      <c r="CL95" s="81" t="s">
        <v>1</v>
      </c>
      <c r="CM95" s="81" t="s">
        <v>90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101 - Vozovka a chod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9"/>
  <sheetViews>
    <sheetView showGridLines="0" tabSelected="1" topLeftCell="A189" workbookViewId="0">
      <selection activeCell="F164" sqref="F16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5" t="s">
        <v>89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90</v>
      </c>
    </row>
    <row r="4" spans="2:46" ht="24.95" customHeight="1">
      <c r="B4" s="18"/>
      <c r="D4" s="19" t="s">
        <v>91</v>
      </c>
      <c r="L4" s="18"/>
      <c r="M4" s="82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7" t="str">
        <f>'Rekapitulace stavby'!K6</f>
        <v>VD Švihov - vozovka a chodník na koruně hráze</v>
      </c>
      <c r="F7" s="218"/>
      <c r="G7" s="218"/>
      <c r="H7" s="218"/>
      <c r="L7" s="18"/>
    </row>
    <row r="8" spans="2:46" s="1" customFormat="1" ht="12" customHeight="1">
      <c r="B8" s="30"/>
      <c r="D8" s="25" t="s">
        <v>92</v>
      </c>
      <c r="L8" s="30"/>
    </row>
    <row r="9" spans="2:46" s="1" customFormat="1" ht="16.5" customHeight="1">
      <c r="B9" s="30"/>
      <c r="E9" s="184" t="s">
        <v>93</v>
      </c>
      <c r="F9" s="216"/>
      <c r="G9" s="216"/>
      <c r="H9" s="216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38</v>
      </c>
      <c r="I12" s="25" t="s">
        <v>22</v>
      </c>
      <c r="J12" s="50" t="str">
        <f>'Rekapitulace stavby'!AN8</f>
        <v>16. 2. 2023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>70889953</v>
      </c>
      <c r="L14" s="30"/>
    </row>
    <row r="15" spans="2:46" s="1" customFormat="1" ht="18" customHeight="1">
      <c r="B15" s="30"/>
      <c r="E15" s="23" t="str">
        <f>IF('Rekapitulace stavby'!E11="","",'Rekapitulace stavby'!E11)</f>
        <v>Povodí Vltavy, státní podnik</v>
      </c>
      <c r="I15" s="25" t="s">
        <v>28</v>
      </c>
      <c r="J15" s="23" t="str">
        <f>IF('Rekapitulace stavby'!AN11="","",'Rekapitulace stavby'!AN11)</f>
        <v>CZ70889953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9" t="str">
        <f>'Rekapitulace stavby'!E14</f>
        <v>Vyplň údaj</v>
      </c>
      <c r="F18" s="208"/>
      <c r="G18" s="208"/>
      <c r="H18" s="208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tr">
        <f>IF('Rekapitulace stavby'!AN16="","",'Rekapitulace stavby'!AN16)</f>
        <v>25284525</v>
      </c>
      <c r="L20" s="30"/>
    </row>
    <row r="21" spans="2:12" s="1" customFormat="1" ht="18" customHeight="1">
      <c r="B21" s="30"/>
      <c r="E21" s="23" t="str">
        <f>IF('Rekapitulace stavby'!E17="","",'Rekapitulace stavby'!E17)</f>
        <v>DMC Havlíčkův Brod s.r.o.</v>
      </c>
      <c r="I21" s="25" t="s">
        <v>28</v>
      </c>
      <c r="J21" s="23" t="str">
        <f>IF('Rekapitulace stavby'!AN17="","",'Rekapitulace stavby'!AN17)</f>
        <v>CZ25284525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39</v>
      </c>
      <c r="L26" s="30"/>
    </row>
    <row r="27" spans="2:12" s="7" customFormat="1" ht="16.5" customHeight="1">
      <c r="B27" s="83"/>
      <c r="E27" s="212" t="s">
        <v>1</v>
      </c>
      <c r="F27" s="212"/>
      <c r="G27" s="212"/>
      <c r="H27" s="212"/>
      <c r="L27" s="8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4" t="s">
        <v>40</v>
      </c>
      <c r="J30" s="64">
        <f>ROUND(J130,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42</v>
      </c>
      <c r="I32" s="33" t="s">
        <v>41</v>
      </c>
      <c r="J32" s="33" t="s">
        <v>43</v>
      </c>
      <c r="L32" s="30"/>
    </row>
    <row r="33" spans="2:12" s="1" customFormat="1" ht="14.45" customHeight="1">
      <c r="B33" s="30"/>
      <c r="D33" s="53" t="s">
        <v>44</v>
      </c>
      <c r="E33" s="25" t="s">
        <v>45</v>
      </c>
      <c r="F33" s="85">
        <f>ROUND((SUM(BE130:BE258)),  2)</f>
        <v>0</v>
      </c>
      <c r="I33" s="86">
        <v>0.21</v>
      </c>
      <c r="J33" s="85">
        <f>ROUND(((SUM(BE130:BE258))*I33),  2)</f>
        <v>0</v>
      </c>
      <c r="L33" s="30"/>
    </row>
    <row r="34" spans="2:12" s="1" customFormat="1" ht="14.45" customHeight="1">
      <c r="B34" s="30"/>
      <c r="E34" s="25" t="s">
        <v>46</v>
      </c>
      <c r="F34" s="85">
        <f>ROUND((SUM(BF130:BF258)),  2)</f>
        <v>0</v>
      </c>
      <c r="I34" s="86">
        <v>0.15</v>
      </c>
      <c r="J34" s="85">
        <f>ROUND(((SUM(BF130:BF258))*I34),  2)</f>
        <v>0</v>
      </c>
      <c r="L34" s="30"/>
    </row>
    <row r="35" spans="2:12" s="1" customFormat="1" ht="14.45" hidden="1" customHeight="1">
      <c r="B35" s="30"/>
      <c r="E35" s="25" t="s">
        <v>47</v>
      </c>
      <c r="F35" s="85">
        <f>ROUND((SUM(BG130:BG258)),  2)</f>
        <v>0</v>
      </c>
      <c r="I35" s="86">
        <v>0.21</v>
      </c>
      <c r="J35" s="85">
        <f>0</f>
        <v>0</v>
      </c>
      <c r="L35" s="30"/>
    </row>
    <row r="36" spans="2:12" s="1" customFormat="1" ht="14.45" hidden="1" customHeight="1">
      <c r="B36" s="30"/>
      <c r="E36" s="25" t="s">
        <v>48</v>
      </c>
      <c r="F36" s="85">
        <f>ROUND((SUM(BH130:BH258)),  2)</f>
        <v>0</v>
      </c>
      <c r="I36" s="86">
        <v>0.15</v>
      </c>
      <c r="J36" s="85">
        <f>0</f>
        <v>0</v>
      </c>
      <c r="L36" s="30"/>
    </row>
    <row r="37" spans="2:12" s="1" customFormat="1" ht="14.45" hidden="1" customHeight="1">
      <c r="B37" s="30"/>
      <c r="E37" s="25" t="s">
        <v>49</v>
      </c>
      <c r="F37" s="85">
        <f>ROUND((SUM(BI130:BI258)),  2)</f>
        <v>0</v>
      </c>
      <c r="I37" s="86">
        <v>0</v>
      </c>
      <c r="J37" s="85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7"/>
      <c r="D39" s="88" t="s">
        <v>50</v>
      </c>
      <c r="E39" s="55"/>
      <c r="F39" s="55"/>
      <c r="G39" s="89" t="s">
        <v>51</v>
      </c>
      <c r="H39" s="90" t="s">
        <v>52</v>
      </c>
      <c r="I39" s="55"/>
      <c r="J39" s="91">
        <f>SUM(J30:J37)</f>
        <v>0</v>
      </c>
      <c r="K39" s="92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53</v>
      </c>
      <c r="E50" s="40"/>
      <c r="F50" s="40"/>
      <c r="G50" s="39" t="s">
        <v>54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55</v>
      </c>
      <c r="E61" s="32"/>
      <c r="F61" s="93" t="s">
        <v>56</v>
      </c>
      <c r="G61" s="41" t="s">
        <v>55</v>
      </c>
      <c r="H61" s="32"/>
      <c r="I61" s="32"/>
      <c r="J61" s="94" t="s">
        <v>56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57</v>
      </c>
      <c r="E65" s="40"/>
      <c r="F65" s="40"/>
      <c r="G65" s="39" t="s">
        <v>58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55</v>
      </c>
      <c r="E76" s="32"/>
      <c r="F76" s="93" t="s">
        <v>56</v>
      </c>
      <c r="G76" s="41" t="s">
        <v>55</v>
      </c>
      <c r="H76" s="32"/>
      <c r="I76" s="32"/>
      <c r="J76" s="94" t="s">
        <v>56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94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16</v>
      </c>
      <c r="L84" s="30"/>
    </row>
    <row r="85" spans="2:47" s="1" customFormat="1" ht="16.5" hidden="1" customHeight="1">
      <c r="B85" s="30"/>
      <c r="E85" s="217" t="str">
        <f>E7</f>
        <v>VD Švihov - vozovka a chodník na koruně hráze</v>
      </c>
      <c r="F85" s="218"/>
      <c r="G85" s="218"/>
      <c r="H85" s="218"/>
      <c r="L85" s="30"/>
    </row>
    <row r="86" spans="2:47" s="1" customFormat="1" ht="12" hidden="1" customHeight="1">
      <c r="B86" s="30"/>
      <c r="C86" s="25" t="s">
        <v>92</v>
      </c>
      <c r="L86" s="30"/>
    </row>
    <row r="87" spans="2:47" s="1" customFormat="1" ht="16.5" hidden="1" customHeight="1">
      <c r="B87" s="30"/>
      <c r="E87" s="184" t="str">
        <f>E9</f>
        <v>SO 101 - Vozovka a chodník na koruně hráze</v>
      </c>
      <c r="F87" s="216"/>
      <c r="G87" s="216"/>
      <c r="H87" s="216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>16. 2. 2023</v>
      </c>
      <c r="L89" s="30"/>
    </row>
    <row r="90" spans="2:47" s="1" customFormat="1" ht="6.95" hidden="1" customHeight="1">
      <c r="B90" s="30"/>
      <c r="L90" s="30"/>
    </row>
    <row r="91" spans="2:47" s="1" customFormat="1" ht="25.7" hidden="1" customHeight="1">
      <c r="B91" s="30"/>
      <c r="C91" s="25" t="s">
        <v>24</v>
      </c>
      <c r="F91" s="23" t="str">
        <f>E15</f>
        <v>Povodí Vltavy, státní podnik</v>
      </c>
      <c r="I91" s="25" t="s">
        <v>32</v>
      </c>
      <c r="J91" s="28" t="str">
        <f>E21</f>
        <v>DMC Havlíčkův Brod s.r.o.</v>
      </c>
      <c r="L91" s="30"/>
    </row>
    <row r="92" spans="2:47" s="1" customFormat="1" ht="15.2" hidden="1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 xml:space="preserve"> 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95" t="s">
        <v>95</v>
      </c>
      <c r="D94" s="87"/>
      <c r="E94" s="87"/>
      <c r="F94" s="87"/>
      <c r="G94" s="87"/>
      <c r="H94" s="87"/>
      <c r="I94" s="87"/>
      <c r="J94" s="96" t="s">
        <v>96</v>
      </c>
      <c r="K94" s="87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97" t="s">
        <v>97</v>
      </c>
      <c r="J96" s="64">
        <f>J130</f>
        <v>0</v>
      </c>
      <c r="L96" s="30"/>
      <c r="AU96" s="15" t="s">
        <v>98</v>
      </c>
    </row>
    <row r="97" spans="2:12" s="8" customFormat="1" ht="24.95" hidden="1" customHeight="1">
      <c r="B97" s="98"/>
      <c r="D97" s="99" t="s">
        <v>99</v>
      </c>
      <c r="E97" s="100"/>
      <c r="F97" s="100"/>
      <c r="G97" s="100"/>
      <c r="H97" s="100"/>
      <c r="I97" s="100"/>
      <c r="J97" s="101">
        <f>J131</f>
        <v>0</v>
      </c>
      <c r="L97" s="98"/>
    </row>
    <row r="98" spans="2:12" s="9" customFormat="1" ht="19.899999999999999" hidden="1" customHeight="1">
      <c r="B98" s="102"/>
      <c r="D98" s="103" t="s">
        <v>100</v>
      </c>
      <c r="E98" s="104"/>
      <c r="F98" s="104"/>
      <c r="G98" s="104"/>
      <c r="H98" s="104"/>
      <c r="I98" s="104"/>
      <c r="J98" s="105">
        <f>J132</f>
        <v>0</v>
      </c>
      <c r="L98" s="102"/>
    </row>
    <row r="99" spans="2:12" s="9" customFormat="1" ht="19.899999999999999" hidden="1" customHeight="1">
      <c r="B99" s="102"/>
      <c r="D99" s="103" t="s">
        <v>101</v>
      </c>
      <c r="E99" s="104"/>
      <c r="F99" s="104"/>
      <c r="G99" s="104"/>
      <c r="H99" s="104"/>
      <c r="I99" s="104"/>
      <c r="J99" s="105">
        <f>J152</f>
        <v>0</v>
      </c>
      <c r="L99" s="102"/>
    </row>
    <row r="100" spans="2:12" s="9" customFormat="1" ht="19.899999999999999" hidden="1" customHeight="1">
      <c r="B100" s="102"/>
      <c r="D100" s="103" t="s">
        <v>102</v>
      </c>
      <c r="E100" s="104"/>
      <c r="F100" s="104"/>
      <c r="G100" s="104"/>
      <c r="H100" s="104"/>
      <c r="I100" s="104"/>
      <c r="J100" s="105">
        <f>J168</f>
        <v>0</v>
      </c>
      <c r="L100" s="102"/>
    </row>
    <row r="101" spans="2:12" s="9" customFormat="1" ht="19.899999999999999" hidden="1" customHeight="1">
      <c r="B101" s="102"/>
      <c r="D101" s="103" t="s">
        <v>103</v>
      </c>
      <c r="E101" s="104"/>
      <c r="F101" s="104"/>
      <c r="G101" s="104"/>
      <c r="H101" s="104"/>
      <c r="I101" s="104"/>
      <c r="J101" s="105">
        <f>J183</f>
        <v>0</v>
      </c>
      <c r="L101" s="102"/>
    </row>
    <row r="102" spans="2:12" s="9" customFormat="1" ht="19.899999999999999" hidden="1" customHeight="1">
      <c r="B102" s="102"/>
      <c r="D102" s="103" t="s">
        <v>104</v>
      </c>
      <c r="E102" s="104"/>
      <c r="F102" s="104"/>
      <c r="G102" s="104"/>
      <c r="H102" s="104"/>
      <c r="I102" s="104"/>
      <c r="J102" s="105">
        <f>J188</f>
        <v>0</v>
      </c>
      <c r="L102" s="102"/>
    </row>
    <row r="103" spans="2:12" s="9" customFormat="1" ht="19.899999999999999" hidden="1" customHeight="1">
      <c r="B103" s="102"/>
      <c r="D103" s="103" t="s">
        <v>105</v>
      </c>
      <c r="E103" s="104"/>
      <c r="F103" s="104"/>
      <c r="G103" s="104"/>
      <c r="H103" s="104"/>
      <c r="I103" s="104"/>
      <c r="J103" s="105">
        <f>J231</f>
        <v>0</v>
      </c>
      <c r="L103" s="102"/>
    </row>
    <row r="104" spans="2:12" s="9" customFormat="1" ht="19.899999999999999" hidden="1" customHeight="1">
      <c r="B104" s="102"/>
      <c r="D104" s="103" t="s">
        <v>106</v>
      </c>
      <c r="E104" s="104"/>
      <c r="F104" s="104"/>
      <c r="G104" s="104"/>
      <c r="H104" s="104"/>
      <c r="I104" s="104"/>
      <c r="J104" s="105">
        <f>J238</f>
        <v>0</v>
      </c>
      <c r="L104" s="102"/>
    </row>
    <row r="105" spans="2:12" s="8" customFormat="1" ht="24.95" hidden="1" customHeight="1">
      <c r="B105" s="98"/>
      <c r="D105" s="99" t="s">
        <v>107</v>
      </c>
      <c r="E105" s="100"/>
      <c r="F105" s="100"/>
      <c r="G105" s="100"/>
      <c r="H105" s="100"/>
      <c r="I105" s="100"/>
      <c r="J105" s="101">
        <f>J240</f>
        <v>0</v>
      </c>
      <c r="L105" s="98"/>
    </row>
    <row r="106" spans="2:12" s="9" customFormat="1" ht="19.899999999999999" hidden="1" customHeight="1">
      <c r="B106" s="102"/>
      <c r="D106" s="103" t="s">
        <v>108</v>
      </c>
      <c r="E106" s="104"/>
      <c r="F106" s="104"/>
      <c r="G106" s="104"/>
      <c r="H106" s="104"/>
      <c r="I106" s="104"/>
      <c r="J106" s="105">
        <f>J241</f>
        <v>0</v>
      </c>
      <c r="L106" s="102"/>
    </row>
    <row r="107" spans="2:12" s="9" customFormat="1" ht="19.899999999999999" hidden="1" customHeight="1">
      <c r="B107" s="102"/>
      <c r="D107" s="103" t="s">
        <v>109</v>
      </c>
      <c r="E107" s="104"/>
      <c r="F107" s="104"/>
      <c r="G107" s="104"/>
      <c r="H107" s="104"/>
      <c r="I107" s="104"/>
      <c r="J107" s="105">
        <f>J246</f>
        <v>0</v>
      </c>
      <c r="L107" s="102"/>
    </row>
    <row r="108" spans="2:12" s="9" customFormat="1" ht="19.899999999999999" hidden="1" customHeight="1">
      <c r="B108" s="102"/>
      <c r="D108" s="103" t="s">
        <v>110</v>
      </c>
      <c r="E108" s="104"/>
      <c r="F108" s="104"/>
      <c r="G108" s="104"/>
      <c r="H108" s="104"/>
      <c r="I108" s="104"/>
      <c r="J108" s="105">
        <f>J248</f>
        <v>0</v>
      </c>
      <c r="L108" s="102"/>
    </row>
    <row r="109" spans="2:12" s="9" customFormat="1" ht="19.899999999999999" hidden="1" customHeight="1">
      <c r="B109" s="102"/>
      <c r="D109" s="103" t="s">
        <v>111</v>
      </c>
      <c r="E109" s="104"/>
      <c r="F109" s="104"/>
      <c r="G109" s="104"/>
      <c r="H109" s="104"/>
      <c r="I109" s="104"/>
      <c r="J109" s="105">
        <f>J252</f>
        <v>0</v>
      </c>
      <c r="L109" s="102"/>
    </row>
    <row r="110" spans="2:12" s="9" customFormat="1" ht="19.899999999999999" hidden="1" customHeight="1">
      <c r="B110" s="102"/>
      <c r="D110" s="103" t="s">
        <v>112</v>
      </c>
      <c r="E110" s="104"/>
      <c r="F110" s="104"/>
      <c r="G110" s="104"/>
      <c r="H110" s="104"/>
      <c r="I110" s="104"/>
      <c r="J110" s="105">
        <f>J255</f>
        <v>0</v>
      </c>
      <c r="L110" s="102"/>
    </row>
    <row r="111" spans="2:12" s="1" customFormat="1" ht="21.75" hidden="1" customHeight="1">
      <c r="B111" s="30"/>
      <c r="L111" s="30"/>
    </row>
    <row r="112" spans="2:12" s="1" customFormat="1" ht="6.95" hidden="1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0"/>
    </row>
    <row r="113" spans="2:12" hidden="1"/>
    <row r="114" spans="2:12" hidden="1"/>
    <row r="115" spans="2:12" hidden="1"/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0"/>
    </row>
    <row r="117" spans="2:12" s="1" customFormat="1" ht="24.95" customHeight="1">
      <c r="B117" s="30"/>
      <c r="C117" s="19" t="s">
        <v>113</v>
      </c>
      <c r="L117" s="30"/>
    </row>
    <row r="118" spans="2:12" s="1" customFormat="1" ht="6.95" customHeight="1">
      <c r="B118" s="30"/>
      <c r="L118" s="30"/>
    </row>
    <row r="119" spans="2:12" s="1" customFormat="1" ht="12" customHeight="1">
      <c r="B119" s="30"/>
      <c r="C119" s="25" t="s">
        <v>16</v>
      </c>
      <c r="L119" s="30"/>
    </row>
    <row r="120" spans="2:12" s="1" customFormat="1" ht="16.5" customHeight="1">
      <c r="B120" s="30"/>
      <c r="E120" s="217" t="str">
        <f>E7</f>
        <v>VD Švihov - vozovka a chodník na koruně hráze</v>
      </c>
      <c r="F120" s="218"/>
      <c r="G120" s="218"/>
      <c r="H120" s="218"/>
      <c r="L120" s="30"/>
    </row>
    <row r="121" spans="2:12" s="1" customFormat="1" ht="12" customHeight="1">
      <c r="B121" s="30"/>
      <c r="C121" s="25" t="s">
        <v>92</v>
      </c>
      <c r="L121" s="30"/>
    </row>
    <row r="122" spans="2:12" s="1" customFormat="1" ht="16.5" customHeight="1">
      <c r="B122" s="30"/>
      <c r="E122" s="184" t="str">
        <f>E9</f>
        <v>SO 101 - Vozovka a chodník na koruně hráze</v>
      </c>
      <c r="F122" s="216"/>
      <c r="G122" s="216"/>
      <c r="H122" s="216"/>
      <c r="L122" s="30"/>
    </row>
    <row r="123" spans="2:12" s="1" customFormat="1" ht="6.95" customHeight="1">
      <c r="B123" s="30"/>
      <c r="L123" s="30"/>
    </row>
    <row r="124" spans="2:12" s="1" customFormat="1" ht="12" customHeight="1">
      <c r="B124" s="30"/>
      <c r="C124" s="25" t="s">
        <v>20</v>
      </c>
      <c r="F124" s="23" t="str">
        <f>F12</f>
        <v xml:space="preserve"> </v>
      </c>
      <c r="I124" s="25" t="s">
        <v>22</v>
      </c>
      <c r="J124" s="50" t="str">
        <f>IF(J12="","",J12)</f>
        <v>16. 2. 2023</v>
      </c>
      <c r="L124" s="30"/>
    </row>
    <row r="125" spans="2:12" s="1" customFormat="1" ht="6.95" customHeight="1">
      <c r="B125" s="30"/>
      <c r="L125" s="30"/>
    </row>
    <row r="126" spans="2:12" s="1" customFormat="1" ht="25.7" customHeight="1">
      <c r="B126" s="30"/>
      <c r="C126" s="25" t="s">
        <v>24</v>
      </c>
      <c r="F126" s="23" t="str">
        <f>E15</f>
        <v>Povodí Vltavy, státní podnik</v>
      </c>
      <c r="I126" s="25" t="s">
        <v>32</v>
      </c>
      <c r="J126" s="28" t="str">
        <f>E21</f>
        <v>DMC Havlíčkův Brod s.r.o.</v>
      </c>
      <c r="L126" s="30"/>
    </row>
    <row r="127" spans="2:12" s="1" customFormat="1" ht="15.2" customHeight="1">
      <c r="B127" s="30"/>
      <c r="C127" s="25" t="s">
        <v>30</v>
      </c>
      <c r="F127" s="23" t="str">
        <f>IF(E18="","",E18)</f>
        <v>Vyplň údaj</v>
      </c>
      <c r="I127" s="25" t="s">
        <v>37</v>
      </c>
      <c r="J127" s="28" t="str">
        <f>E24</f>
        <v xml:space="preserve"> </v>
      </c>
      <c r="L127" s="30"/>
    </row>
    <row r="128" spans="2:12" s="1" customFormat="1" ht="10.35" customHeight="1">
      <c r="B128" s="30"/>
      <c r="L128" s="30"/>
    </row>
    <row r="129" spans="2:65" s="10" customFormat="1" ht="29.25" customHeight="1">
      <c r="B129" s="106"/>
      <c r="C129" s="107" t="s">
        <v>114</v>
      </c>
      <c r="D129" s="108" t="s">
        <v>65</v>
      </c>
      <c r="E129" s="108" t="s">
        <v>61</v>
      </c>
      <c r="F129" s="108" t="s">
        <v>62</v>
      </c>
      <c r="G129" s="108" t="s">
        <v>115</v>
      </c>
      <c r="H129" s="108" t="s">
        <v>116</v>
      </c>
      <c r="I129" s="108" t="s">
        <v>117</v>
      </c>
      <c r="J129" s="109" t="s">
        <v>96</v>
      </c>
      <c r="K129" s="110" t="s">
        <v>118</v>
      </c>
      <c r="L129" s="106"/>
      <c r="M129" s="57" t="s">
        <v>1</v>
      </c>
      <c r="N129" s="58" t="s">
        <v>44</v>
      </c>
      <c r="O129" s="58" t="s">
        <v>119</v>
      </c>
      <c r="P129" s="58" t="s">
        <v>120</v>
      </c>
      <c r="Q129" s="58" t="s">
        <v>121</v>
      </c>
      <c r="R129" s="58" t="s">
        <v>122</v>
      </c>
      <c r="S129" s="58" t="s">
        <v>123</v>
      </c>
      <c r="T129" s="59" t="s">
        <v>124</v>
      </c>
    </row>
    <row r="130" spans="2:65" s="1" customFormat="1" ht="22.9" customHeight="1">
      <c r="B130" s="30"/>
      <c r="C130" s="62" t="s">
        <v>125</v>
      </c>
      <c r="J130" s="111">
        <f>BK130</f>
        <v>0</v>
      </c>
      <c r="L130" s="30"/>
      <c r="M130" s="60"/>
      <c r="N130" s="51"/>
      <c r="O130" s="51"/>
      <c r="P130" s="112">
        <f>P131+P240</f>
        <v>0</v>
      </c>
      <c r="Q130" s="51"/>
      <c r="R130" s="112">
        <f>R131+R240</f>
        <v>651.06218319999994</v>
      </c>
      <c r="S130" s="51"/>
      <c r="T130" s="113">
        <f>T131+T240</f>
        <v>2252.5838600000002</v>
      </c>
      <c r="AT130" s="15" t="s">
        <v>79</v>
      </c>
      <c r="AU130" s="15" t="s">
        <v>98</v>
      </c>
      <c r="BK130" s="114">
        <f>BK131+BK240</f>
        <v>0</v>
      </c>
    </row>
    <row r="131" spans="2:65" s="11" customFormat="1" ht="25.9" customHeight="1">
      <c r="B131" s="115"/>
      <c r="D131" s="116" t="s">
        <v>79</v>
      </c>
      <c r="E131" s="117" t="s">
        <v>126</v>
      </c>
      <c r="F131" s="117" t="s">
        <v>127</v>
      </c>
      <c r="I131" s="118"/>
      <c r="J131" s="119">
        <f>BK131</f>
        <v>0</v>
      </c>
      <c r="L131" s="115"/>
      <c r="M131" s="120"/>
      <c r="P131" s="121">
        <f>P132+P152+P168+P183+P188+P231+P238</f>
        <v>0</v>
      </c>
      <c r="R131" s="121">
        <f>R132+R152+R168+R183+R188+R231+R238</f>
        <v>651.06218319999994</v>
      </c>
      <c r="T131" s="122">
        <f>T132+T152+T168+T183+T188+T231+T238</f>
        <v>2252.5838600000002</v>
      </c>
      <c r="AR131" s="116" t="s">
        <v>88</v>
      </c>
      <c r="AT131" s="123" t="s">
        <v>79</v>
      </c>
      <c r="AU131" s="123" t="s">
        <v>80</v>
      </c>
      <c r="AY131" s="116" t="s">
        <v>128</v>
      </c>
      <c r="BK131" s="124">
        <f>BK132+BK152+BK168+BK183+BK188+BK231+BK238</f>
        <v>0</v>
      </c>
    </row>
    <row r="132" spans="2:65" s="11" customFormat="1" ht="22.9" customHeight="1">
      <c r="B132" s="115"/>
      <c r="D132" s="116" t="s">
        <v>79</v>
      </c>
      <c r="E132" s="125" t="s">
        <v>88</v>
      </c>
      <c r="F132" s="125" t="s">
        <v>129</v>
      </c>
      <c r="I132" s="118"/>
      <c r="J132" s="126">
        <f>BK132</f>
        <v>0</v>
      </c>
      <c r="L132" s="115"/>
      <c r="M132" s="120"/>
      <c r="P132" s="121">
        <f>SUM(P133:P151)</f>
        <v>0</v>
      </c>
      <c r="R132" s="121">
        <f>SUM(R133:R151)</f>
        <v>0.73449999999999993</v>
      </c>
      <c r="T132" s="122">
        <f>SUM(T133:T151)</f>
        <v>2215.4</v>
      </c>
      <c r="AR132" s="116" t="s">
        <v>88</v>
      </c>
      <c r="AT132" s="123" t="s">
        <v>79</v>
      </c>
      <c r="AU132" s="123" t="s">
        <v>88</v>
      </c>
      <c r="AY132" s="116" t="s">
        <v>128</v>
      </c>
      <c r="BK132" s="124">
        <f>SUM(BK133:BK151)</f>
        <v>0</v>
      </c>
    </row>
    <row r="133" spans="2:65" s="1" customFormat="1" ht="24.2" customHeight="1">
      <c r="B133" s="127"/>
      <c r="C133" s="158" t="s">
        <v>88</v>
      </c>
      <c r="D133" s="158" t="s">
        <v>130</v>
      </c>
      <c r="E133" s="159" t="s">
        <v>131</v>
      </c>
      <c r="F133" s="160" t="s">
        <v>132</v>
      </c>
      <c r="G133" s="161" t="s">
        <v>133</v>
      </c>
      <c r="H133" s="162">
        <v>528</v>
      </c>
      <c r="I133" s="128"/>
      <c r="J133" s="163">
        <f>ROUND(I133*H133,2)</f>
        <v>0</v>
      </c>
      <c r="K133" s="129"/>
      <c r="L133" s="30"/>
      <c r="M133" s="130" t="s">
        <v>1</v>
      </c>
      <c r="N133" s="131" t="s">
        <v>45</v>
      </c>
      <c r="P133" s="132">
        <f>O133*H133</f>
        <v>0</v>
      </c>
      <c r="Q133" s="132">
        <v>0</v>
      </c>
      <c r="R133" s="132">
        <f>Q133*H133</f>
        <v>0</v>
      </c>
      <c r="S133" s="132">
        <v>0.625</v>
      </c>
      <c r="T133" s="133">
        <f>S133*H133</f>
        <v>330</v>
      </c>
      <c r="AR133" s="134" t="s">
        <v>134</v>
      </c>
      <c r="AT133" s="134" t="s">
        <v>130</v>
      </c>
      <c r="AU133" s="134" t="s">
        <v>90</v>
      </c>
      <c r="AY133" s="15" t="s">
        <v>128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5" t="s">
        <v>88</v>
      </c>
      <c r="BK133" s="135">
        <f>ROUND(I133*H133,2)</f>
        <v>0</v>
      </c>
      <c r="BL133" s="15" t="s">
        <v>134</v>
      </c>
      <c r="BM133" s="134" t="s">
        <v>90</v>
      </c>
    </row>
    <row r="134" spans="2:65" s="1" customFormat="1" ht="24.2" customHeight="1">
      <c r="B134" s="127"/>
      <c r="C134" s="158" t="s">
        <v>90</v>
      </c>
      <c r="D134" s="158" t="s">
        <v>130</v>
      </c>
      <c r="E134" s="159" t="s">
        <v>135</v>
      </c>
      <c r="F134" s="160" t="s">
        <v>136</v>
      </c>
      <c r="G134" s="161" t="s">
        <v>133</v>
      </c>
      <c r="H134" s="162">
        <v>630</v>
      </c>
      <c r="I134" s="128"/>
      <c r="J134" s="163">
        <f>ROUND(I134*H134,2)</f>
        <v>0</v>
      </c>
      <c r="K134" s="129"/>
      <c r="L134" s="30"/>
      <c r="M134" s="130" t="s">
        <v>1</v>
      </c>
      <c r="N134" s="131" t="s">
        <v>45</v>
      </c>
      <c r="P134" s="132">
        <f>O134*H134</f>
        <v>0</v>
      </c>
      <c r="Q134" s="132">
        <v>0</v>
      </c>
      <c r="R134" s="132">
        <f>Q134*H134</f>
        <v>0</v>
      </c>
      <c r="S134" s="132">
        <v>0.93</v>
      </c>
      <c r="T134" s="133">
        <f>S134*H134</f>
        <v>585.9</v>
      </c>
      <c r="AR134" s="134" t="s">
        <v>134</v>
      </c>
      <c r="AT134" s="134" t="s">
        <v>130</v>
      </c>
      <c r="AU134" s="134" t="s">
        <v>90</v>
      </c>
      <c r="AY134" s="15" t="s">
        <v>128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5" t="s">
        <v>88</v>
      </c>
      <c r="BK134" s="135">
        <f>ROUND(I134*H134,2)</f>
        <v>0</v>
      </c>
      <c r="BL134" s="15" t="s">
        <v>134</v>
      </c>
      <c r="BM134" s="134" t="s">
        <v>134</v>
      </c>
    </row>
    <row r="135" spans="2:65" s="1" customFormat="1" ht="24.2" customHeight="1">
      <c r="B135" s="127"/>
      <c r="C135" s="158" t="s">
        <v>137</v>
      </c>
      <c r="D135" s="158" t="s">
        <v>130</v>
      </c>
      <c r="E135" s="159" t="s">
        <v>138</v>
      </c>
      <c r="F135" s="160" t="s">
        <v>139</v>
      </c>
      <c r="G135" s="161" t="s">
        <v>133</v>
      </c>
      <c r="H135" s="162">
        <v>5650</v>
      </c>
      <c r="I135" s="128"/>
      <c r="J135" s="163">
        <f>ROUND(I135*H135,2)</f>
        <v>0</v>
      </c>
      <c r="K135" s="129"/>
      <c r="L135" s="30"/>
      <c r="M135" s="130" t="s">
        <v>1</v>
      </c>
      <c r="N135" s="131" t="s">
        <v>45</v>
      </c>
      <c r="P135" s="132">
        <f>O135*H135</f>
        <v>0</v>
      </c>
      <c r="Q135" s="132">
        <v>1.2999999999999999E-4</v>
      </c>
      <c r="R135" s="132">
        <f>Q135*H135</f>
        <v>0.73449999999999993</v>
      </c>
      <c r="S135" s="132">
        <v>0.23</v>
      </c>
      <c r="T135" s="133">
        <f>S135*H135</f>
        <v>1299.5</v>
      </c>
      <c r="AR135" s="134" t="s">
        <v>134</v>
      </c>
      <c r="AT135" s="134" t="s">
        <v>130</v>
      </c>
      <c r="AU135" s="134" t="s">
        <v>90</v>
      </c>
      <c r="AY135" s="15" t="s">
        <v>128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5" t="s">
        <v>88</v>
      </c>
      <c r="BK135" s="135">
        <f>ROUND(I135*H135,2)</f>
        <v>0</v>
      </c>
      <c r="BL135" s="15" t="s">
        <v>134</v>
      </c>
      <c r="BM135" s="134" t="s">
        <v>140</v>
      </c>
    </row>
    <row r="136" spans="2:65" s="1" customFormat="1" ht="16.5" customHeight="1">
      <c r="B136" s="127"/>
      <c r="C136" s="158" t="s">
        <v>134</v>
      </c>
      <c r="D136" s="158" t="s">
        <v>130</v>
      </c>
      <c r="E136" s="159" t="s">
        <v>141</v>
      </c>
      <c r="F136" s="160" t="s">
        <v>142</v>
      </c>
      <c r="G136" s="161" t="s">
        <v>143</v>
      </c>
      <c r="H136" s="162">
        <v>582</v>
      </c>
      <c r="I136" s="128"/>
      <c r="J136" s="163">
        <f>ROUND(I136*H136,2)</f>
        <v>0</v>
      </c>
      <c r="K136" s="129"/>
      <c r="L136" s="30"/>
      <c r="M136" s="130" t="s">
        <v>1</v>
      </c>
      <c r="N136" s="131" t="s">
        <v>45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134</v>
      </c>
      <c r="AT136" s="134" t="s">
        <v>130</v>
      </c>
      <c r="AU136" s="134" t="s">
        <v>90</v>
      </c>
      <c r="AY136" s="15" t="s">
        <v>128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5" t="s">
        <v>88</v>
      </c>
      <c r="BK136" s="135">
        <f>ROUND(I136*H136,2)</f>
        <v>0</v>
      </c>
      <c r="BL136" s="15" t="s">
        <v>134</v>
      </c>
      <c r="BM136" s="134" t="s">
        <v>144</v>
      </c>
    </row>
    <row r="137" spans="2:65" s="1" customFormat="1" ht="24.2" customHeight="1">
      <c r="B137" s="127"/>
      <c r="C137" s="158" t="s">
        <v>145</v>
      </c>
      <c r="D137" s="158" t="s">
        <v>130</v>
      </c>
      <c r="E137" s="159" t="s">
        <v>146</v>
      </c>
      <c r="F137" s="160" t="s">
        <v>147</v>
      </c>
      <c r="G137" s="161" t="s">
        <v>148</v>
      </c>
      <c r="H137" s="162">
        <v>32.799999999999997</v>
      </c>
      <c r="I137" s="128"/>
      <c r="J137" s="163">
        <f>ROUND(I137*H137,2)</f>
        <v>0</v>
      </c>
      <c r="K137" s="129"/>
      <c r="L137" s="30"/>
      <c r="M137" s="130" t="s">
        <v>1</v>
      </c>
      <c r="N137" s="131" t="s">
        <v>45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134</v>
      </c>
      <c r="AT137" s="134" t="s">
        <v>130</v>
      </c>
      <c r="AU137" s="134" t="s">
        <v>90</v>
      </c>
      <c r="AY137" s="15" t="s">
        <v>128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5" t="s">
        <v>88</v>
      </c>
      <c r="BK137" s="135">
        <f>ROUND(I137*H137,2)</f>
        <v>0</v>
      </c>
      <c r="BL137" s="15" t="s">
        <v>134</v>
      </c>
      <c r="BM137" s="134" t="s">
        <v>149</v>
      </c>
    </row>
    <row r="138" spans="2:65" s="12" customFormat="1">
      <c r="B138" s="136"/>
      <c r="D138" s="164" t="s">
        <v>150</v>
      </c>
      <c r="E138" s="137" t="s">
        <v>1</v>
      </c>
      <c r="F138" s="165" t="s">
        <v>151</v>
      </c>
      <c r="H138" s="166">
        <v>32.799999999999997</v>
      </c>
      <c r="I138" s="138"/>
      <c r="L138" s="136"/>
      <c r="M138" s="139"/>
      <c r="T138" s="140"/>
      <c r="AT138" s="137" t="s">
        <v>150</v>
      </c>
      <c r="AU138" s="137" t="s">
        <v>90</v>
      </c>
      <c r="AV138" s="12" t="s">
        <v>90</v>
      </c>
      <c r="AW138" s="12" t="s">
        <v>36</v>
      </c>
      <c r="AX138" s="12" t="s">
        <v>80</v>
      </c>
      <c r="AY138" s="137" t="s">
        <v>128</v>
      </c>
    </row>
    <row r="139" spans="2:65" s="13" customFormat="1">
      <c r="B139" s="141"/>
      <c r="D139" s="164" t="s">
        <v>150</v>
      </c>
      <c r="E139" s="142" t="s">
        <v>1</v>
      </c>
      <c r="F139" s="167" t="s">
        <v>152</v>
      </c>
      <c r="H139" s="168">
        <v>32.799999999999997</v>
      </c>
      <c r="I139" s="143"/>
      <c r="L139" s="141"/>
      <c r="M139" s="144"/>
      <c r="T139" s="145"/>
      <c r="AT139" s="142" t="s">
        <v>150</v>
      </c>
      <c r="AU139" s="142" t="s">
        <v>90</v>
      </c>
      <c r="AV139" s="13" t="s">
        <v>134</v>
      </c>
      <c r="AW139" s="13" t="s">
        <v>36</v>
      </c>
      <c r="AX139" s="13" t="s">
        <v>88</v>
      </c>
      <c r="AY139" s="142" t="s">
        <v>128</v>
      </c>
    </row>
    <row r="140" spans="2:65" s="1" customFormat="1" ht="24.2" customHeight="1">
      <c r="B140" s="127"/>
      <c r="C140" s="158" t="s">
        <v>140</v>
      </c>
      <c r="D140" s="158" t="s">
        <v>130</v>
      </c>
      <c r="E140" s="159" t="s">
        <v>153</v>
      </c>
      <c r="F140" s="160" t="s">
        <v>154</v>
      </c>
      <c r="G140" s="161" t="s">
        <v>148</v>
      </c>
      <c r="H140" s="162">
        <v>12</v>
      </c>
      <c r="I140" s="128"/>
      <c r="J140" s="163">
        <f>ROUND(I140*H140,2)</f>
        <v>0</v>
      </c>
      <c r="K140" s="129"/>
      <c r="L140" s="30"/>
      <c r="M140" s="130" t="s">
        <v>1</v>
      </c>
      <c r="N140" s="131" t="s">
        <v>45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134</v>
      </c>
      <c r="AT140" s="134" t="s">
        <v>130</v>
      </c>
      <c r="AU140" s="134" t="s">
        <v>90</v>
      </c>
      <c r="AY140" s="15" t="s">
        <v>128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5" t="s">
        <v>88</v>
      </c>
      <c r="BK140" s="135">
        <f>ROUND(I140*H140,2)</f>
        <v>0</v>
      </c>
      <c r="BL140" s="15" t="s">
        <v>134</v>
      </c>
      <c r="BM140" s="134" t="s">
        <v>155</v>
      </c>
    </row>
    <row r="141" spans="2:65" s="12" customFormat="1">
      <c r="B141" s="136"/>
      <c r="D141" s="164" t="s">
        <v>150</v>
      </c>
      <c r="E141" s="137" t="s">
        <v>1</v>
      </c>
      <c r="F141" s="165" t="s">
        <v>156</v>
      </c>
      <c r="H141" s="166">
        <v>12</v>
      </c>
      <c r="I141" s="138"/>
      <c r="L141" s="136"/>
      <c r="M141" s="139"/>
      <c r="T141" s="140"/>
      <c r="AT141" s="137" t="s">
        <v>150</v>
      </c>
      <c r="AU141" s="137" t="s">
        <v>90</v>
      </c>
      <c r="AV141" s="12" t="s">
        <v>90</v>
      </c>
      <c r="AW141" s="12" t="s">
        <v>36</v>
      </c>
      <c r="AX141" s="12" t="s">
        <v>80</v>
      </c>
      <c r="AY141" s="137" t="s">
        <v>128</v>
      </c>
    </row>
    <row r="142" spans="2:65" s="13" customFormat="1">
      <c r="B142" s="141"/>
      <c r="D142" s="164" t="s">
        <v>150</v>
      </c>
      <c r="E142" s="142" t="s">
        <v>1</v>
      </c>
      <c r="F142" s="167" t="s">
        <v>152</v>
      </c>
      <c r="H142" s="168">
        <v>12</v>
      </c>
      <c r="I142" s="143"/>
      <c r="L142" s="141"/>
      <c r="M142" s="144"/>
      <c r="T142" s="145"/>
      <c r="AT142" s="142" t="s">
        <v>150</v>
      </c>
      <c r="AU142" s="142" t="s">
        <v>90</v>
      </c>
      <c r="AV142" s="13" t="s">
        <v>134</v>
      </c>
      <c r="AW142" s="13" t="s">
        <v>36</v>
      </c>
      <c r="AX142" s="13" t="s">
        <v>88</v>
      </c>
      <c r="AY142" s="142" t="s">
        <v>128</v>
      </c>
    </row>
    <row r="143" spans="2:65" s="1" customFormat="1" ht="37.9" customHeight="1">
      <c r="B143" s="127"/>
      <c r="C143" s="158" t="s">
        <v>157</v>
      </c>
      <c r="D143" s="158" t="s">
        <v>130</v>
      </c>
      <c r="E143" s="159" t="s">
        <v>158</v>
      </c>
      <c r="F143" s="160" t="s">
        <v>159</v>
      </c>
      <c r="G143" s="161" t="s">
        <v>148</v>
      </c>
      <c r="H143" s="162">
        <v>44.8</v>
      </c>
      <c r="I143" s="128"/>
      <c r="J143" s="163">
        <f>ROUND(I143*H143,2)</f>
        <v>0</v>
      </c>
      <c r="K143" s="129"/>
      <c r="L143" s="30"/>
      <c r="M143" s="130" t="s">
        <v>1</v>
      </c>
      <c r="N143" s="131" t="s">
        <v>45</v>
      </c>
      <c r="P143" s="132">
        <f>O143*H143</f>
        <v>0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134</v>
      </c>
      <c r="AT143" s="134" t="s">
        <v>130</v>
      </c>
      <c r="AU143" s="134" t="s">
        <v>90</v>
      </c>
      <c r="AY143" s="15" t="s">
        <v>128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5" t="s">
        <v>88</v>
      </c>
      <c r="BK143" s="135">
        <f>ROUND(I143*H143,2)</f>
        <v>0</v>
      </c>
      <c r="BL143" s="15" t="s">
        <v>134</v>
      </c>
      <c r="BM143" s="134" t="s">
        <v>160</v>
      </c>
    </row>
    <row r="144" spans="2:65" s="12" customFormat="1">
      <c r="B144" s="136"/>
      <c r="D144" s="164" t="s">
        <v>150</v>
      </c>
      <c r="E144" s="137" t="s">
        <v>1</v>
      </c>
      <c r="F144" s="165" t="s">
        <v>161</v>
      </c>
      <c r="H144" s="166">
        <v>44.8</v>
      </c>
      <c r="I144" s="138"/>
      <c r="L144" s="136"/>
      <c r="M144" s="139"/>
      <c r="T144" s="140"/>
      <c r="AT144" s="137" t="s">
        <v>150</v>
      </c>
      <c r="AU144" s="137" t="s">
        <v>90</v>
      </c>
      <c r="AV144" s="12" t="s">
        <v>90</v>
      </c>
      <c r="AW144" s="12" t="s">
        <v>36</v>
      </c>
      <c r="AX144" s="12" t="s">
        <v>88</v>
      </c>
      <c r="AY144" s="137" t="s">
        <v>128</v>
      </c>
    </row>
    <row r="145" spans="2:65" s="1" customFormat="1" ht="24.2" customHeight="1">
      <c r="B145" s="127"/>
      <c r="C145" s="158" t="s">
        <v>144</v>
      </c>
      <c r="D145" s="158" t="s">
        <v>130</v>
      </c>
      <c r="E145" s="159" t="s">
        <v>162</v>
      </c>
      <c r="F145" s="160" t="s">
        <v>163</v>
      </c>
      <c r="G145" s="161" t="s">
        <v>148</v>
      </c>
      <c r="H145" s="162">
        <v>44.8</v>
      </c>
      <c r="I145" s="128"/>
      <c r="J145" s="163">
        <f>ROUND(I145*H145,2)</f>
        <v>0</v>
      </c>
      <c r="K145" s="129"/>
      <c r="L145" s="30"/>
      <c r="M145" s="130" t="s">
        <v>1</v>
      </c>
      <c r="N145" s="131" t="s">
        <v>45</v>
      </c>
      <c r="P145" s="132">
        <f>O145*H145</f>
        <v>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134</v>
      </c>
      <c r="AT145" s="134" t="s">
        <v>130</v>
      </c>
      <c r="AU145" s="134" t="s">
        <v>90</v>
      </c>
      <c r="AY145" s="15" t="s">
        <v>128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5" t="s">
        <v>88</v>
      </c>
      <c r="BK145" s="135">
        <f>ROUND(I145*H145,2)</f>
        <v>0</v>
      </c>
      <c r="BL145" s="15" t="s">
        <v>134</v>
      </c>
      <c r="BM145" s="134" t="s">
        <v>164</v>
      </c>
    </row>
    <row r="146" spans="2:65" s="1" customFormat="1" ht="33" customHeight="1">
      <c r="B146" s="127"/>
      <c r="C146" s="158" t="s">
        <v>165</v>
      </c>
      <c r="D146" s="158" t="s">
        <v>130</v>
      </c>
      <c r="E146" s="159" t="s">
        <v>166</v>
      </c>
      <c r="F146" s="160" t="s">
        <v>167</v>
      </c>
      <c r="G146" s="161" t="s">
        <v>168</v>
      </c>
      <c r="H146" s="162">
        <v>80.64</v>
      </c>
      <c r="I146" s="128"/>
      <c r="J146" s="163">
        <f>ROUND(I146*H146,2)</f>
        <v>0</v>
      </c>
      <c r="K146" s="129"/>
      <c r="L146" s="30"/>
      <c r="M146" s="130" t="s">
        <v>1</v>
      </c>
      <c r="N146" s="131" t="s">
        <v>45</v>
      </c>
      <c r="P146" s="132">
        <f>O146*H146</f>
        <v>0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134</v>
      </c>
      <c r="AT146" s="134" t="s">
        <v>130</v>
      </c>
      <c r="AU146" s="134" t="s">
        <v>90</v>
      </c>
      <c r="AY146" s="15" t="s">
        <v>128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5" t="s">
        <v>88</v>
      </c>
      <c r="BK146" s="135">
        <f>ROUND(I146*H146,2)</f>
        <v>0</v>
      </c>
      <c r="BL146" s="15" t="s">
        <v>134</v>
      </c>
      <c r="BM146" s="134" t="s">
        <v>169</v>
      </c>
    </row>
    <row r="147" spans="2:65" s="12" customFormat="1">
      <c r="B147" s="136"/>
      <c r="D147" s="164" t="s">
        <v>150</v>
      </c>
      <c r="E147" s="137" t="s">
        <v>1</v>
      </c>
      <c r="F147" s="165" t="s">
        <v>170</v>
      </c>
      <c r="H147" s="166">
        <v>80.64</v>
      </c>
      <c r="I147" s="138"/>
      <c r="L147" s="136"/>
      <c r="M147" s="139"/>
      <c r="T147" s="140"/>
      <c r="AT147" s="137" t="s">
        <v>150</v>
      </c>
      <c r="AU147" s="137" t="s">
        <v>90</v>
      </c>
      <c r="AV147" s="12" t="s">
        <v>90</v>
      </c>
      <c r="AW147" s="12" t="s">
        <v>36</v>
      </c>
      <c r="AX147" s="12" t="s">
        <v>88</v>
      </c>
      <c r="AY147" s="137" t="s">
        <v>128</v>
      </c>
    </row>
    <row r="148" spans="2:65" s="1" customFormat="1" ht="16.5" customHeight="1">
      <c r="B148" s="127"/>
      <c r="C148" s="158" t="s">
        <v>149</v>
      </c>
      <c r="D148" s="158" t="s">
        <v>130</v>
      </c>
      <c r="E148" s="159" t="s">
        <v>171</v>
      </c>
      <c r="F148" s="160" t="s">
        <v>172</v>
      </c>
      <c r="G148" s="161" t="s">
        <v>148</v>
      </c>
      <c r="H148" s="162">
        <v>44.8</v>
      </c>
      <c r="I148" s="128"/>
      <c r="J148" s="163">
        <f>ROUND(I148*H148,2)</f>
        <v>0</v>
      </c>
      <c r="K148" s="129"/>
      <c r="L148" s="30"/>
      <c r="M148" s="130" t="s">
        <v>1</v>
      </c>
      <c r="N148" s="131" t="s">
        <v>45</v>
      </c>
      <c r="P148" s="132">
        <f>O148*H148</f>
        <v>0</v>
      </c>
      <c r="Q148" s="132">
        <v>0</v>
      </c>
      <c r="R148" s="132">
        <f>Q148*H148</f>
        <v>0</v>
      </c>
      <c r="S148" s="132">
        <v>0</v>
      </c>
      <c r="T148" s="133">
        <f>S148*H148</f>
        <v>0</v>
      </c>
      <c r="AR148" s="134" t="s">
        <v>134</v>
      </c>
      <c r="AT148" s="134" t="s">
        <v>130</v>
      </c>
      <c r="AU148" s="134" t="s">
        <v>90</v>
      </c>
      <c r="AY148" s="15" t="s">
        <v>128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5" t="s">
        <v>88</v>
      </c>
      <c r="BK148" s="135">
        <f>ROUND(I148*H148,2)</f>
        <v>0</v>
      </c>
      <c r="BL148" s="15" t="s">
        <v>134</v>
      </c>
      <c r="BM148" s="134" t="s">
        <v>173</v>
      </c>
    </row>
    <row r="149" spans="2:65" s="1" customFormat="1" ht="21.75" customHeight="1">
      <c r="B149" s="127"/>
      <c r="C149" s="158" t="s">
        <v>174</v>
      </c>
      <c r="D149" s="158" t="s">
        <v>130</v>
      </c>
      <c r="E149" s="159" t="s">
        <v>175</v>
      </c>
      <c r="F149" s="160" t="s">
        <v>176</v>
      </c>
      <c r="G149" s="161" t="s">
        <v>133</v>
      </c>
      <c r="H149" s="162">
        <v>32</v>
      </c>
      <c r="I149" s="128"/>
      <c r="J149" s="163">
        <f>ROUND(I149*H149,2)</f>
        <v>0</v>
      </c>
      <c r="K149" s="129"/>
      <c r="L149" s="30"/>
      <c r="M149" s="130" t="s">
        <v>1</v>
      </c>
      <c r="N149" s="131" t="s">
        <v>45</v>
      </c>
      <c r="P149" s="132">
        <f>O149*H149</f>
        <v>0</v>
      </c>
      <c r="Q149" s="132">
        <v>0</v>
      </c>
      <c r="R149" s="132">
        <f>Q149*H149</f>
        <v>0</v>
      </c>
      <c r="S149" s="132">
        <v>0</v>
      </c>
      <c r="T149" s="133">
        <f>S149*H149</f>
        <v>0</v>
      </c>
      <c r="AR149" s="134" t="s">
        <v>134</v>
      </c>
      <c r="AT149" s="134" t="s">
        <v>130</v>
      </c>
      <c r="AU149" s="134" t="s">
        <v>90</v>
      </c>
      <c r="AY149" s="15" t="s">
        <v>128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5" t="s">
        <v>88</v>
      </c>
      <c r="BK149" s="135">
        <f>ROUND(I149*H149,2)</f>
        <v>0</v>
      </c>
      <c r="BL149" s="15" t="s">
        <v>134</v>
      </c>
      <c r="BM149" s="134" t="s">
        <v>177</v>
      </c>
    </row>
    <row r="150" spans="2:65" s="1" customFormat="1" ht="24.2" customHeight="1">
      <c r="B150" s="127"/>
      <c r="C150" s="158" t="s">
        <v>155</v>
      </c>
      <c r="D150" s="158" t="s">
        <v>130</v>
      </c>
      <c r="E150" s="159" t="s">
        <v>178</v>
      </c>
      <c r="F150" s="160" t="s">
        <v>179</v>
      </c>
      <c r="G150" s="161" t="s">
        <v>133</v>
      </c>
      <c r="H150" s="162">
        <v>363</v>
      </c>
      <c r="I150" s="128"/>
      <c r="J150" s="163">
        <f>ROUND(I150*H150,2)</f>
        <v>0</v>
      </c>
      <c r="K150" s="129"/>
      <c r="L150" s="30"/>
      <c r="M150" s="130" t="s">
        <v>1</v>
      </c>
      <c r="N150" s="131" t="s">
        <v>45</v>
      </c>
      <c r="P150" s="132">
        <f>O150*H150</f>
        <v>0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134</v>
      </c>
      <c r="AT150" s="134" t="s">
        <v>130</v>
      </c>
      <c r="AU150" s="134" t="s">
        <v>90</v>
      </c>
      <c r="AY150" s="15" t="s">
        <v>128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5" t="s">
        <v>88</v>
      </c>
      <c r="BK150" s="135">
        <f>ROUND(I150*H150,2)</f>
        <v>0</v>
      </c>
      <c r="BL150" s="15" t="s">
        <v>134</v>
      </c>
      <c r="BM150" s="134" t="s">
        <v>180</v>
      </c>
    </row>
    <row r="151" spans="2:65" s="1" customFormat="1" ht="16.5" customHeight="1">
      <c r="B151" s="127"/>
      <c r="C151" s="158" t="s">
        <v>181</v>
      </c>
      <c r="D151" s="158" t="s">
        <v>130</v>
      </c>
      <c r="E151" s="159" t="s">
        <v>182</v>
      </c>
      <c r="F151" s="160" t="s">
        <v>183</v>
      </c>
      <c r="G151" s="161" t="s">
        <v>133</v>
      </c>
      <c r="H151" s="162">
        <v>1380</v>
      </c>
      <c r="I151" s="128"/>
      <c r="J151" s="163">
        <f>ROUND(I151*H151,2)</f>
        <v>0</v>
      </c>
      <c r="K151" s="129"/>
      <c r="L151" s="30"/>
      <c r="M151" s="130" t="s">
        <v>1</v>
      </c>
      <c r="N151" s="131" t="s">
        <v>45</v>
      </c>
      <c r="P151" s="132">
        <f>O151*H151</f>
        <v>0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134</v>
      </c>
      <c r="AT151" s="134" t="s">
        <v>130</v>
      </c>
      <c r="AU151" s="134" t="s">
        <v>90</v>
      </c>
      <c r="AY151" s="15" t="s">
        <v>128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5" t="s">
        <v>88</v>
      </c>
      <c r="BK151" s="135">
        <f>ROUND(I151*H151,2)</f>
        <v>0</v>
      </c>
      <c r="BL151" s="15" t="s">
        <v>134</v>
      </c>
      <c r="BM151" s="134" t="s">
        <v>184</v>
      </c>
    </row>
    <row r="152" spans="2:65" s="11" customFormat="1" ht="22.9" customHeight="1">
      <c r="B152" s="115"/>
      <c r="D152" s="116" t="s">
        <v>79</v>
      </c>
      <c r="E152" s="125" t="s">
        <v>137</v>
      </c>
      <c r="F152" s="125" t="s">
        <v>185</v>
      </c>
      <c r="I152" s="118"/>
      <c r="J152" s="126">
        <f>BK152</f>
        <v>0</v>
      </c>
      <c r="L152" s="115"/>
      <c r="M152" s="120"/>
      <c r="P152" s="121">
        <f>SUM(P153:P167)</f>
        <v>0</v>
      </c>
      <c r="R152" s="121">
        <f>SUM(R153:R167)</f>
        <v>2.6233499999999998</v>
      </c>
      <c r="T152" s="122">
        <f>SUM(T153:T167)</f>
        <v>0</v>
      </c>
      <c r="AR152" s="116" t="s">
        <v>88</v>
      </c>
      <c r="AT152" s="123" t="s">
        <v>79</v>
      </c>
      <c r="AU152" s="123" t="s">
        <v>88</v>
      </c>
      <c r="AY152" s="116" t="s">
        <v>128</v>
      </c>
      <c r="BK152" s="124">
        <f>SUM(BK153:BK167)</f>
        <v>0</v>
      </c>
    </row>
    <row r="153" spans="2:65" s="1" customFormat="1" ht="24.2" customHeight="1">
      <c r="B153" s="127"/>
      <c r="C153" s="158" t="s">
        <v>177</v>
      </c>
      <c r="D153" s="158" t="s">
        <v>130</v>
      </c>
      <c r="E153" s="159" t="s">
        <v>186</v>
      </c>
      <c r="F153" s="160" t="s">
        <v>187</v>
      </c>
      <c r="G153" s="161" t="s">
        <v>188</v>
      </c>
      <c r="H153" s="162">
        <v>15</v>
      </c>
      <c r="I153" s="128"/>
      <c r="J153" s="163">
        <f>ROUND(I153*H153,2)</f>
        <v>0</v>
      </c>
      <c r="K153" s="129"/>
      <c r="L153" s="30"/>
      <c r="M153" s="130" t="s">
        <v>1</v>
      </c>
      <c r="N153" s="131" t="s">
        <v>45</v>
      </c>
      <c r="P153" s="132">
        <f>O153*H153</f>
        <v>0</v>
      </c>
      <c r="Q153" s="132">
        <v>0.17488999999999999</v>
      </c>
      <c r="R153" s="132">
        <f>Q153*H153</f>
        <v>2.6233499999999998</v>
      </c>
      <c r="S153" s="132">
        <v>0</v>
      </c>
      <c r="T153" s="133">
        <f>S153*H153</f>
        <v>0</v>
      </c>
      <c r="AR153" s="134" t="s">
        <v>134</v>
      </c>
      <c r="AT153" s="134" t="s">
        <v>130</v>
      </c>
      <c r="AU153" s="134" t="s">
        <v>90</v>
      </c>
      <c r="AY153" s="15" t="s">
        <v>128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5" t="s">
        <v>88</v>
      </c>
      <c r="BK153" s="135">
        <f>ROUND(I153*H153,2)</f>
        <v>0</v>
      </c>
      <c r="BL153" s="15" t="s">
        <v>134</v>
      </c>
      <c r="BM153" s="134" t="s">
        <v>189</v>
      </c>
    </row>
    <row r="154" spans="2:65" s="1" customFormat="1" ht="24.2" customHeight="1">
      <c r="B154" s="127"/>
      <c r="C154" s="169" t="s">
        <v>8</v>
      </c>
      <c r="D154" s="169" t="s">
        <v>190</v>
      </c>
      <c r="E154" s="170" t="s">
        <v>191</v>
      </c>
      <c r="F154" s="171" t="s">
        <v>192</v>
      </c>
      <c r="G154" s="172" t="s">
        <v>188</v>
      </c>
      <c r="H154" s="173">
        <v>15</v>
      </c>
      <c r="I154" s="146"/>
      <c r="J154" s="174">
        <f>ROUND(I154*H154,2)</f>
        <v>0</v>
      </c>
      <c r="K154" s="147"/>
      <c r="L154" s="148"/>
      <c r="M154" s="149" t="s">
        <v>1</v>
      </c>
      <c r="N154" s="150" t="s">
        <v>45</v>
      </c>
      <c r="P154" s="132">
        <f>O154*H154</f>
        <v>0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144</v>
      </c>
      <c r="AT154" s="134" t="s">
        <v>190</v>
      </c>
      <c r="AU154" s="134" t="s">
        <v>90</v>
      </c>
      <c r="AY154" s="15" t="s">
        <v>128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5" t="s">
        <v>88</v>
      </c>
      <c r="BK154" s="135">
        <f>ROUND(I154*H154,2)</f>
        <v>0</v>
      </c>
      <c r="BL154" s="15" t="s">
        <v>134</v>
      </c>
      <c r="BM154" s="134" t="s">
        <v>193</v>
      </c>
    </row>
    <row r="155" spans="2:65" s="1" customFormat="1" ht="33" customHeight="1">
      <c r="B155" s="127"/>
      <c r="C155" s="158" t="s">
        <v>180</v>
      </c>
      <c r="D155" s="158" t="s">
        <v>130</v>
      </c>
      <c r="E155" s="159" t="s">
        <v>194</v>
      </c>
      <c r="F155" s="160" t="s">
        <v>195</v>
      </c>
      <c r="G155" s="161" t="s">
        <v>143</v>
      </c>
      <c r="H155" s="162">
        <v>37</v>
      </c>
      <c r="I155" s="128"/>
      <c r="J155" s="163">
        <f>ROUND(I155*H155,2)</f>
        <v>0</v>
      </c>
      <c r="K155" s="129"/>
      <c r="L155" s="30"/>
      <c r="M155" s="130" t="s">
        <v>1</v>
      </c>
      <c r="N155" s="131" t="s">
        <v>45</v>
      </c>
      <c r="P155" s="132">
        <f>O155*H155</f>
        <v>0</v>
      </c>
      <c r="Q155" s="132">
        <v>0</v>
      </c>
      <c r="R155" s="132">
        <f>Q155*H155</f>
        <v>0</v>
      </c>
      <c r="S155" s="132">
        <v>0</v>
      </c>
      <c r="T155" s="133">
        <f>S155*H155</f>
        <v>0</v>
      </c>
      <c r="AR155" s="134" t="s">
        <v>134</v>
      </c>
      <c r="AT155" s="134" t="s">
        <v>130</v>
      </c>
      <c r="AU155" s="134" t="s">
        <v>90</v>
      </c>
      <c r="AY155" s="15" t="s">
        <v>128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5" t="s">
        <v>88</v>
      </c>
      <c r="BK155" s="135">
        <f>ROUND(I155*H155,2)</f>
        <v>0</v>
      </c>
      <c r="BL155" s="15" t="s">
        <v>134</v>
      </c>
      <c r="BM155" s="134" t="s">
        <v>196</v>
      </c>
    </row>
    <row r="156" spans="2:65" s="1" customFormat="1" ht="24.2" customHeight="1">
      <c r="B156" s="127"/>
      <c r="C156" s="169" t="s">
        <v>197</v>
      </c>
      <c r="D156" s="169" t="s">
        <v>190</v>
      </c>
      <c r="E156" s="170" t="s">
        <v>198</v>
      </c>
      <c r="F156" s="171" t="s">
        <v>199</v>
      </c>
      <c r="G156" s="172" t="s">
        <v>143</v>
      </c>
      <c r="H156" s="173">
        <v>37</v>
      </c>
      <c r="I156" s="146"/>
      <c r="J156" s="174">
        <f>ROUND(I156*H156,2)</f>
        <v>0</v>
      </c>
      <c r="K156" s="147"/>
      <c r="L156" s="148"/>
      <c r="M156" s="149" t="s">
        <v>1</v>
      </c>
      <c r="N156" s="150" t="s">
        <v>45</v>
      </c>
      <c r="P156" s="132">
        <f>O156*H156</f>
        <v>0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R156" s="134" t="s">
        <v>144</v>
      </c>
      <c r="AT156" s="134" t="s">
        <v>190</v>
      </c>
      <c r="AU156" s="134" t="s">
        <v>90</v>
      </c>
      <c r="AY156" s="15" t="s">
        <v>128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5" t="s">
        <v>88</v>
      </c>
      <c r="BK156" s="135">
        <f>ROUND(I156*H156,2)</f>
        <v>0</v>
      </c>
      <c r="BL156" s="15" t="s">
        <v>134</v>
      </c>
      <c r="BM156" s="134" t="s">
        <v>200</v>
      </c>
    </row>
    <row r="157" spans="2:65" s="1" customFormat="1" ht="24.2" customHeight="1">
      <c r="B157" s="127"/>
      <c r="C157" s="158" t="s">
        <v>189</v>
      </c>
      <c r="D157" s="158" t="s">
        <v>130</v>
      </c>
      <c r="E157" s="159" t="s">
        <v>201</v>
      </c>
      <c r="F157" s="160" t="s">
        <v>202</v>
      </c>
      <c r="G157" s="161" t="s">
        <v>143</v>
      </c>
      <c r="H157" s="162">
        <v>148</v>
      </c>
      <c r="I157" s="128"/>
      <c r="J157" s="163">
        <f>ROUND(I157*H157,2)</f>
        <v>0</v>
      </c>
      <c r="K157" s="129"/>
      <c r="L157" s="30"/>
      <c r="M157" s="130" t="s">
        <v>1</v>
      </c>
      <c r="N157" s="131" t="s">
        <v>45</v>
      </c>
      <c r="P157" s="132">
        <f>O157*H157</f>
        <v>0</v>
      </c>
      <c r="Q157" s="132">
        <v>0</v>
      </c>
      <c r="R157" s="132">
        <f>Q157*H157</f>
        <v>0</v>
      </c>
      <c r="S157" s="132">
        <v>0</v>
      </c>
      <c r="T157" s="133">
        <f>S157*H157</f>
        <v>0</v>
      </c>
      <c r="AR157" s="134" t="s">
        <v>134</v>
      </c>
      <c r="AT157" s="134" t="s">
        <v>130</v>
      </c>
      <c r="AU157" s="134" t="s">
        <v>90</v>
      </c>
      <c r="AY157" s="15" t="s">
        <v>128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5" t="s">
        <v>88</v>
      </c>
      <c r="BK157" s="135">
        <f>ROUND(I157*H157,2)</f>
        <v>0</v>
      </c>
      <c r="BL157" s="15" t="s">
        <v>134</v>
      </c>
      <c r="BM157" s="134" t="s">
        <v>203</v>
      </c>
    </row>
    <row r="158" spans="2:65" s="12" customFormat="1">
      <c r="B158" s="136"/>
      <c r="D158" s="164" t="s">
        <v>150</v>
      </c>
      <c r="E158" s="137" t="s">
        <v>1</v>
      </c>
      <c r="F158" s="165" t="s">
        <v>204</v>
      </c>
      <c r="H158" s="166">
        <v>148</v>
      </c>
      <c r="I158" s="138"/>
      <c r="L158" s="136"/>
      <c r="M158" s="139"/>
      <c r="T158" s="140"/>
      <c r="AT158" s="137" t="s">
        <v>150</v>
      </c>
      <c r="AU158" s="137" t="s">
        <v>90</v>
      </c>
      <c r="AV158" s="12" t="s">
        <v>90</v>
      </c>
      <c r="AW158" s="12" t="s">
        <v>36</v>
      </c>
      <c r="AX158" s="12" t="s">
        <v>80</v>
      </c>
      <c r="AY158" s="137" t="s">
        <v>128</v>
      </c>
    </row>
    <row r="159" spans="2:65" s="13" customFormat="1">
      <c r="B159" s="141"/>
      <c r="D159" s="164" t="s">
        <v>150</v>
      </c>
      <c r="E159" s="142" t="s">
        <v>1</v>
      </c>
      <c r="F159" s="167" t="s">
        <v>152</v>
      </c>
      <c r="H159" s="168">
        <v>148</v>
      </c>
      <c r="I159" s="143"/>
      <c r="L159" s="141"/>
      <c r="M159" s="144"/>
      <c r="T159" s="145"/>
      <c r="AT159" s="142" t="s">
        <v>150</v>
      </c>
      <c r="AU159" s="142" t="s">
        <v>90</v>
      </c>
      <c r="AV159" s="13" t="s">
        <v>134</v>
      </c>
      <c r="AW159" s="13" t="s">
        <v>36</v>
      </c>
      <c r="AX159" s="13" t="s">
        <v>88</v>
      </c>
      <c r="AY159" s="142" t="s">
        <v>128</v>
      </c>
    </row>
    <row r="160" spans="2:65" s="1" customFormat="1" ht="16.5" customHeight="1">
      <c r="B160" s="127"/>
      <c r="C160" s="169" t="s">
        <v>205</v>
      </c>
      <c r="D160" s="169" t="s">
        <v>190</v>
      </c>
      <c r="E160" s="170" t="s">
        <v>206</v>
      </c>
      <c r="F160" s="171" t="s">
        <v>207</v>
      </c>
      <c r="G160" s="172" t="s">
        <v>188</v>
      </c>
      <c r="H160" s="173">
        <v>2</v>
      </c>
      <c r="I160" s="146"/>
      <c r="J160" s="174">
        <f>ROUND(I160*H160,2)</f>
        <v>0</v>
      </c>
      <c r="K160" s="147"/>
      <c r="L160" s="148"/>
      <c r="M160" s="149" t="s">
        <v>1</v>
      </c>
      <c r="N160" s="150" t="s">
        <v>45</v>
      </c>
      <c r="P160" s="132">
        <f>O160*H160</f>
        <v>0</v>
      </c>
      <c r="Q160" s="132">
        <v>0</v>
      </c>
      <c r="R160" s="132">
        <f>Q160*H160</f>
        <v>0</v>
      </c>
      <c r="S160" s="132">
        <v>0</v>
      </c>
      <c r="T160" s="133">
        <f>S160*H160</f>
        <v>0</v>
      </c>
      <c r="AR160" s="134" t="s">
        <v>144</v>
      </c>
      <c r="AT160" s="134" t="s">
        <v>190</v>
      </c>
      <c r="AU160" s="134" t="s">
        <v>90</v>
      </c>
      <c r="AY160" s="15" t="s">
        <v>128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5" t="s">
        <v>88</v>
      </c>
      <c r="BK160" s="135">
        <f>ROUND(I160*H160,2)</f>
        <v>0</v>
      </c>
      <c r="BL160" s="15" t="s">
        <v>134</v>
      </c>
      <c r="BM160" s="134" t="s">
        <v>208</v>
      </c>
    </row>
    <row r="161" spans="2:65" s="1" customFormat="1" ht="24.2" customHeight="1">
      <c r="B161" s="127"/>
      <c r="C161" s="158" t="s">
        <v>193</v>
      </c>
      <c r="D161" s="158" t="s">
        <v>130</v>
      </c>
      <c r="E161" s="159" t="s">
        <v>209</v>
      </c>
      <c r="F161" s="160" t="s">
        <v>210</v>
      </c>
      <c r="G161" s="161" t="s">
        <v>143</v>
      </c>
      <c r="H161" s="162">
        <v>1164</v>
      </c>
      <c r="I161" s="128"/>
      <c r="J161" s="163">
        <f>ROUND(I161*H161,2)</f>
        <v>0</v>
      </c>
      <c r="K161" s="129"/>
      <c r="L161" s="30"/>
      <c r="M161" s="130" t="s">
        <v>1</v>
      </c>
      <c r="N161" s="131" t="s">
        <v>45</v>
      </c>
      <c r="P161" s="132">
        <f>O161*H161</f>
        <v>0</v>
      </c>
      <c r="Q161" s="132">
        <v>0</v>
      </c>
      <c r="R161" s="132">
        <f>Q161*H161</f>
        <v>0</v>
      </c>
      <c r="S161" s="132">
        <v>0</v>
      </c>
      <c r="T161" s="133">
        <f>S161*H161</f>
        <v>0</v>
      </c>
      <c r="AR161" s="134" t="s">
        <v>134</v>
      </c>
      <c r="AT161" s="134" t="s">
        <v>130</v>
      </c>
      <c r="AU161" s="134" t="s">
        <v>90</v>
      </c>
      <c r="AY161" s="15" t="s">
        <v>128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5" t="s">
        <v>88</v>
      </c>
      <c r="BK161" s="135">
        <f>ROUND(I161*H161,2)</f>
        <v>0</v>
      </c>
      <c r="BL161" s="15" t="s">
        <v>134</v>
      </c>
      <c r="BM161" s="134" t="s">
        <v>211</v>
      </c>
    </row>
    <row r="162" spans="2:65" s="12" customFormat="1">
      <c r="B162" s="136"/>
      <c r="D162" s="164" t="s">
        <v>150</v>
      </c>
      <c r="E162" s="137" t="s">
        <v>1</v>
      </c>
      <c r="F162" s="165" t="s">
        <v>212</v>
      </c>
      <c r="H162" s="166">
        <v>1164</v>
      </c>
      <c r="I162" s="138"/>
      <c r="L162" s="136"/>
      <c r="M162" s="139"/>
      <c r="T162" s="140"/>
      <c r="AT162" s="137" t="s">
        <v>150</v>
      </c>
      <c r="AU162" s="137" t="s">
        <v>90</v>
      </c>
      <c r="AV162" s="12" t="s">
        <v>90</v>
      </c>
      <c r="AW162" s="12" t="s">
        <v>36</v>
      </c>
      <c r="AX162" s="12" t="s">
        <v>80</v>
      </c>
      <c r="AY162" s="137" t="s">
        <v>128</v>
      </c>
    </row>
    <row r="163" spans="2:65" s="13" customFormat="1">
      <c r="B163" s="141"/>
      <c r="D163" s="164" t="s">
        <v>150</v>
      </c>
      <c r="E163" s="142" t="s">
        <v>1</v>
      </c>
      <c r="F163" s="167" t="s">
        <v>152</v>
      </c>
      <c r="H163" s="168">
        <v>1164</v>
      </c>
      <c r="I163" s="143"/>
      <c r="L163" s="141"/>
      <c r="M163" s="144"/>
      <c r="T163" s="145"/>
      <c r="AT163" s="142" t="s">
        <v>150</v>
      </c>
      <c r="AU163" s="142" t="s">
        <v>90</v>
      </c>
      <c r="AV163" s="13" t="s">
        <v>134</v>
      </c>
      <c r="AW163" s="13" t="s">
        <v>36</v>
      </c>
      <c r="AX163" s="13" t="s">
        <v>88</v>
      </c>
      <c r="AY163" s="142" t="s">
        <v>128</v>
      </c>
    </row>
    <row r="164" spans="2:65" s="1" customFormat="1" ht="21.75" customHeight="1">
      <c r="B164" s="127"/>
      <c r="C164" s="169" t="s">
        <v>7</v>
      </c>
      <c r="D164" s="169" t="s">
        <v>190</v>
      </c>
      <c r="E164" s="170" t="s">
        <v>213</v>
      </c>
      <c r="F164" s="171" t="s">
        <v>214</v>
      </c>
      <c r="G164" s="172" t="s">
        <v>143</v>
      </c>
      <c r="H164" s="173">
        <v>582</v>
      </c>
      <c r="I164" s="146"/>
      <c r="J164" s="174">
        <f>ROUND(I164*H164,2)</f>
        <v>0</v>
      </c>
      <c r="K164" s="147"/>
      <c r="L164" s="148"/>
      <c r="M164" s="149" t="s">
        <v>1</v>
      </c>
      <c r="N164" s="150" t="s">
        <v>45</v>
      </c>
      <c r="P164" s="132">
        <f>O164*H164</f>
        <v>0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144</v>
      </c>
      <c r="AT164" s="134" t="s">
        <v>190</v>
      </c>
      <c r="AU164" s="134" t="s">
        <v>90</v>
      </c>
      <c r="AY164" s="15" t="s">
        <v>128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5" t="s">
        <v>88</v>
      </c>
      <c r="BK164" s="135">
        <f>ROUND(I164*H164,2)</f>
        <v>0</v>
      </c>
      <c r="BL164" s="15" t="s">
        <v>134</v>
      </c>
      <c r="BM164" s="134" t="s">
        <v>215</v>
      </c>
    </row>
    <row r="165" spans="2:65" s="1" customFormat="1" ht="21.75" customHeight="1">
      <c r="B165" s="127"/>
      <c r="C165" s="169" t="s">
        <v>196</v>
      </c>
      <c r="D165" s="169" t="s">
        <v>190</v>
      </c>
      <c r="E165" s="170" t="s">
        <v>216</v>
      </c>
      <c r="F165" s="171" t="s">
        <v>217</v>
      </c>
      <c r="G165" s="172" t="s">
        <v>143</v>
      </c>
      <c r="H165" s="173">
        <v>582</v>
      </c>
      <c r="I165" s="146"/>
      <c r="J165" s="174">
        <f>ROUND(I165*H165,2)</f>
        <v>0</v>
      </c>
      <c r="K165" s="147"/>
      <c r="L165" s="148"/>
      <c r="M165" s="149" t="s">
        <v>1</v>
      </c>
      <c r="N165" s="150" t="s">
        <v>45</v>
      </c>
      <c r="P165" s="132">
        <f>O165*H165</f>
        <v>0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144</v>
      </c>
      <c r="AT165" s="134" t="s">
        <v>190</v>
      </c>
      <c r="AU165" s="134" t="s">
        <v>90</v>
      </c>
      <c r="AY165" s="15" t="s">
        <v>128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5" t="s">
        <v>88</v>
      </c>
      <c r="BK165" s="135">
        <f>ROUND(I165*H165,2)</f>
        <v>0</v>
      </c>
      <c r="BL165" s="15" t="s">
        <v>134</v>
      </c>
      <c r="BM165" s="134" t="s">
        <v>218</v>
      </c>
    </row>
    <row r="166" spans="2:65" s="1" customFormat="1" ht="16.5" customHeight="1">
      <c r="B166" s="127"/>
      <c r="C166" s="169" t="s">
        <v>219</v>
      </c>
      <c r="D166" s="169" t="s">
        <v>190</v>
      </c>
      <c r="E166" s="170" t="s">
        <v>220</v>
      </c>
      <c r="F166" s="171" t="s">
        <v>221</v>
      </c>
      <c r="G166" s="172" t="s">
        <v>188</v>
      </c>
      <c r="H166" s="173">
        <v>13</v>
      </c>
      <c r="I166" s="146"/>
      <c r="J166" s="174">
        <f>ROUND(I166*H166,2)</f>
        <v>0</v>
      </c>
      <c r="K166" s="147"/>
      <c r="L166" s="148"/>
      <c r="M166" s="149" t="s">
        <v>1</v>
      </c>
      <c r="N166" s="150" t="s">
        <v>45</v>
      </c>
      <c r="P166" s="132">
        <f>O166*H166</f>
        <v>0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34" t="s">
        <v>144</v>
      </c>
      <c r="AT166" s="134" t="s">
        <v>190</v>
      </c>
      <c r="AU166" s="134" t="s">
        <v>90</v>
      </c>
      <c r="AY166" s="15" t="s">
        <v>128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5" t="s">
        <v>88</v>
      </c>
      <c r="BK166" s="135">
        <f>ROUND(I166*H166,2)</f>
        <v>0</v>
      </c>
      <c r="BL166" s="15" t="s">
        <v>134</v>
      </c>
      <c r="BM166" s="134" t="s">
        <v>222</v>
      </c>
    </row>
    <row r="167" spans="2:65" s="1" customFormat="1" ht="16.5" customHeight="1">
      <c r="B167" s="127"/>
      <c r="C167" s="169" t="s">
        <v>200</v>
      </c>
      <c r="D167" s="169" t="s">
        <v>190</v>
      </c>
      <c r="E167" s="170" t="s">
        <v>223</v>
      </c>
      <c r="F167" s="171" t="s">
        <v>221</v>
      </c>
      <c r="G167" s="172" t="s">
        <v>188</v>
      </c>
      <c r="H167" s="173">
        <v>1</v>
      </c>
      <c r="I167" s="146"/>
      <c r="J167" s="174">
        <f>ROUND(I167*H167,2)</f>
        <v>0</v>
      </c>
      <c r="K167" s="147"/>
      <c r="L167" s="148"/>
      <c r="M167" s="149" t="s">
        <v>1</v>
      </c>
      <c r="N167" s="150" t="s">
        <v>45</v>
      </c>
      <c r="P167" s="132">
        <f>O167*H167</f>
        <v>0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144</v>
      </c>
      <c r="AT167" s="134" t="s">
        <v>190</v>
      </c>
      <c r="AU167" s="134" t="s">
        <v>90</v>
      </c>
      <c r="AY167" s="15" t="s">
        <v>128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5" t="s">
        <v>88</v>
      </c>
      <c r="BK167" s="135">
        <f>ROUND(I167*H167,2)</f>
        <v>0</v>
      </c>
      <c r="BL167" s="15" t="s">
        <v>134</v>
      </c>
      <c r="BM167" s="134" t="s">
        <v>224</v>
      </c>
    </row>
    <row r="168" spans="2:65" s="11" customFormat="1" ht="22.9" customHeight="1">
      <c r="B168" s="115"/>
      <c r="D168" s="116" t="s">
        <v>79</v>
      </c>
      <c r="E168" s="125" t="s">
        <v>145</v>
      </c>
      <c r="F168" s="125" t="s">
        <v>225</v>
      </c>
      <c r="I168" s="118"/>
      <c r="J168" s="126">
        <f>BK168</f>
        <v>0</v>
      </c>
      <c r="L168" s="115"/>
      <c r="M168" s="120"/>
      <c r="P168" s="121">
        <f>SUM(P169:P182)</f>
        <v>0</v>
      </c>
      <c r="R168" s="121">
        <f>SUM(R169:R182)</f>
        <v>506.44815999999997</v>
      </c>
      <c r="T168" s="122">
        <f>SUM(T169:T182)</f>
        <v>0</v>
      </c>
      <c r="AR168" s="116" t="s">
        <v>88</v>
      </c>
      <c r="AT168" s="123" t="s">
        <v>79</v>
      </c>
      <c r="AU168" s="123" t="s">
        <v>88</v>
      </c>
      <c r="AY168" s="116" t="s">
        <v>128</v>
      </c>
      <c r="BK168" s="124">
        <f>SUM(BK169:BK182)</f>
        <v>0</v>
      </c>
    </row>
    <row r="169" spans="2:65" s="1" customFormat="1" ht="16.5" customHeight="1">
      <c r="B169" s="127"/>
      <c r="C169" s="158" t="s">
        <v>226</v>
      </c>
      <c r="D169" s="158" t="s">
        <v>130</v>
      </c>
      <c r="E169" s="159" t="s">
        <v>227</v>
      </c>
      <c r="F169" s="160" t="s">
        <v>228</v>
      </c>
      <c r="G169" s="161" t="s">
        <v>133</v>
      </c>
      <c r="H169" s="162">
        <v>664</v>
      </c>
      <c r="I169" s="128"/>
      <c r="J169" s="163">
        <f>ROUND(I169*H169,2)</f>
        <v>0</v>
      </c>
      <c r="K169" s="129"/>
      <c r="L169" s="30"/>
      <c r="M169" s="130" t="s">
        <v>1</v>
      </c>
      <c r="N169" s="131" t="s">
        <v>45</v>
      </c>
      <c r="P169" s="132">
        <f>O169*H169</f>
        <v>0</v>
      </c>
      <c r="Q169" s="132">
        <v>0.46</v>
      </c>
      <c r="R169" s="132">
        <f>Q169*H169</f>
        <v>305.44</v>
      </c>
      <c r="S169" s="132">
        <v>0</v>
      </c>
      <c r="T169" s="133">
        <f>S169*H169</f>
        <v>0</v>
      </c>
      <c r="AR169" s="134" t="s">
        <v>134</v>
      </c>
      <c r="AT169" s="134" t="s">
        <v>130</v>
      </c>
      <c r="AU169" s="134" t="s">
        <v>90</v>
      </c>
      <c r="AY169" s="15" t="s">
        <v>128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5" t="s">
        <v>88</v>
      </c>
      <c r="BK169" s="135">
        <f>ROUND(I169*H169,2)</f>
        <v>0</v>
      </c>
      <c r="BL169" s="15" t="s">
        <v>134</v>
      </c>
      <c r="BM169" s="134" t="s">
        <v>229</v>
      </c>
    </row>
    <row r="170" spans="2:65" s="1" customFormat="1" ht="24.2" customHeight="1">
      <c r="B170" s="127"/>
      <c r="C170" s="158" t="s">
        <v>203</v>
      </c>
      <c r="D170" s="158" t="s">
        <v>130</v>
      </c>
      <c r="E170" s="159" t="s">
        <v>230</v>
      </c>
      <c r="F170" s="160" t="s">
        <v>231</v>
      </c>
      <c r="G170" s="161" t="s">
        <v>133</v>
      </c>
      <c r="H170" s="162">
        <v>5986</v>
      </c>
      <c r="I170" s="128"/>
      <c r="J170" s="163">
        <f>ROUND(I170*H170,2)</f>
        <v>0</v>
      </c>
      <c r="K170" s="129"/>
      <c r="L170" s="30"/>
      <c r="M170" s="130" t="s">
        <v>1</v>
      </c>
      <c r="N170" s="131" t="s">
        <v>45</v>
      </c>
      <c r="P170" s="132">
        <f>O170*H170</f>
        <v>0</v>
      </c>
      <c r="Q170" s="132">
        <v>0</v>
      </c>
      <c r="R170" s="132">
        <f>Q170*H170</f>
        <v>0</v>
      </c>
      <c r="S170" s="132">
        <v>0</v>
      </c>
      <c r="T170" s="133">
        <f>S170*H170</f>
        <v>0</v>
      </c>
      <c r="AR170" s="134" t="s">
        <v>134</v>
      </c>
      <c r="AT170" s="134" t="s">
        <v>130</v>
      </c>
      <c r="AU170" s="134" t="s">
        <v>90</v>
      </c>
      <c r="AY170" s="15" t="s">
        <v>128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5" t="s">
        <v>88</v>
      </c>
      <c r="BK170" s="135">
        <f>ROUND(I170*H170,2)</f>
        <v>0</v>
      </c>
      <c r="BL170" s="15" t="s">
        <v>134</v>
      </c>
      <c r="BM170" s="134" t="s">
        <v>232</v>
      </c>
    </row>
    <row r="171" spans="2:65" s="1" customFormat="1" ht="33" customHeight="1">
      <c r="B171" s="127"/>
      <c r="C171" s="158" t="s">
        <v>233</v>
      </c>
      <c r="D171" s="158" t="s">
        <v>130</v>
      </c>
      <c r="E171" s="159" t="s">
        <v>234</v>
      </c>
      <c r="F171" s="160" t="s">
        <v>235</v>
      </c>
      <c r="G171" s="161" t="s">
        <v>133</v>
      </c>
      <c r="H171" s="162">
        <v>6104</v>
      </c>
      <c r="I171" s="128"/>
      <c r="J171" s="163">
        <f>ROUND(I171*H171,2)</f>
        <v>0</v>
      </c>
      <c r="K171" s="129"/>
      <c r="L171" s="30"/>
      <c r="M171" s="130" t="s">
        <v>1</v>
      </c>
      <c r="N171" s="131" t="s">
        <v>45</v>
      </c>
      <c r="P171" s="132">
        <f>O171*H171</f>
        <v>0</v>
      </c>
      <c r="Q171" s="132">
        <v>0</v>
      </c>
      <c r="R171" s="132">
        <f>Q171*H171</f>
        <v>0</v>
      </c>
      <c r="S171" s="132">
        <v>0</v>
      </c>
      <c r="T171" s="133">
        <f>S171*H171</f>
        <v>0</v>
      </c>
      <c r="AR171" s="134" t="s">
        <v>134</v>
      </c>
      <c r="AT171" s="134" t="s">
        <v>130</v>
      </c>
      <c r="AU171" s="134" t="s">
        <v>90</v>
      </c>
      <c r="AY171" s="15" t="s">
        <v>128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5" t="s">
        <v>88</v>
      </c>
      <c r="BK171" s="135">
        <f>ROUND(I171*H171,2)</f>
        <v>0</v>
      </c>
      <c r="BL171" s="15" t="s">
        <v>134</v>
      </c>
      <c r="BM171" s="134" t="s">
        <v>236</v>
      </c>
    </row>
    <row r="172" spans="2:65" s="12" customFormat="1">
      <c r="B172" s="136"/>
      <c r="D172" s="164" t="s">
        <v>150</v>
      </c>
      <c r="E172" s="137" t="s">
        <v>1</v>
      </c>
      <c r="F172" s="165" t="s">
        <v>237</v>
      </c>
      <c r="H172" s="166">
        <v>6104</v>
      </c>
      <c r="I172" s="138"/>
      <c r="L172" s="136"/>
      <c r="M172" s="139"/>
      <c r="T172" s="140"/>
      <c r="AT172" s="137" t="s">
        <v>150</v>
      </c>
      <c r="AU172" s="137" t="s">
        <v>90</v>
      </c>
      <c r="AV172" s="12" t="s">
        <v>90</v>
      </c>
      <c r="AW172" s="12" t="s">
        <v>36</v>
      </c>
      <c r="AX172" s="12" t="s">
        <v>80</v>
      </c>
      <c r="AY172" s="137" t="s">
        <v>128</v>
      </c>
    </row>
    <row r="173" spans="2:65" s="13" customFormat="1">
      <c r="B173" s="141"/>
      <c r="D173" s="164" t="s">
        <v>150</v>
      </c>
      <c r="E173" s="142" t="s">
        <v>1</v>
      </c>
      <c r="F173" s="167" t="s">
        <v>152</v>
      </c>
      <c r="H173" s="168">
        <v>6104</v>
      </c>
      <c r="I173" s="143"/>
      <c r="L173" s="141"/>
      <c r="M173" s="144"/>
      <c r="T173" s="145"/>
      <c r="AT173" s="142" t="s">
        <v>150</v>
      </c>
      <c r="AU173" s="142" t="s">
        <v>90</v>
      </c>
      <c r="AV173" s="13" t="s">
        <v>134</v>
      </c>
      <c r="AW173" s="13" t="s">
        <v>36</v>
      </c>
      <c r="AX173" s="13" t="s">
        <v>88</v>
      </c>
      <c r="AY173" s="142" t="s">
        <v>128</v>
      </c>
    </row>
    <row r="174" spans="2:65" s="1" customFormat="1" ht="16.5" customHeight="1">
      <c r="B174" s="127"/>
      <c r="C174" s="169" t="s">
        <v>208</v>
      </c>
      <c r="D174" s="169" t="s">
        <v>190</v>
      </c>
      <c r="E174" s="170" t="s">
        <v>238</v>
      </c>
      <c r="F174" s="171" t="s">
        <v>239</v>
      </c>
      <c r="G174" s="172" t="s">
        <v>168</v>
      </c>
      <c r="H174" s="173">
        <v>140.392</v>
      </c>
      <c r="I174" s="146"/>
      <c r="J174" s="174">
        <f>ROUND(I174*H174,2)</f>
        <v>0</v>
      </c>
      <c r="K174" s="147"/>
      <c r="L174" s="148"/>
      <c r="M174" s="149" t="s">
        <v>1</v>
      </c>
      <c r="N174" s="150" t="s">
        <v>45</v>
      </c>
      <c r="P174" s="132">
        <f>O174*H174</f>
        <v>0</v>
      </c>
      <c r="Q174" s="132">
        <v>0</v>
      </c>
      <c r="R174" s="132">
        <f>Q174*H174</f>
        <v>0</v>
      </c>
      <c r="S174" s="132">
        <v>0</v>
      </c>
      <c r="T174" s="133">
        <f>S174*H174</f>
        <v>0</v>
      </c>
      <c r="AR174" s="134" t="s">
        <v>144</v>
      </c>
      <c r="AT174" s="134" t="s">
        <v>190</v>
      </c>
      <c r="AU174" s="134" t="s">
        <v>90</v>
      </c>
      <c r="AY174" s="15" t="s">
        <v>128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5" t="s">
        <v>88</v>
      </c>
      <c r="BK174" s="135">
        <f>ROUND(I174*H174,2)</f>
        <v>0</v>
      </c>
      <c r="BL174" s="15" t="s">
        <v>134</v>
      </c>
      <c r="BM174" s="134" t="s">
        <v>240</v>
      </c>
    </row>
    <row r="175" spans="2:65" s="12" customFormat="1">
      <c r="B175" s="136"/>
      <c r="D175" s="164" t="s">
        <v>150</v>
      </c>
      <c r="E175" s="137" t="s">
        <v>1</v>
      </c>
      <c r="F175" s="165" t="s">
        <v>241</v>
      </c>
      <c r="H175" s="166">
        <v>140.392</v>
      </c>
      <c r="I175" s="138"/>
      <c r="L175" s="136"/>
      <c r="M175" s="139"/>
      <c r="T175" s="140"/>
      <c r="AT175" s="137" t="s">
        <v>150</v>
      </c>
      <c r="AU175" s="137" t="s">
        <v>90</v>
      </c>
      <c r="AV175" s="12" t="s">
        <v>90</v>
      </c>
      <c r="AW175" s="12" t="s">
        <v>36</v>
      </c>
      <c r="AX175" s="12" t="s">
        <v>80</v>
      </c>
      <c r="AY175" s="137" t="s">
        <v>128</v>
      </c>
    </row>
    <row r="176" spans="2:65" s="13" customFormat="1">
      <c r="B176" s="141"/>
      <c r="D176" s="164" t="s">
        <v>150</v>
      </c>
      <c r="E176" s="142" t="s">
        <v>1</v>
      </c>
      <c r="F176" s="167" t="s">
        <v>152</v>
      </c>
      <c r="H176" s="168">
        <v>140.392</v>
      </c>
      <c r="I176" s="143"/>
      <c r="L176" s="141"/>
      <c r="M176" s="144"/>
      <c r="T176" s="145"/>
      <c r="AT176" s="142" t="s">
        <v>150</v>
      </c>
      <c r="AU176" s="142" t="s">
        <v>90</v>
      </c>
      <c r="AV176" s="13" t="s">
        <v>134</v>
      </c>
      <c r="AW176" s="13" t="s">
        <v>36</v>
      </c>
      <c r="AX176" s="13" t="s">
        <v>88</v>
      </c>
      <c r="AY176" s="142" t="s">
        <v>128</v>
      </c>
    </row>
    <row r="177" spans="2:65" s="1" customFormat="1" ht="16.5" customHeight="1">
      <c r="B177" s="127"/>
      <c r="C177" s="169" t="s">
        <v>242</v>
      </c>
      <c r="D177" s="169" t="s">
        <v>190</v>
      </c>
      <c r="E177" s="170" t="s">
        <v>243</v>
      </c>
      <c r="F177" s="171" t="s">
        <v>244</v>
      </c>
      <c r="G177" s="172" t="s">
        <v>168</v>
      </c>
      <c r="H177" s="173">
        <v>87.745000000000005</v>
      </c>
      <c r="I177" s="146"/>
      <c r="J177" s="174">
        <f>ROUND(I177*H177,2)</f>
        <v>0</v>
      </c>
      <c r="K177" s="147"/>
      <c r="L177" s="148"/>
      <c r="M177" s="149" t="s">
        <v>1</v>
      </c>
      <c r="N177" s="150" t="s">
        <v>45</v>
      </c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144</v>
      </c>
      <c r="AT177" s="134" t="s">
        <v>190</v>
      </c>
      <c r="AU177" s="134" t="s">
        <v>90</v>
      </c>
      <c r="AY177" s="15" t="s">
        <v>128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5" t="s">
        <v>88</v>
      </c>
      <c r="BK177" s="135">
        <f>ROUND(I177*H177,2)</f>
        <v>0</v>
      </c>
      <c r="BL177" s="15" t="s">
        <v>134</v>
      </c>
      <c r="BM177" s="134" t="s">
        <v>245</v>
      </c>
    </row>
    <row r="178" spans="2:65" s="12" customFormat="1">
      <c r="B178" s="136"/>
      <c r="D178" s="164" t="s">
        <v>150</v>
      </c>
      <c r="E178" s="137" t="s">
        <v>1</v>
      </c>
      <c r="F178" s="165" t="s">
        <v>246</v>
      </c>
      <c r="H178" s="166">
        <v>87.745000000000005</v>
      </c>
      <c r="I178" s="138"/>
      <c r="L178" s="136"/>
      <c r="M178" s="139"/>
      <c r="T178" s="140"/>
      <c r="AT178" s="137" t="s">
        <v>150</v>
      </c>
      <c r="AU178" s="137" t="s">
        <v>90</v>
      </c>
      <c r="AV178" s="12" t="s">
        <v>90</v>
      </c>
      <c r="AW178" s="12" t="s">
        <v>36</v>
      </c>
      <c r="AX178" s="12" t="s">
        <v>80</v>
      </c>
      <c r="AY178" s="137" t="s">
        <v>128</v>
      </c>
    </row>
    <row r="179" spans="2:65" s="13" customFormat="1">
      <c r="B179" s="141"/>
      <c r="D179" s="164" t="s">
        <v>150</v>
      </c>
      <c r="E179" s="142" t="s">
        <v>1</v>
      </c>
      <c r="F179" s="167" t="s">
        <v>152</v>
      </c>
      <c r="H179" s="168">
        <v>87.745000000000005</v>
      </c>
      <c r="I179" s="143"/>
      <c r="L179" s="141"/>
      <c r="M179" s="144"/>
      <c r="T179" s="145"/>
      <c r="AT179" s="142" t="s">
        <v>150</v>
      </c>
      <c r="AU179" s="142" t="s">
        <v>90</v>
      </c>
      <c r="AV179" s="13" t="s">
        <v>134</v>
      </c>
      <c r="AW179" s="13" t="s">
        <v>36</v>
      </c>
      <c r="AX179" s="13" t="s">
        <v>88</v>
      </c>
      <c r="AY179" s="142" t="s">
        <v>128</v>
      </c>
    </row>
    <row r="180" spans="2:65" s="1" customFormat="1" ht="21.75" customHeight="1">
      <c r="B180" s="127"/>
      <c r="C180" s="158" t="s">
        <v>211</v>
      </c>
      <c r="D180" s="158" t="s">
        <v>130</v>
      </c>
      <c r="E180" s="159" t="s">
        <v>247</v>
      </c>
      <c r="F180" s="160" t="s">
        <v>248</v>
      </c>
      <c r="G180" s="161" t="s">
        <v>133</v>
      </c>
      <c r="H180" s="162">
        <v>27</v>
      </c>
      <c r="I180" s="128"/>
      <c r="J180" s="163">
        <f>ROUND(I180*H180,2)</f>
        <v>0</v>
      </c>
      <c r="K180" s="129"/>
      <c r="L180" s="30"/>
      <c r="M180" s="130" t="s">
        <v>1</v>
      </c>
      <c r="N180" s="131" t="s">
        <v>45</v>
      </c>
      <c r="P180" s="132">
        <f>O180*H180</f>
        <v>0</v>
      </c>
      <c r="Q180" s="132">
        <v>0.216</v>
      </c>
      <c r="R180" s="132">
        <f>Q180*H180</f>
        <v>5.8319999999999999</v>
      </c>
      <c r="S180" s="132">
        <v>0</v>
      </c>
      <c r="T180" s="133">
        <f>S180*H180</f>
        <v>0</v>
      </c>
      <c r="AR180" s="134" t="s">
        <v>134</v>
      </c>
      <c r="AT180" s="134" t="s">
        <v>130</v>
      </c>
      <c r="AU180" s="134" t="s">
        <v>90</v>
      </c>
      <c r="AY180" s="15" t="s">
        <v>128</v>
      </c>
      <c r="BE180" s="135">
        <f>IF(N180="základní",J180,0)</f>
        <v>0</v>
      </c>
      <c r="BF180" s="135">
        <f>IF(N180="snížená",J180,0)</f>
        <v>0</v>
      </c>
      <c r="BG180" s="135">
        <f>IF(N180="zákl. přenesená",J180,0)</f>
        <v>0</v>
      </c>
      <c r="BH180" s="135">
        <f>IF(N180="sníž. přenesená",J180,0)</f>
        <v>0</v>
      </c>
      <c r="BI180" s="135">
        <f>IF(N180="nulová",J180,0)</f>
        <v>0</v>
      </c>
      <c r="BJ180" s="15" t="s">
        <v>88</v>
      </c>
      <c r="BK180" s="135">
        <f>ROUND(I180*H180,2)</f>
        <v>0</v>
      </c>
      <c r="BL180" s="15" t="s">
        <v>134</v>
      </c>
      <c r="BM180" s="134" t="s">
        <v>249</v>
      </c>
    </row>
    <row r="181" spans="2:65" s="1" customFormat="1" ht="21.75" customHeight="1">
      <c r="B181" s="127"/>
      <c r="C181" s="158" t="s">
        <v>250</v>
      </c>
      <c r="D181" s="158" t="s">
        <v>130</v>
      </c>
      <c r="E181" s="159" t="s">
        <v>251</v>
      </c>
      <c r="F181" s="160" t="s">
        <v>252</v>
      </c>
      <c r="G181" s="161" t="s">
        <v>133</v>
      </c>
      <c r="H181" s="162">
        <v>6189.77</v>
      </c>
      <c r="I181" s="128"/>
      <c r="J181" s="163">
        <f>ROUND(I181*H181,2)</f>
        <v>0</v>
      </c>
      <c r="K181" s="129"/>
      <c r="L181" s="30"/>
      <c r="M181" s="130" t="s">
        <v>1</v>
      </c>
      <c r="N181" s="131" t="s">
        <v>45</v>
      </c>
      <c r="P181" s="132">
        <f>O181*H181</f>
        <v>0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R181" s="134" t="s">
        <v>134</v>
      </c>
      <c r="AT181" s="134" t="s">
        <v>130</v>
      </c>
      <c r="AU181" s="134" t="s">
        <v>90</v>
      </c>
      <c r="AY181" s="15" t="s">
        <v>128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5" t="s">
        <v>88</v>
      </c>
      <c r="BK181" s="135">
        <f>ROUND(I181*H181,2)</f>
        <v>0</v>
      </c>
      <c r="BL181" s="15" t="s">
        <v>134</v>
      </c>
      <c r="BM181" s="134" t="s">
        <v>253</v>
      </c>
    </row>
    <row r="182" spans="2:65" s="1" customFormat="1" ht="24.2" customHeight="1">
      <c r="B182" s="127"/>
      <c r="C182" s="158" t="s">
        <v>215</v>
      </c>
      <c r="D182" s="158" t="s">
        <v>130</v>
      </c>
      <c r="E182" s="159" t="s">
        <v>254</v>
      </c>
      <c r="F182" s="160" t="s">
        <v>255</v>
      </c>
      <c r="G182" s="161" t="s">
        <v>133</v>
      </c>
      <c r="H182" s="162">
        <v>664</v>
      </c>
      <c r="I182" s="128"/>
      <c r="J182" s="163">
        <f>ROUND(I182*H182,2)</f>
        <v>0</v>
      </c>
      <c r="K182" s="129"/>
      <c r="L182" s="30"/>
      <c r="M182" s="130" t="s">
        <v>1</v>
      </c>
      <c r="N182" s="131" t="s">
        <v>45</v>
      </c>
      <c r="P182" s="132">
        <f>O182*H182</f>
        <v>0</v>
      </c>
      <c r="Q182" s="132">
        <v>0.29393999999999998</v>
      </c>
      <c r="R182" s="132">
        <f>Q182*H182</f>
        <v>195.17615999999998</v>
      </c>
      <c r="S182" s="132">
        <v>0</v>
      </c>
      <c r="T182" s="133">
        <f>S182*H182</f>
        <v>0</v>
      </c>
      <c r="AR182" s="134" t="s">
        <v>134</v>
      </c>
      <c r="AT182" s="134" t="s">
        <v>130</v>
      </c>
      <c r="AU182" s="134" t="s">
        <v>90</v>
      </c>
      <c r="AY182" s="15" t="s">
        <v>128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5" t="s">
        <v>88</v>
      </c>
      <c r="BK182" s="135">
        <f>ROUND(I182*H182,2)</f>
        <v>0</v>
      </c>
      <c r="BL182" s="15" t="s">
        <v>134</v>
      </c>
      <c r="BM182" s="134" t="s">
        <v>256</v>
      </c>
    </row>
    <row r="183" spans="2:65" s="11" customFormat="1" ht="22.9" customHeight="1">
      <c r="B183" s="115"/>
      <c r="D183" s="116" t="s">
        <v>79</v>
      </c>
      <c r="E183" s="125" t="s">
        <v>144</v>
      </c>
      <c r="F183" s="125" t="s">
        <v>257</v>
      </c>
      <c r="I183" s="118"/>
      <c r="J183" s="126">
        <f>BK183</f>
        <v>0</v>
      </c>
      <c r="L183" s="115"/>
      <c r="M183" s="120"/>
      <c r="P183" s="121">
        <f>SUM(P184:P187)</f>
        <v>0</v>
      </c>
      <c r="R183" s="121">
        <f>SUM(R184:R187)</f>
        <v>0</v>
      </c>
      <c r="T183" s="122">
        <f>SUM(T184:T187)</f>
        <v>0</v>
      </c>
      <c r="AR183" s="116" t="s">
        <v>88</v>
      </c>
      <c r="AT183" s="123" t="s">
        <v>79</v>
      </c>
      <c r="AU183" s="123" t="s">
        <v>88</v>
      </c>
      <c r="AY183" s="116" t="s">
        <v>128</v>
      </c>
      <c r="BK183" s="124">
        <f>SUM(BK184:BK187)</f>
        <v>0</v>
      </c>
    </row>
    <row r="184" spans="2:65" s="1" customFormat="1" ht="16.5" customHeight="1">
      <c r="B184" s="127"/>
      <c r="C184" s="158" t="s">
        <v>258</v>
      </c>
      <c r="D184" s="158" t="s">
        <v>130</v>
      </c>
      <c r="E184" s="159" t="s">
        <v>259</v>
      </c>
      <c r="F184" s="160" t="s">
        <v>260</v>
      </c>
      <c r="G184" s="161" t="s">
        <v>143</v>
      </c>
      <c r="H184" s="162">
        <v>37.5</v>
      </c>
      <c r="I184" s="128"/>
      <c r="J184" s="163">
        <f>ROUND(I184*H184,2)</f>
        <v>0</v>
      </c>
      <c r="K184" s="129"/>
      <c r="L184" s="30"/>
      <c r="M184" s="130" t="s">
        <v>1</v>
      </c>
      <c r="N184" s="131" t="s">
        <v>45</v>
      </c>
      <c r="P184" s="132">
        <f>O184*H184</f>
        <v>0</v>
      </c>
      <c r="Q184" s="132">
        <v>0</v>
      </c>
      <c r="R184" s="132">
        <f>Q184*H184</f>
        <v>0</v>
      </c>
      <c r="S184" s="132">
        <v>0</v>
      </c>
      <c r="T184" s="133">
        <f>S184*H184</f>
        <v>0</v>
      </c>
      <c r="AR184" s="134" t="s">
        <v>134</v>
      </c>
      <c r="AT184" s="134" t="s">
        <v>130</v>
      </c>
      <c r="AU184" s="134" t="s">
        <v>90</v>
      </c>
      <c r="AY184" s="15" t="s">
        <v>128</v>
      </c>
      <c r="BE184" s="135">
        <f>IF(N184="základní",J184,0)</f>
        <v>0</v>
      </c>
      <c r="BF184" s="135">
        <f>IF(N184="snížená",J184,0)</f>
        <v>0</v>
      </c>
      <c r="BG184" s="135">
        <f>IF(N184="zákl. přenesená",J184,0)</f>
        <v>0</v>
      </c>
      <c r="BH184" s="135">
        <f>IF(N184="sníž. přenesená",J184,0)</f>
        <v>0</v>
      </c>
      <c r="BI184" s="135">
        <f>IF(N184="nulová",J184,0)</f>
        <v>0</v>
      </c>
      <c r="BJ184" s="15" t="s">
        <v>88</v>
      </c>
      <c r="BK184" s="135">
        <f>ROUND(I184*H184,2)</f>
        <v>0</v>
      </c>
      <c r="BL184" s="15" t="s">
        <v>134</v>
      </c>
      <c r="BM184" s="134" t="s">
        <v>261</v>
      </c>
    </row>
    <row r="185" spans="2:65" s="12" customFormat="1">
      <c r="B185" s="136"/>
      <c r="D185" s="164" t="s">
        <v>150</v>
      </c>
      <c r="E185" s="137" t="s">
        <v>1</v>
      </c>
      <c r="F185" s="165" t="s">
        <v>262</v>
      </c>
      <c r="H185" s="166">
        <v>37.5</v>
      </c>
      <c r="I185" s="138"/>
      <c r="L185" s="136"/>
      <c r="M185" s="139"/>
      <c r="T185" s="140"/>
      <c r="AT185" s="137" t="s">
        <v>150</v>
      </c>
      <c r="AU185" s="137" t="s">
        <v>90</v>
      </c>
      <c r="AV185" s="12" t="s">
        <v>90</v>
      </c>
      <c r="AW185" s="12" t="s">
        <v>36</v>
      </c>
      <c r="AX185" s="12" t="s">
        <v>80</v>
      </c>
      <c r="AY185" s="137" t="s">
        <v>128</v>
      </c>
    </row>
    <row r="186" spans="2:65" s="13" customFormat="1">
      <c r="B186" s="141"/>
      <c r="D186" s="164" t="s">
        <v>150</v>
      </c>
      <c r="E186" s="142" t="s">
        <v>1</v>
      </c>
      <c r="F186" s="167" t="s">
        <v>152</v>
      </c>
      <c r="H186" s="168">
        <v>37.5</v>
      </c>
      <c r="I186" s="143"/>
      <c r="L186" s="141"/>
      <c r="M186" s="144"/>
      <c r="T186" s="145"/>
      <c r="AT186" s="142" t="s">
        <v>150</v>
      </c>
      <c r="AU186" s="142" t="s">
        <v>90</v>
      </c>
      <c r="AV186" s="13" t="s">
        <v>134</v>
      </c>
      <c r="AW186" s="13" t="s">
        <v>36</v>
      </c>
      <c r="AX186" s="13" t="s">
        <v>88</v>
      </c>
      <c r="AY186" s="142" t="s">
        <v>128</v>
      </c>
    </row>
    <row r="187" spans="2:65" s="1" customFormat="1" ht="16.5" customHeight="1">
      <c r="B187" s="127"/>
      <c r="C187" s="169" t="s">
        <v>218</v>
      </c>
      <c r="D187" s="169" t="s">
        <v>190</v>
      </c>
      <c r="E187" s="170" t="s">
        <v>263</v>
      </c>
      <c r="F187" s="171" t="s">
        <v>264</v>
      </c>
      <c r="G187" s="172" t="s">
        <v>143</v>
      </c>
      <c r="H187" s="173">
        <v>37.5</v>
      </c>
      <c r="I187" s="146"/>
      <c r="J187" s="174">
        <f>ROUND(I187*H187,2)</f>
        <v>0</v>
      </c>
      <c r="K187" s="147"/>
      <c r="L187" s="148"/>
      <c r="M187" s="149" t="s">
        <v>1</v>
      </c>
      <c r="N187" s="150" t="s">
        <v>45</v>
      </c>
      <c r="P187" s="132">
        <f>O187*H187</f>
        <v>0</v>
      </c>
      <c r="Q187" s="132">
        <v>0</v>
      </c>
      <c r="R187" s="132">
        <f>Q187*H187</f>
        <v>0</v>
      </c>
      <c r="S187" s="132">
        <v>0</v>
      </c>
      <c r="T187" s="133">
        <f>S187*H187</f>
        <v>0</v>
      </c>
      <c r="AR187" s="134" t="s">
        <v>144</v>
      </c>
      <c r="AT187" s="134" t="s">
        <v>190</v>
      </c>
      <c r="AU187" s="134" t="s">
        <v>90</v>
      </c>
      <c r="AY187" s="15" t="s">
        <v>128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5" t="s">
        <v>88</v>
      </c>
      <c r="BK187" s="135">
        <f>ROUND(I187*H187,2)</f>
        <v>0</v>
      </c>
      <c r="BL187" s="15" t="s">
        <v>134</v>
      </c>
      <c r="BM187" s="134" t="s">
        <v>265</v>
      </c>
    </row>
    <row r="188" spans="2:65" s="11" customFormat="1" ht="22.9" customHeight="1">
      <c r="B188" s="115"/>
      <c r="D188" s="116" t="s">
        <v>79</v>
      </c>
      <c r="E188" s="125" t="s">
        <v>165</v>
      </c>
      <c r="F188" s="125" t="s">
        <v>266</v>
      </c>
      <c r="I188" s="118"/>
      <c r="J188" s="126">
        <f>BK188</f>
        <v>0</v>
      </c>
      <c r="L188" s="115"/>
      <c r="M188" s="120"/>
      <c r="P188" s="121">
        <f>SUM(P189:P230)</f>
        <v>0</v>
      </c>
      <c r="R188" s="121">
        <f>SUM(R189:R230)</f>
        <v>141.25617320000001</v>
      </c>
      <c r="T188" s="122">
        <f>SUM(T189:T230)</f>
        <v>37.183860000000003</v>
      </c>
      <c r="AR188" s="116" t="s">
        <v>88</v>
      </c>
      <c r="AT188" s="123" t="s">
        <v>79</v>
      </c>
      <c r="AU188" s="123" t="s">
        <v>88</v>
      </c>
      <c r="AY188" s="116" t="s">
        <v>128</v>
      </c>
      <c r="BK188" s="124">
        <f>SUM(BK189:BK230)</f>
        <v>0</v>
      </c>
    </row>
    <row r="189" spans="2:65" s="1" customFormat="1" ht="24.2" customHeight="1">
      <c r="B189" s="127"/>
      <c r="C189" s="158" t="s">
        <v>267</v>
      </c>
      <c r="D189" s="158" t="s">
        <v>130</v>
      </c>
      <c r="E189" s="159" t="s">
        <v>268</v>
      </c>
      <c r="F189" s="160" t="s">
        <v>269</v>
      </c>
      <c r="G189" s="161" t="s">
        <v>133</v>
      </c>
      <c r="H189" s="162">
        <v>13.5</v>
      </c>
      <c r="I189" s="128"/>
      <c r="J189" s="163">
        <f t="shared" ref="J189:J194" si="0">ROUND(I189*H189,2)</f>
        <v>0</v>
      </c>
      <c r="K189" s="129"/>
      <c r="L189" s="30"/>
      <c r="M189" s="130" t="s">
        <v>1</v>
      </c>
      <c r="N189" s="131" t="s">
        <v>45</v>
      </c>
      <c r="P189" s="132">
        <f t="shared" ref="P189:P194" si="1">O189*H189</f>
        <v>0</v>
      </c>
      <c r="Q189" s="132">
        <v>1.6000000000000001E-3</v>
      </c>
      <c r="R189" s="132">
        <f t="shared" ref="R189:R194" si="2">Q189*H189</f>
        <v>2.1600000000000001E-2</v>
      </c>
      <c r="S189" s="132">
        <v>0</v>
      </c>
      <c r="T189" s="133">
        <f t="shared" ref="T189:T194" si="3">S189*H189</f>
        <v>0</v>
      </c>
      <c r="AR189" s="134" t="s">
        <v>134</v>
      </c>
      <c r="AT189" s="134" t="s">
        <v>130</v>
      </c>
      <c r="AU189" s="134" t="s">
        <v>90</v>
      </c>
      <c r="AY189" s="15" t="s">
        <v>128</v>
      </c>
      <c r="BE189" s="135">
        <f t="shared" ref="BE189:BE194" si="4">IF(N189="základní",J189,0)</f>
        <v>0</v>
      </c>
      <c r="BF189" s="135">
        <f t="shared" ref="BF189:BF194" si="5">IF(N189="snížená",J189,0)</f>
        <v>0</v>
      </c>
      <c r="BG189" s="135">
        <f t="shared" ref="BG189:BG194" si="6">IF(N189="zákl. přenesená",J189,0)</f>
        <v>0</v>
      </c>
      <c r="BH189" s="135">
        <f t="shared" ref="BH189:BH194" si="7">IF(N189="sníž. přenesená",J189,0)</f>
        <v>0</v>
      </c>
      <c r="BI189" s="135">
        <f t="shared" ref="BI189:BI194" si="8">IF(N189="nulová",J189,0)</f>
        <v>0</v>
      </c>
      <c r="BJ189" s="15" t="s">
        <v>88</v>
      </c>
      <c r="BK189" s="135">
        <f t="shared" ref="BK189:BK194" si="9">ROUND(I189*H189,2)</f>
        <v>0</v>
      </c>
      <c r="BL189" s="15" t="s">
        <v>134</v>
      </c>
      <c r="BM189" s="134" t="s">
        <v>270</v>
      </c>
    </row>
    <row r="190" spans="2:65" s="1" customFormat="1" ht="33" customHeight="1">
      <c r="B190" s="127"/>
      <c r="C190" s="158" t="s">
        <v>222</v>
      </c>
      <c r="D190" s="158" t="s">
        <v>130</v>
      </c>
      <c r="E190" s="159" t="s">
        <v>271</v>
      </c>
      <c r="F190" s="160" t="s">
        <v>272</v>
      </c>
      <c r="G190" s="161" t="s">
        <v>143</v>
      </c>
      <c r="H190" s="162">
        <v>37</v>
      </c>
      <c r="I190" s="128"/>
      <c r="J190" s="163">
        <f t="shared" si="0"/>
        <v>0</v>
      </c>
      <c r="K190" s="129"/>
      <c r="L190" s="30"/>
      <c r="M190" s="130" t="s">
        <v>1</v>
      </c>
      <c r="N190" s="131" t="s">
        <v>45</v>
      </c>
      <c r="P190" s="132">
        <f t="shared" si="1"/>
        <v>0</v>
      </c>
      <c r="Q190" s="132">
        <v>0.15540000000000001</v>
      </c>
      <c r="R190" s="132">
        <f t="shared" si="2"/>
        <v>5.7498000000000005</v>
      </c>
      <c r="S190" s="132">
        <v>0</v>
      </c>
      <c r="T190" s="133">
        <f t="shared" si="3"/>
        <v>0</v>
      </c>
      <c r="AR190" s="134" t="s">
        <v>134</v>
      </c>
      <c r="AT190" s="134" t="s">
        <v>130</v>
      </c>
      <c r="AU190" s="134" t="s">
        <v>90</v>
      </c>
      <c r="AY190" s="15" t="s">
        <v>128</v>
      </c>
      <c r="BE190" s="135">
        <f t="shared" si="4"/>
        <v>0</v>
      </c>
      <c r="BF190" s="135">
        <f t="shared" si="5"/>
        <v>0</v>
      </c>
      <c r="BG190" s="135">
        <f t="shared" si="6"/>
        <v>0</v>
      </c>
      <c r="BH190" s="135">
        <f t="shared" si="7"/>
        <v>0</v>
      </c>
      <c r="BI190" s="135">
        <f t="shared" si="8"/>
        <v>0</v>
      </c>
      <c r="BJ190" s="15" t="s">
        <v>88</v>
      </c>
      <c r="BK190" s="135">
        <f t="shared" si="9"/>
        <v>0</v>
      </c>
      <c r="BL190" s="15" t="s">
        <v>134</v>
      </c>
      <c r="BM190" s="134" t="s">
        <v>273</v>
      </c>
    </row>
    <row r="191" spans="2:65" s="1" customFormat="1" ht="21.75" customHeight="1">
      <c r="B191" s="127"/>
      <c r="C191" s="169" t="s">
        <v>274</v>
      </c>
      <c r="D191" s="169" t="s">
        <v>190</v>
      </c>
      <c r="E191" s="170" t="s">
        <v>275</v>
      </c>
      <c r="F191" s="171" t="s">
        <v>276</v>
      </c>
      <c r="G191" s="172" t="s">
        <v>188</v>
      </c>
      <c r="H191" s="173">
        <v>32</v>
      </c>
      <c r="I191" s="146"/>
      <c r="J191" s="174">
        <f t="shared" si="0"/>
        <v>0</v>
      </c>
      <c r="K191" s="147"/>
      <c r="L191" s="148"/>
      <c r="M191" s="149" t="s">
        <v>1</v>
      </c>
      <c r="N191" s="150" t="s">
        <v>45</v>
      </c>
      <c r="P191" s="132">
        <f t="shared" si="1"/>
        <v>0</v>
      </c>
      <c r="Q191" s="132">
        <v>0</v>
      </c>
      <c r="R191" s="132">
        <f t="shared" si="2"/>
        <v>0</v>
      </c>
      <c r="S191" s="132">
        <v>0</v>
      </c>
      <c r="T191" s="133">
        <f t="shared" si="3"/>
        <v>0</v>
      </c>
      <c r="AR191" s="134" t="s">
        <v>144</v>
      </c>
      <c r="AT191" s="134" t="s">
        <v>190</v>
      </c>
      <c r="AU191" s="134" t="s">
        <v>90</v>
      </c>
      <c r="AY191" s="15" t="s">
        <v>128</v>
      </c>
      <c r="BE191" s="135">
        <f t="shared" si="4"/>
        <v>0</v>
      </c>
      <c r="BF191" s="135">
        <f t="shared" si="5"/>
        <v>0</v>
      </c>
      <c r="BG191" s="135">
        <f t="shared" si="6"/>
        <v>0</v>
      </c>
      <c r="BH191" s="135">
        <f t="shared" si="7"/>
        <v>0</v>
      </c>
      <c r="BI191" s="135">
        <f t="shared" si="8"/>
        <v>0</v>
      </c>
      <c r="BJ191" s="15" t="s">
        <v>88</v>
      </c>
      <c r="BK191" s="135">
        <f t="shared" si="9"/>
        <v>0</v>
      </c>
      <c r="BL191" s="15" t="s">
        <v>134</v>
      </c>
      <c r="BM191" s="134" t="s">
        <v>277</v>
      </c>
    </row>
    <row r="192" spans="2:65" s="1" customFormat="1" ht="24.2" customHeight="1">
      <c r="B192" s="127"/>
      <c r="C192" s="169" t="s">
        <v>224</v>
      </c>
      <c r="D192" s="169" t="s">
        <v>190</v>
      </c>
      <c r="E192" s="170" t="s">
        <v>278</v>
      </c>
      <c r="F192" s="171" t="s">
        <v>279</v>
      </c>
      <c r="G192" s="172" t="s">
        <v>188</v>
      </c>
      <c r="H192" s="173">
        <v>4</v>
      </c>
      <c r="I192" s="146"/>
      <c r="J192" s="174">
        <f t="shared" si="0"/>
        <v>0</v>
      </c>
      <c r="K192" s="147"/>
      <c r="L192" s="148"/>
      <c r="M192" s="149" t="s">
        <v>1</v>
      </c>
      <c r="N192" s="150" t="s">
        <v>45</v>
      </c>
      <c r="P192" s="132">
        <f t="shared" si="1"/>
        <v>0</v>
      </c>
      <c r="Q192" s="132">
        <v>0</v>
      </c>
      <c r="R192" s="132">
        <f t="shared" si="2"/>
        <v>0</v>
      </c>
      <c r="S192" s="132">
        <v>0</v>
      </c>
      <c r="T192" s="133">
        <f t="shared" si="3"/>
        <v>0</v>
      </c>
      <c r="AR192" s="134" t="s">
        <v>144</v>
      </c>
      <c r="AT192" s="134" t="s">
        <v>190</v>
      </c>
      <c r="AU192" s="134" t="s">
        <v>90</v>
      </c>
      <c r="AY192" s="15" t="s">
        <v>128</v>
      </c>
      <c r="BE192" s="135">
        <f t="shared" si="4"/>
        <v>0</v>
      </c>
      <c r="BF192" s="135">
        <f t="shared" si="5"/>
        <v>0</v>
      </c>
      <c r="BG192" s="135">
        <f t="shared" si="6"/>
        <v>0</v>
      </c>
      <c r="BH192" s="135">
        <f t="shared" si="7"/>
        <v>0</v>
      </c>
      <c r="BI192" s="135">
        <f t="shared" si="8"/>
        <v>0</v>
      </c>
      <c r="BJ192" s="15" t="s">
        <v>88</v>
      </c>
      <c r="BK192" s="135">
        <f t="shared" si="9"/>
        <v>0</v>
      </c>
      <c r="BL192" s="15" t="s">
        <v>134</v>
      </c>
      <c r="BM192" s="134" t="s">
        <v>280</v>
      </c>
    </row>
    <row r="193" spans="2:65" s="1" customFormat="1" ht="24.2" customHeight="1">
      <c r="B193" s="127"/>
      <c r="C193" s="169" t="s">
        <v>281</v>
      </c>
      <c r="D193" s="169" t="s">
        <v>190</v>
      </c>
      <c r="E193" s="170" t="s">
        <v>282</v>
      </c>
      <c r="F193" s="171" t="s">
        <v>283</v>
      </c>
      <c r="G193" s="172" t="s">
        <v>188</v>
      </c>
      <c r="H193" s="173">
        <v>1</v>
      </c>
      <c r="I193" s="146"/>
      <c r="J193" s="174">
        <f t="shared" si="0"/>
        <v>0</v>
      </c>
      <c r="K193" s="147"/>
      <c r="L193" s="148"/>
      <c r="M193" s="149" t="s">
        <v>1</v>
      </c>
      <c r="N193" s="150" t="s">
        <v>45</v>
      </c>
      <c r="P193" s="132">
        <f t="shared" si="1"/>
        <v>0</v>
      </c>
      <c r="Q193" s="132">
        <v>0</v>
      </c>
      <c r="R193" s="132">
        <f t="shared" si="2"/>
        <v>0</v>
      </c>
      <c r="S193" s="132">
        <v>0</v>
      </c>
      <c r="T193" s="133">
        <f t="shared" si="3"/>
        <v>0</v>
      </c>
      <c r="AR193" s="134" t="s">
        <v>144</v>
      </c>
      <c r="AT193" s="134" t="s">
        <v>190</v>
      </c>
      <c r="AU193" s="134" t="s">
        <v>90</v>
      </c>
      <c r="AY193" s="15" t="s">
        <v>128</v>
      </c>
      <c r="BE193" s="135">
        <f t="shared" si="4"/>
        <v>0</v>
      </c>
      <c r="BF193" s="135">
        <f t="shared" si="5"/>
        <v>0</v>
      </c>
      <c r="BG193" s="135">
        <f t="shared" si="6"/>
        <v>0</v>
      </c>
      <c r="BH193" s="135">
        <f t="shared" si="7"/>
        <v>0</v>
      </c>
      <c r="BI193" s="135">
        <f t="shared" si="8"/>
        <v>0</v>
      </c>
      <c r="BJ193" s="15" t="s">
        <v>88</v>
      </c>
      <c r="BK193" s="135">
        <f t="shared" si="9"/>
        <v>0</v>
      </c>
      <c r="BL193" s="15" t="s">
        <v>134</v>
      </c>
      <c r="BM193" s="134" t="s">
        <v>284</v>
      </c>
    </row>
    <row r="194" spans="2:65" s="1" customFormat="1" ht="24.2" customHeight="1">
      <c r="B194" s="127"/>
      <c r="C194" s="158" t="s">
        <v>229</v>
      </c>
      <c r="D194" s="158" t="s">
        <v>130</v>
      </c>
      <c r="E194" s="159" t="s">
        <v>285</v>
      </c>
      <c r="F194" s="160" t="s">
        <v>286</v>
      </c>
      <c r="G194" s="161" t="s">
        <v>143</v>
      </c>
      <c r="H194" s="162">
        <v>580</v>
      </c>
      <c r="I194" s="128"/>
      <c r="J194" s="163">
        <f t="shared" si="0"/>
        <v>0</v>
      </c>
      <c r="K194" s="129"/>
      <c r="L194" s="30"/>
      <c r="M194" s="130" t="s">
        <v>1</v>
      </c>
      <c r="N194" s="131" t="s">
        <v>45</v>
      </c>
      <c r="P194" s="132">
        <f t="shared" si="1"/>
        <v>0</v>
      </c>
      <c r="Q194" s="132">
        <v>0</v>
      </c>
      <c r="R194" s="132">
        <f t="shared" si="2"/>
        <v>0</v>
      </c>
      <c r="S194" s="132">
        <v>0</v>
      </c>
      <c r="T194" s="133">
        <f t="shared" si="3"/>
        <v>0</v>
      </c>
      <c r="AR194" s="134" t="s">
        <v>134</v>
      </c>
      <c r="AT194" s="134" t="s">
        <v>130</v>
      </c>
      <c r="AU194" s="134" t="s">
        <v>90</v>
      </c>
      <c r="AY194" s="15" t="s">
        <v>128</v>
      </c>
      <c r="BE194" s="135">
        <f t="shared" si="4"/>
        <v>0</v>
      </c>
      <c r="BF194" s="135">
        <f t="shared" si="5"/>
        <v>0</v>
      </c>
      <c r="BG194" s="135">
        <f t="shared" si="6"/>
        <v>0</v>
      </c>
      <c r="BH194" s="135">
        <f t="shared" si="7"/>
        <v>0</v>
      </c>
      <c r="BI194" s="135">
        <f t="shared" si="8"/>
        <v>0</v>
      </c>
      <c r="BJ194" s="15" t="s">
        <v>88</v>
      </c>
      <c r="BK194" s="135">
        <f t="shared" si="9"/>
        <v>0</v>
      </c>
      <c r="BL194" s="15" t="s">
        <v>134</v>
      </c>
      <c r="BM194" s="134" t="s">
        <v>287</v>
      </c>
    </row>
    <row r="195" spans="2:65" s="1" customFormat="1" ht="29.25">
      <c r="B195" s="30"/>
      <c r="D195" s="164" t="s">
        <v>288</v>
      </c>
      <c r="F195" s="175" t="s">
        <v>444</v>
      </c>
      <c r="I195" s="151"/>
      <c r="L195" s="30"/>
      <c r="M195" s="152"/>
      <c r="T195" s="54"/>
      <c r="AT195" s="15" t="s">
        <v>288</v>
      </c>
      <c r="AU195" s="15" t="s">
        <v>90</v>
      </c>
    </row>
    <row r="196" spans="2:65" s="1" customFormat="1" ht="24.2" customHeight="1">
      <c r="B196" s="127"/>
      <c r="C196" s="169" t="s">
        <v>289</v>
      </c>
      <c r="D196" s="169" t="s">
        <v>190</v>
      </c>
      <c r="E196" s="170" t="s">
        <v>290</v>
      </c>
      <c r="F196" s="171" t="s">
        <v>443</v>
      </c>
      <c r="G196" s="172" t="s">
        <v>168</v>
      </c>
      <c r="H196" s="173">
        <v>7.0529999999999999</v>
      </c>
      <c r="I196" s="146"/>
      <c r="J196" s="174">
        <f>ROUND(I196*H196,2)</f>
        <v>0</v>
      </c>
      <c r="K196" s="147"/>
      <c r="L196" s="148"/>
      <c r="M196" s="149" t="s">
        <v>1</v>
      </c>
      <c r="N196" s="150" t="s">
        <v>45</v>
      </c>
      <c r="P196" s="132">
        <f>O196*H196</f>
        <v>0</v>
      </c>
      <c r="Q196" s="132">
        <v>1</v>
      </c>
      <c r="R196" s="132">
        <f>Q196*H196</f>
        <v>7.0529999999999999</v>
      </c>
      <c r="S196" s="132">
        <v>0</v>
      </c>
      <c r="T196" s="133">
        <f>S196*H196</f>
        <v>0</v>
      </c>
      <c r="AR196" s="134" t="s">
        <v>144</v>
      </c>
      <c r="AT196" s="134" t="s">
        <v>190</v>
      </c>
      <c r="AU196" s="134" t="s">
        <v>90</v>
      </c>
      <c r="AY196" s="15" t="s">
        <v>128</v>
      </c>
      <c r="BE196" s="135">
        <f>IF(N196="základní",J196,0)</f>
        <v>0</v>
      </c>
      <c r="BF196" s="135">
        <f>IF(N196="snížená",J196,0)</f>
        <v>0</v>
      </c>
      <c r="BG196" s="135">
        <f>IF(N196="zákl. přenesená",J196,0)</f>
        <v>0</v>
      </c>
      <c r="BH196" s="135">
        <f>IF(N196="sníž. přenesená",J196,0)</f>
        <v>0</v>
      </c>
      <c r="BI196" s="135">
        <f>IF(N196="nulová",J196,0)</f>
        <v>0</v>
      </c>
      <c r="BJ196" s="15" t="s">
        <v>88</v>
      </c>
      <c r="BK196" s="135">
        <f>ROUND(I196*H196,2)</f>
        <v>0</v>
      </c>
      <c r="BL196" s="15" t="s">
        <v>134</v>
      </c>
      <c r="BM196" s="134" t="s">
        <v>291</v>
      </c>
    </row>
    <row r="197" spans="2:65" s="12" customFormat="1">
      <c r="B197" s="136"/>
      <c r="D197" s="164" t="s">
        <v>150</v>
      </c>
      <c r="E197" s="137" t="s">
        <v>1</v>
      </c>
      <c r="F197" s="165" t="s">
        <v>292</v>
      </c>
      <c r="H197" s="166">
        <v>7.0529999999999999</v>
      </c>
      <c r="I197" s="138"/>
      <c r="L197" s="136"/>
      <c r="M197" s="139"/>
      <c r="T197" s="140"/>
      <c r="AT197" s="137" t="s">
        <v>150</v>
      </c>
      <c r="AU197" s="137" t="s">
        <v>90</v>
      </c>
      <c r="AV197" s="12" t="s">
        <v>90</v>
      </c>
      <c r="AW197" s="12" t="s">
        <v>36</v>
      </c>
      <c r="AX197" s="12" t="s">
        <v>88</v>
      </c>
      <c r="AY197" s="137" t="s">
        <v>128</v>
      </c>
    </row>
    <row r="198" spans="2:65" s="1" customFormat="1" ht="24.2" customHeight="1">
      <c r="B198" s="127"/>
      <c r="C198" s="169" t="s">
        <v>232</v>
      </c>
      <c r="D198" s="169" t="s">
        <v>190</v>
      </c>
      <c r="E198" s="170" t="s">
        <v>293</v>
      </c>
      <c r="F198" s="171" t="s">
        <v>445</v>
      </c>
      <c r="G198" s="172" t="s">
        <v>168</v>
      </c>
      <c r="H198" s="173">
        <v>0.31</v>
      </c>
      <c r="I198" s="146"/>
      <c r="J198" s="174">
        <f>ROUND(I198*H198,2)</f>
        <v>0</v>
      </c>
      <c r="K198" s="147"/>
      <c r="L198" s="148"/>
      <c r="M198" s="149" t="s">
        <v>1</v>
      </c>
      <c r="N198" s="150" t="s">
        <v>45</v>
      </c>
      <c r="P198" s="132">
        <f>O198*H198</f>
        <v>0</v>
      </c>
      <c r="Q198" s="132">
        <v>0</v>
      </c>
      <c r="R198" s="132">
        <f>Q198*H198</f>
        <v>0</v>
      </c>
      <c r="S198" s="132">
        <v>0</v>
      </c>
      <c r="T198" s="133">
        <f>S198*H198</f>
        <v>0</v>
      </c>
      <c r="AR198" s="134" t="s">
        <v>144</v>
      </c>
      <c r="AT198" s="134" t="s">
        <v>190</v>
      </c>
      <c r="AU198" s="134" t="s">
        <v>90</v>
      </c>
      <c r="AY198" s="15" t="s">
        <v>128</v>
      </c>
      <c r="BE198" s="135">
        <f>IF(N198="základní",J198,0)</f>
        <v>0</v>
      </c>
      <c r="BF198" s="135">
        <f>IF(N198="snížená",J198,0)</f>
        <v>0</v>
      </c>
      <c r="BG198" s="135">
        <f>IF(N198="zákl. přenesená",J198,0)</f>
        <v>0</v>
      </c>
      <c r="BH198" s="135">
        <f>IF(N198="sníž. přenesená",J198,0)</f>
        <v>0</v>
      </c>
      <c r="BI198" s="135">
        <f>IF(N198="nulová",J198,0)</f>
        <v>0</v>
      </c>
      <c r="BJ198" s="15" t="s">
        <v>88</v>
      </c>
      <c r="BK198" s="135">
        <f>ROUND(I198*H198,2)</f>
        <v>0</v>
      </c>
      <c r="BL198" s="15" t="s">
        <v>134</v>
      </c>
      <c r="BM198" s="134" t="s">
        <v>294</v>
      </c>
    </row>
    <row r="199" spans="2:65" s="12" customFormat="1">
      <c r="B199" s="136"/>
      <c r="D199" s="164" t="s">
        <v>150</v>
      </c>
      <c r="E199" s="137" t="s">
        <v>1</v>
      </c>
      <c r="F199" s="165" t="s">
        <v>295</v>
      </c>
      <c r="H199" s="166">
        <v>0.31</v>
      </c>
      <c r="I199" s="138"/>
      <c r="L199" s="136"/>
      <c r="M199" s="139"/>
      <c r="T199" s="140"/>
      <c r="AT199" s="137" t="s">
        <v>150</v>
      </c>
      <c r="AU199" s="137" t="s">
        <v>90</v>
      </c>
      <c r="AV199" s="12" t="s">
        <v>90</v>
      </c>
      <c r="AW199" s="12" t="s">
        <v>36</v>
      </c>
      <c r="AX199" s="12" t="s">
        <v>80</v>
      </c>
      <c r="AY199" s="137" t="s">
        <v>128</v>
      </c>
    </row>
    <row r="200" spans="2:65" s="13" customFormat="1">
      <c r="B200" s="141"/>
      <c r="D200" s="164" t="s">
        <v>150</v>
      </c>
      <c r="E200" s="142" t="s">
        <v>1</v>
      </c>
      <c r="F200" s="167" t="s">
        <v>152</v>
      </c>
      <c r="H200" s="168">
        <v>0.31</v>
      </c>
      <c r="I200" s="143"/>
      <c r="L200" s="141"/>
      <c r="M200" s="144"/>
      <c r="T200" s="145"/>
      <c r="AT200" s="142" t="s">
        <v>150</v>
      </c>
      <c r="AU200" s="142" t="s">
        <v>90</v>
      </c>
      <c r="AV200" s="13" t="s">
        <v>134</v>
      </c>
      <c r="AW200" s="13" t="s">
        <v>36</v>
      </c>
      <c r="AX200" s="13" t="s">
        <v>88</v>
      </c>
      <c r="AY200" s="142" t="s">
        <v>128</v>
      </c>
    </row>
    <row r="201" spans="2:65" s="1" customFormat="1" ht="33" customHeight="1">
      <c r="B201" s="127"/>
      <c r="C201" s="158" t="s">
        <v>296</v>
      </c>
      <c r="D201" s="158" t="s">
        <v>130</v>
      </c>
      <c r="E201" s="159" t="s">
        <v>297</v>
      </c>
      <c r="F201" s="160" t="s">
        <v>298</v>
      </c>
      <c r="G201" s="161" t="s">
        <v>143</v>
      </c>
      <c r="H201" s="162">
        <v>972</v>
      </c>
      <c r="I201" s="128"/>
      <c r="J201" s="163">
        <f t="shared" ref="J201:J206" si="10">ROUND(I201*H201,2)</f>
        <v>0</v>
      </c>
      <c r="K201" s="129"/>
      <c r="L201" s="30"/>
      <c r="M201" s="130" t="s">
        <v>1</v>
      </c>
      <c r="N201" s="131" t="s">
        <v>45</v>
      </c>
      <c r="P201" s="132">
        <f t="shared" ref="P201:P206" si="11">O201*H201</f>
        <v>0</v>
      </c>
      <c r="Q201" s="132">
        <v>0.1295</v>
      </c>
      <c r="R201" s="132">
        <f t="shared" ref="R201:R206" si="12">Q201*H201</f>
        <v>125.87400000000001</v>
      </c>
      <c r="S201" s="132">
        <v>0</v>
      </c>
      <c r="T201" s="133">
        <f t="shared" ref="T201:T206" si="13">S201*H201</f>
        <v>0</v>
      </c>
      <c r="AR201" s="134" t="s">
        <v>134</v>
      </c>
      <c r="AT201" s="134" t="s">
        <v>130</v>
      </c>
      <c r="AU201" s="134" t="s">
        <v>90</v>
      </c>
      <c r="AY201" s="15" t="s">
        <v>128</v>
      </c>
      <c r="BE201" s="135">
        <f t="shared" ref="BE201:BE206" si="14">IF(N201="základní",J201,0)</f>
        <v>0</v>
      </c>
      <c r="BF201" s="135">
        <f t="shared" ref="BF201:BF206" si="15">IF(N201="snížená",J201,0)</f>
        <v>0</v>
      </c>
      <c r="BG201" s="135">
        <f t="shared" ref="BG201:BG206" si="16">IF(N201="zákl. přenesená",J201,0)</f>
        <v>0</v>
      </c>
      <c r="BH201" s="135">
        <f t="shared" ref="BH201:BH206" si="17">IF(N201="sníž. přenesená",J201,0)</f>
        <v>0</v>
      </c>
      <c r="BI201" s="135">
        <f t="shared" ref="BI201:BI206" si="18">IF(N201="nulová",J201,0)</f>
        <v>0</v>
      </c>
      <c r="BJ201" s="15" t="s">
        <v>88</v>
      </c>
      <c r="BK201" s="135">
        <f t="shared" ref="BK201:BK206" si="19">ROUND(I201*H201,2)</f>
        <v>0</v>
      </c>
      <c r="BL201" s="15" t="s">
        <v>134</v>
      </c>
      <c r="BM201" s="134" t="s">
        <v>299</v>
      </c>
    </row>
    <row r="202" spans="2:65" s="1" customFormat="1" ht="24.2" customHeight="1">
      <c r="B202" s="127"/>
      <c r="C202" s="169" t="s">
        <v>236</v>
      </c>
      <c r="D202" s="169" t="s">
        <v>190</v>
      </c>
      <c r="E202" s="170" t="s">
        <v>300</v>
      </c>
      <c r="F202" s="171" t="s">
        <v>301</v>
      </c>
      <c r="G202" s="172" t="s">
        <v>188</v>
      </c>
      <c r="H202" s="173">
        <v>972</v>
      </c>
      <c r="I202" s="146"/>
      <c r="J202" s="174">
        <f t="shared" si="10"/>
        <v>0</v>
      </c>
      <c r="K202" s="147"/>
      <c r="L202" s="148"/>
      <c r="M202" s="149" t="s">
        <v>1</v>
      </c>
      <c r="N202" s="150" t="s">
        <v>45</v>
      </c>
      <c r="P202" s="132">
        <f t="shared" si="11"/>
        <v>0</v>
      </c>
      <c r="Q202" s="132">
        <v>0</v>
      </c>
      <c r="R202" s="132">
        <f t="shared" si="12"/>
        <v>0</v>
      </c>
      <c r="S202" s="132">
        <v>0</v>
      </c>
      <c r="T202" s="133">
        <f t="shared" si="13"/>
        <v>0</v>
      </c>
      <c r="AR202" s="134" t="s">
        <v>144</v>
      </c>
      <c r="AT202" s="134" t="s">
        <v>190</v>
      </c>
      <c r="AU202" s="134" t="s">
        <v>90</v>
      </c>
      <c r="AY202" s="15" t="s">
        <v>128</v>
      </c>
      <c r="BE202" s="135">
        <f t="shared" si="14"/>
        <v>0</v>
      </c>
      <c r="BF202" s="135">
        <f t="shared" si="15"/>
        <v>0</v>
      </c>
      <c r="BG202" s="135">
        <f t="shared" si="16"/>
        <v>0</v>
      </c>
      <c r="BH202" s="135">
        <f t="shared" si="17"/>
        <v>0</v>
      </c>
      <c r="BI202" s="135">
        <f t="shared" si="18"/>
        <v>0</v>
      </c>
      <c r="BJ202" s="15" t="s">
        <v>88</v>
      </c>
      <c r="BK202" s="135">
        <f t="shared" si="19"/>
        <v>0</v>
      </c>
      <c r="BL202" s="15" t="s">
        <v>134</v>
      </c>
      <c r="BM202" s="134" t="s">
        <v>302</v>
      </c>
    </row>
    <row r="203" spans="2:65" s="1" customFormat="1" ht="16.5" customHeight="1">
      <c r="B203" s="127"/>
      <c r="C203" s="158" t="s">
        <v>303</v>
      </c>
      <c r="D203" s="158" t="s">
        <v>130</v>
      </c>
      <c r="E203" s="159" t="s">
        <v>304</v>
      </c>
      <c r="F203" s="160" t="s">
        <v>305</v>
      </c>
      <c r="G203" s="161" t="s">
        <v>143</v>
      </c>
      <c r="H203" s="162">
        <v>35</v>
      </c>
      <c r="I203" s="128"/>
      <c r="J203" s="163">
        <f t="shared" si="10"/>
        <v>0</v>
      </c>
      <c r="K203" s="129"/>
      <c r="L203" s="30"/>
      <c r="M203" s="130" t="s">
        <v>1</v>
      </c>
      <c r="N203" s="131" t="s">
        <v>45</v>
      </c>
      <c r="P203" s="132">
        <f t="shared" si="11"/>
        <v>0</v>
      </c>
      <c r="Q203" s="132">
        <v>1.3999999999999999E-4</v>
      </c>
      <c r="R203" s="132">
        <f t="shared" si="12"/>
        <v>4.8999999999999998E-3</v>
      </c>
      <c r="S203" s="132">
        <v>0</v>
      </c>
      <c r="T203" s="133">
        <f t="shared" si="13"/>
        <v>0</v>
      </c>
      <c r="AR203" s="134" t="s">
        <v>134</v>
      </c>
      <c r="AT203" s="134" t="s">
        <v>130</v>
      </c>
      <c r="AU203" s="134" t="s">
        <v>90</v>
      </c>
      <c r="AY203" s="15" t="s">
        <v>128</v>
      </c>
      <c r="BE203" s="135">
        <f t="shared" si="14"/>
        <v>0</v>
      </c>
      <c r="BF203" s="135">
        <f t="shared" si="15"/>
        <v>0</v>
      </c>
      <c r="BG203" s="135">
        <f t="shared" si="16"/>
        <v>0</v>
      </c>
      <c r="BH203" s="135">
        <f t="shared" si="17"/>
        <v>0</v>
      </c>
      <c r="BI203" s="135">
        <f t="shared" si="18"/>
        <v>0</v>
      </c>
      <c r="BJ203" s="15" t="s">
        <v>88</v>
      </c>
      <c r="BK203" s="135">
        <f t="shared" si="19"/>
        <v>0</v>
      </c>
      <c r="BL203" s="15" t="s">
        <v>134</v>
      </c>
      <c r="BM203" s="134" t="s">
        <v>306</v>
      </c>
    </row>
    <row r="204" spans="2:65" s="1" customFormat="1" ht="24.2" customHeight="1">
      <c r="B204" s="127"/>
      <c r="C204" s="158" t="s">
        <v>240</v>
      </c>
      <c r="D204" s="158" t="s">
        <v>130</v>
      </c>
      <c r="E204" s="159" t="s">
        <v>307</v>
      </c>
      <c r="F204" s="160" t="s">
        <v>308</v>
      </c>
      <c r="G204" s="161" t="s">
        <v>143</v>
      </c>
      <c r="H204" s="162">
        <v>35</v>
      </c>
      <c r="I204" s="128"/>
      <c r="J204" s="163">
        <f t="shared" si="10"/>
        <v>0</v>
      </c>
      <c r="K204" s="129"/>
      <c r="L204" s="30"/>
      <c r="M204" s="130" t="s">
        <v>1</v>
      </c>
      <c r="N204" s="131" t="s">
        <v>45</v>
      </c>
      <c r="P204" s="132">
        <f t="shared" si="11"/>
        <v>0</v>
      </c>
      <c r="Q204" s="132">
        <v>0</v>
      </c>
      <c r="R204" s="132">
        <f t="shared" si="12"/>
        <v>0</v>
      </c>
      <c r="S204" s="132">
        <v>0</v>
      </c>
      <c r="T204" s="133">
        <f t="shared" si="13"/>
        <v>0</v>
      </c>
      <c r="AR204" s="134" t="s">
        <v>134</v>
      </c>
      <c r="AT204" s="134" t="s">
        <v>130</v>
      </c>
      <c r="AU204" s="134" t="s">
        <v>90</v>
      </c>
      <c r="AY204" s="15" t="s">
        <v>128</v>
      </c>
      <c r="BE204" s="135">
        <f t="shared" si="14"/>
        <v>0</v>
      </c>
      <c r="BF204" s="135">
        <f t="shared" si="15"/>
        <v>0</v>
      </c>
      <c r="BG204" s="135">
        <f t="shared" si="16"/>
        <v>0</v>
      </c>
      <c r="BH204" s="135">
        <f t="shared" si="17"/>
        <v>0</v>
      </c>
      <c r="BI204" s="135">
        <f t="shared" si="18"/>
        <v>0</v>
      </c>
      <c r="BJ204" s="15" t="s">
        <v>88</v>
      </c>
      <c r="BK204" s="135">
        <f t="shared" si="19"/>
        <v>0</v>
      </c>
      <c r="BL204" s="15" t="s">
        <v>134</v>
      </c>
      <c r="BM204" s="134" t="s">
        <v>309</v>
      </c>
    </row>
    <row r="205" spans="2:65" s="1" customFormat="1" ht="21.75" customHeight="1">
      <c r="B205" s="127"/>
      <c r="C205" s="158" t="s">
        <v>310</v>
      </c>
      <c r="D205" s="158" t="s">
        <v>130</v>
      </c>
      <c r="E205" s="159" t="s">
        <v>311</v>
      </c>
      <c r="F205" s="160" t="s">
        <v>312</v>
      </c>
      <c r="G205" s="161" t="s">
        <v>143</v>
      </c>
      <c r="H205" s="162">
        <v>35</v>
      </c>
      <c r="I205" s="128"/>
      <c r="J205" s="163">
        <f t="shared" si="10"/>
        <v>0</v>
      </c>
      <c r="K205" s="129"/>
      <c r="L205" s="30"/>
      <c r="M205" s="130" t="s">
        <v>1</v>
      </c>
      <c r="N205" s="131" t="s">
        <v>45</v>
      </c>
      <c r="P205" s="132">
        <f t="shared" si="11"/>
        <v>0</v>
      </c>
      <c r="Q205" s="132">
        <v>1.1E-4</v>
      </c>
      <c r="R205" s="132">
        <f t="shared" si="12"/>
        <v>3.8500000000000001E-3</v>
      </c>
      <c r="S205" s="132">
        <v>0</v>
      </c>
      <c r="T205" s="133">
        <f t="shared" si="13"/>
        <v>0</v>
      </c>
      <c r="AR205" s="134" t="s">
        <v>134</v>
      </c>
      <c r="AT205" s="134" t="s">
        <v>130</v>
      </c>
      <c r="AU205" s="134" t="s">
        <v>90</v>
      </c>
      <c r="AY205" s="15" t="s">
        <v>128</v>
      </c>
      <c r="BE205" s="135">
        <f t="shared" si="14"/>
        <v>0</v>
      </c>
      <c r="BF205" s="135">
        <f t="shared" si="15"/>
        <v>0</v>
      </c>
      <c r="BG205" s="135">
        <f t="shared" si="16"/>
        <v>0</v>
      </c>
      <c r="BH205" s="135">
        <f t="shared" si="17"/>
        <v>0</v>
      </c>
      <c r="BI205" s="135">
        <f t="shared" si="18"/>
        <v>0</v>
      </c>
      <c r="BJ205" s="15" t="s">
        <v>88</v>
      </c>
      <c r="BK205" s="135">
        <f t="shared" si="19"/>
        <v>0</v>
      </c>
      <c r="BL205" s="15" t="s">
        <v>134</v>
      </c>
      <c r="BM205" s="134" t="s">
        <v>313</v>
      </c>
    </row>
    <row r="206" spans="2:65" s="1" customFormat="1" ht="24.2" customHeight="1">
      <c r="B206" s="127"/>
      <c r="C206" s="158" t="s">
        <v>245</v>
      </c>
      <c r="D206" s="158" t="s">
        <v>130</v>
      </c>
      <c r="E206" s="159" t="s">
        <v>314</v>
      </c>
      <c r="F206" s="160" t="s">
        <v>315</v>
      </c>
      <c r="G206" s="161" t="s">
        <v>143</v>
      </c>
      <c r="H206" s="162">
        <v>753</v>
      </c>
      <c r="I206" s="128"/>
      <c r="J206" s="163">
        <f t="shared" si="10"/>
        <v>0</v>
      </c>
      <c r="K206" s="129"/>
      <c r="L206" s="30"/>
      <c r="M206" s="130" t="s">
        <v>1</v>
      </c>
      <c r="N206" s="131" t="s">
        <v>45</v>
      </c>
      <c r="P206" s="132">
        <f t="shared" si="11"/>
        <v>0</v>
      </c>
      <c r="Q206" s="132">
        <v>3.4000000000000002E-4</v>
      </c>
      <c r="R206" s="132">
        <f t="shared" si="12"/>
        <v>0.25602000000000003</v>
      </c>
      <c r="S206" s="132">
        <v>0</v>
      </c>
      <c r="T206" s="133">
        <f t="shared" si="13"/>
        <v>0</v>
      </c>
      <c r="AR206" s="134" t="s">
        <v>134</v>
      </c>
      <c r="AT206" s="134" t="s">
        <v>130</v>
      </c>
      <c r="AU206" s="134" t="s">
        <v>90</v>
      </c>
      <c r="AY206" s="15" t="s">
        <v>128</v>
      </c>
      <c r="BE206" s="135">
        <f t="shared" si="14"/>
        <v>0</v>
      </c>
      <c r="BF206" s="135">
        <f t="shared" si="15"/>
        <v>0</v>
      </c>
      <c r="BG206" s="135">
        <f t="shared" si="16"/>
        <v>0</v>
      </c>
      <c r="BH206" s="135">
        <f t="shared" si="17"/>
        <v>0</v>
      </c>
      <c r="BI206" s="135">
        <f t="shared" si="18"/>
        <v>0</v>
      </c>
      <c r="BJ206" s="15" t="s">
        <v>88</v>
      </c>
      <c r="BK206" s="135">
        <f t="shared" si="19"/>
        <v>0</v>
      </c>
      <c r="BL206" s="15" t="s">
        <v>134</v>
      </c>
      <c r="BM206" s="134" t="s">
        <v>316</v>
      </c>
    </row>
    <row r="207" spans="2:65" s="12" customFormat="1">
      <c r="B207" s="136"/>
      <c r="D207" s="164" t="s">
        <v>150</v>
      </c>
      <c r="E207" s="137" t="s">
        <v>1</v>
      </c>
      <c r="F207" s="165" t="s">
        <v>317</v>
      </c>
      <c r="H207" s="166">
        <v>753</v>
      </c>
      <c r="I207" s="138"/>
      <c r="L207" s="136"/>
      <c r="M207" s="139"/>
      <c r="T207" s="140"/>
      <c r="AT207" s="137" t="s">
        <v>150</v>
      </c>
      <c r="AU207" s="137" t="s">
        <v>90</v>
      </c>
      <c r="AV207" s="12" t="s">
        <v>90</v>
      </c>
      <c r="AW207" s="12" t="s">
        <v>36</v>
      </c>
      <c r="AX207" s="12" t="s">
        <v>80</v>
      </c>
      <c r="AY207" s="137" t="s">
        <v>128</v>
      </c>
    </row>
    <row r="208" spans="2:65" s="13" customFormat="1">
      <c r="B208" s="141"/>
      <c r="D208" s="164" t="s">
        <v>150</v>
      </c>
      <c r="E208" s="142" t="s">
        <v>1</v>
      </c>
      <c r="F208" s="167" t="s">
        <v>152</v>
      </c>
      <c r="H208" s="168">
        <v>753</v>
      </c>
      <c r="I208" s="143"/>
      <c r="L208" s="141"/>
      <c r="M208" s="144"/>
      <c r="T208" s="145"/>
      <c r="AT208" s="142" t="s">
        <v>150</v>
      </c>
      <c r="AU208" s="142" t="s">
        <v>90</v>
      </c>
      <c r="AV208" s="13" t="s">
        <v>134</v>
      </c>
      <c r="AW208" s="13" t="s">
        <v>36</v>
      </c>
      <c r="AX208" s="13" t="s">
        <v>88</v>
      </c>
      <c r="AY208" s="142" t="s">
        <v>128</v>
      </c>
    </row>
    <row r="209" spans="2:65" s="1" customFormat="1" ht="24.2" customHeight="1">
      <c r="B209" s="127"/>
      <c r="C209" s="158" t="s">
        <v>318</v>
      </c>
      <c r="D209" s="158" t="s">
        <v>130</v>
      </c>
      <c r="E209" s="159" t="s">
        <v>319</v>
      </c>
      <c r="F209" s="160" t="s">
        <v>320</v>
      </c>
      <c r="G209" s="161" t="s">
        <v>143</v>
      </c>
      <c r="H209" s="162">
        <v>845</v>
      </c>
      <c r="I209" s="128"/>
      <c r="J209" s="163">
        <f>ROUND(I209*H209,2)</f>
        <v>0</v>
      </c>
      <c r="K209" s="129"/>
      <c r="L209" s="30"/>
      <c r="M209" s="130" t="s">
        <v>1</v>
      </c>
      <c r="N209" s="131" t="s">
        <v>45</v>
      </c>
      <c r="P209" s="132">
        <f>O209*H209</f>
        <v>0</v>
      </c>
      <c r="Q209" s="132">
        <v>8.8000000000000003E-4</v>
      </c>
      <c r="R209" s="132">
        <f>Q209*H209</f>
        <v>0.74360000000000004</v>
      </c>
      <c r="S209" s="132">
        <v>0</v>
      </c>
      <c r="T209" s="133">
        <f>S209*H209</f>
        <v>0</v>
      </c>
      <c r="AR209" s="134" t="s">
        <v>134</v>
      </c>
      <c r="AT209" s="134" t="s">
        <v>130</v>
      </c>
      <c r="AU209" s="134" t="s">
        <v>90</v>
      </c>
      <c r="AY209" s="15" t="s">
        <v>128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5" t="s">
        <v>88</v>
      </c>
      <c r="BK209" s="135">
        <f>ROUND(I209*H209,2)</f>
        <v>0</v>
      </c>
      <c r="BL209" s="15" t="s">
        <v>134</v>
      </c>
      <c r="BM209" s="134" t="s">
        <v>321</v>
      </c>
    </row>
    <row r="210" spans="2:65" s="1" customFormat="1" ht="24.2" customHeight="1">
      <c r="B210" s="127"/>
      <c r="C210" s="158" t="s">
        <v>249</v>
      </c>
      <c r="D210" s="158" t="s">
        <v>130</v>
      </c>
      <c r="E210" s="159" t="s">
        <v>322</v>
      </c>
      <c r="F210" s="160" t="s">
        <v>323</v>
      </c>
      <c r="G210" s="161" t="s">
        <v>148</v>
      </c>
      <c r="H210" s="162">
        <v>0.6</v>
      </c>
      <c r="I210" s="128"/>
      <c r="J210" s="163">
        <f>ROUND(I210*H210,2)</f>
        <v>0</v>
      </c>
      <c r="K210" s="129"/>
      <c r="L210" s="30"/>
      <c r="M210" s="130" t="s">
        <v>1</v>
      </c>
      <c r="N210" s="131" t="s">
        <v>45</v>
      </c>
      <c r="P210" s="132">
        <f>O210*H210</f>
        <v>0</v>
      </c>
      <c r="Q210" s="132">
        <v>2.3113999999999999</v>
      </c>
      <c r="R210" s="132">
        <f>Q210*H210</f>
        <v>1.3868399999999999</v>
      </c>
      <c r="S210" s="132">
        <v>0</v>
      </c>
      <c r="T210" s="133">
        <f>S210*H210</f>
        <v>0</v>
      </c>
      <c r="AR210" s="134" t="s">
        <v>134</v>
      </c>
      <c r="AT210" s="134" t="s">
        <v>130</v>
      </c>
      <c r="AU210" s="134" t="s">
        <v>90</v>
      </c>
      <c r="AY210" s="15" t="s">
        <v>128</v>
      </c>
      <c r="BE210" s="135">
        <f>IF(N210="základní",J210,0)</f>
        <v>0</v>
      </c>
      <c r="BF210" s="135">
        <f>IF(N210="snížená",J210,0)</f>
        <v>0</v>
      </c>
      <c r="BG210" s="135">
        <f>IF(N210="zákl. přenesená",J210,0)</f>
        <v>0</v>
      </c>
      <c r="BH210" s="135">
        <f>IF(N210="sníž. přenesená",J210,0)</f>
        <v>0</v>
      </c>
      <c r="BI210" s="135">
        <f>IF(N210="nulová",J210,0)</f>
        <v>0</v>
      </c>
      <c r="BJ210" s="15" t="s">
        <v>88</v>
      </c>
      <c r="BK210" s="135">
        <f>ROUND(I210*H210,2)</f>
        <v>0</v>
      </c>
      <c r="BL210" s="15" t="s">
        <v>134</v>
      </c>
      <c r="BM210" s="134" t="s">
        <v>324</v>
      </c>
    </row>
    <row r="211" spans="2:65" s="12" customFormat="1">
      <c r="B211" s="136"/>
      <c r="D211" s="164" t="s">
        <v>150</v>
      </c>
      <c r="E211" s="137" t="s">
        <v>1</v>
      </c>
      <c r="F211" s="165" t="s">
        <v>325</v>
      </c>
      <c r="H211" s="166">
        <v>0.6</v>
      </c>
      <c r="I211" s="138"/>
      <c r="L211" s="136"/>
      <c r="M211" s="139"/>
      <c r="T211" s="140"/>
      <c r="AT211" s="137" t="s">
        <v>150</v>
      </c>
      <c r="AU211" s="137" t="s">
        <v>90</v>
      </c>
      <c r="AV211" s="12" t="s">
        <v>90</v>
      </c>
      <c r="AW211" s="12" t="s">
        <v>36</v>
      </c>
      <c r="AX211" s="12" t="s">
        <v>80</v>
      </c>
      <c r="AY211" s="137" t="s">
        <v>128</v>
      </c>
    </row>
    <row r="212" spans="2:65" s="13" customFormat="1">
      <c r="B212" s="141"/>
      <c r="D212" s="164" t="s">
        <v>150</v>
      </c>
      <c r="E212" s="142" t="s">
        <v>1</v>
      </c>
      <c r="F212" s="167" t="s">
        <v>152</v>
      </c>
      <c r="H212" s="168">
        <v>0.6</v>
      </c>
      <c r="I212" s="143"/>
      <c r="L212" s="141"/>
      <c r="M212" s="144"/>
      <c r="T212" s="145"/>
      <c r="AT212" s="142" t="s">
        <v>150</v>
      </c>
      <c r="AU212" s="142" t="s">
        <v>90</v>
      </c>
      <c r="AV212" s="13" t="s">
        <v>134</v>
      </c>
      <c r="AW212" s="13" t="s">
        <v>36</v>
      </c>
      <c r="AX212" s="13" t="s">
        <v>88</v>
      </c>
      <c r="AY212" s="142" t="s">
        <v>128</v>
      </c>
    </row>
    <row r="213" spans="2:65" s="1" customFormat="1" ht="24.2" customHeight="1">
      <c r="B213" s="127"/>
      <c r="C213" s="158" t="s">
        <v>326</v>
      </c>
      <c r="D213" s="158" t="s">
        <v>130</v>
      </c>
      <c r="E213" s="159" t="s">
        <v>327</v>
      </c>
      <c r="F213" s="160" t="s">
        <v>328</v>
      </c>
      <c r="G213" s="161" t="s">
        <v>143</v>
      </c>
      <c r="H213" s="162">
        <v>4</v>
      </c>
      <c r="I213" s="128"/>
      <c r="J213" s="163">
        <f>ROUND(I213*H213,2)</f>
        <v>0</v>
      </c>
      <c r="K213" s="129"/>
      <c r="L213" s="30"/>
      <c r="M213" s="130" t="s">
        <v>1</v>
      </c>
      <c r="N213" s="131" t="s">
        <v>45</v>
      </c>
      <c r="P213" s="132">
        <f>O213*H213</f>
        <v>0</v>
      </c>
      <c r="Q213" s="132">
        <v>0</v>
      </c>
      <c r="R213" s="132">
        <f>Q213*H213</f>
        <v>0</v>
      </c>
      <c r="S213" s="132">
        <v>0</v>
      </c>
      <c r="T213" s="133">
        <f>S213*H213</f>
        <v>0</v>
      </c>
      <c r="AR213" s="134" t="s">
        <v>134</v>
      </c>
      <c r="AT213" s="134" t="s">
        <v>130</v>
      </c>
      <c r="AU213" s="134" t="s">
        <v>90</v>
      </c>
      <c r="AY213" s="15" t="s">
        <v>128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5" t="s">
        <v>88</v>
      </c>
      <c r="BK213" s="135">
        <f>ROUND(I213*H213,2)</f>
        <v>0</v>
      </c>
      <c r="BL213" s="15" t="s">
        <v>134</v>
      </c>
      <c r="BM213" s="134" t="s">
        <v>329</v>
      </c>
    </row>
    <row r="214" spans="2:65" s="1" customFormat="1" ht="24.2" customHeight="1">
      <c r="B214" s="127"/>
      <c r="C214" s="169" t="s">
        <v>253</v>
      </c>
      <c r="D214" s="169" t="s">
        <v>190</v>
      </c>
      <c r="E214" s="170" t="s">
        <v>330</v>
      </c>
      <c r="F214" s="171" t="s">
        <v>331</v>
      </c>
      <c r="G214" s="172" t="s">
        <v>143</v>
      </c>
      <c r="H214" s="173">
        <v>4</v>
      </c>
      <c r="I214" s="146"/>
      <c r="J214" s="174">
        <f>ROUND(I214*H214,2)</f>
        <v>0</v>
      </c>
      <c r="K214" s="147"/>
      <c r="L214" s="148"/>
      <c r="M214" s="149" t="s">
        <v>1</v>
      </c>
      <c r="N214" s="150" t="s">
        <v>45</v>
      </c>
      <c r="P214" s="132">
        <f>O214*H214</f>
        <v>0</v>
      </c>
      <c r="Q214" s="132">
        <v>0</v>
      </c>
      <c r="R214" s="132">
        <f>Q214*H214</f>
        <v>0</v>
      </c>
      <c r="S214" s="132">
        <v>0</v>
      </c>
      <c r="T214" s="133">
        <f>S214*H214</f>
        <v>0</v>
      </c>
      <c r="AR214" s="134" t="s">
        <v>144</v>
      </c>
      <c r="AT214" s="134" t="s">
        <v>190</v>
      </c>
      <c r="AU214" s="134" t="s">
        <v>90</v>
      </c>
      <c r="AY214" s="15" t="s">
        <v>128</v>
      </c>
      <c r="BE214" s="135">
        <f>IF(N214="základní",J214,0)</f>
        <v>0</v>
      </c>
      <c r="BF214" s="135">
        <f>IF(N214="snížená",J214,0)</f>
        <v>0</v>
      </c>
      <c r="BG214" s="135">
        <f>IF(N214="zákl. přenesená",J214,0)</f>
        <v>0</v>
      </c>
      <c r="BH214" s="135">
        <f>IF(N214="sníž. přenesená",J214,0)</f>
        <v>0</v>
      </c>
      <c r="BI214" s="135">
        <f>IF(N214="nulová",J214,0)</f>
        <v>0</v>
      </c>
      <c r="BJ214" s="15" t="s">
        <v>88</v>
      </c>
      <c r="BK214" s="135">
        <f>ROUND(I214*H214,2)</f>
        <v>0</v>
      </c>
      <c r="BL214" s="15" t="s">
        <v>134</v>
      </c>
      <c r="BM214" s="134" t="s">
        <v>332</v>
      </c>
    </row>
    <row r="215" spans="2:65" s="1" customFormat="1" ht="21.75" customHeight="1">
      <c r="B215" s="127"/>
      <c r="C215" s="158" t="s">
        <v>333</v>
      </c>
      <c r="D215" s="158" t="s">
        <v>130</v>
      </c>
      <c r="E215" s="159" t="s">
        <v>334</v>
      </c>
      <c r="F215" s="160" t="s">
        <v>335</v>
      </c>
      <c r="G215" s="161" t="s">
        <v>133</v>
      </c>
      <c r="H215" s="162">
        <v>89.64</v>
      </c>
      <c r="I215" s="128"/>
      <c r="J215" s="163">
        <f>ROUND(I215*H215,2)</f>
        <v>0</v>
      </c>
      <c r="K215" s="129"/>
      <c r="L215" s="30"/>
      <c r="M215" s="130" t="s">
        <v>1</v>
      </c>
      <c r="N215" s="131" t="s">
        <v>45</v>
      </c>
      <c r="P215" s="132">
        <f>O215*H215</f>
        <v>0</v>
      </c>
      <c r="Q215" s="132">
        <v>6.3000000000000003E-4</v>
      </c>
      <c r="R215" s="132">
        <f>Q215*H215</f>
        <v>5.6473200000000001E-2</v>
      </c>
      <c r="S215" s="132">
        <v>0</v>
      </c>
      <c r="T215" s="133">
        <f>S215*H215</f>
        <v>0</v>
      </c>
      <c r="AR215" s="134" t="s">
        <v>134</v>
      </c>
      <c r="AT215" s="134" t="s">
        <v>130</v>
      </c>
      <c r="AU215" s="134" t="s">
        <v>90</v>
      </c>
      <c r="AY215" s="15" t="s">
        <v>128</v>
      </c>
      <c r="BE215" s="135">
        <f>IF(N215="základní",J215,0)</f>
        <v>0</v>
      </c>
      <c r="BF215" s="135">
        <f>IF(N215="snížená",J215,0)</f>
        <v>0</v>
      </c>
      <c r="BG215" s="135">
        <f>IF(N215="zákl. přenesená",J215,0)</f>
        <v>0</v>
      </c>
      <c r="BH215" s="135">
        <f>IF(N215="sníž. přenesená",J215,0)</f>
        <v>0</v>
      </c>
      <c r="BI215" s="135">
        <f>IF(N215="nulová",J215,0)</f>
        <v>0</v>
      </c>
      <c r="BJ215" s="15" t="s">
        <v>88</v>
      </c>
      <c r="BK215" s="135">
        <f>ROUND(I215*H215,2)</f>
        <v>0</v>
      </c>
      <c r="BL215" s="15" t="s">
        <v>134</v>
      </c>
      <c r="BM215" s="134" t="s">
        <v>336</v>
      </c>
    </row>
    <row r="216" spans="2:65" s="12" customFormat="1">
      <c r="B216" s="136"/>
      <c r="D216" s="164" t="s">
        <v>150</v>
      </c>
      <c r="E216" s="137" t="s">
        <v>1</v>
      </c>
      <c r="F216" s="165" t="s">
        <v>337</v>
      </c>
      <c r="H216" s="166">
        <v>89.64</v>
      </c>
      <c r="I216" s="138"/>
      <c r="L216" s="136"/>
      <c r="M216" s="139"/>
      <c r="T216" s="140"/>
      <c r="AT216" s="137" t="s">
        <v>150</v>
      </c>
      <c r="AU216" s="137" t="s">
        <v>90</v>
      </c>
      <c r="AV216" s="12" t="s">
        <v>90</v>
      </c>
      <c r="AW216" s="12" t="s">
        <v>36</v>
      </c>
      <c r="AX216" s="12" t="s">
        <v>80</v>
      </c>
      <c r="AY216" s="137" t="s">
        <v>128</v>
      </c>
    </row>
    <row r="217" spans="2:65" s="13" customFormat="1">
      <c r="B217" s="141"/>
      <c r="D217" s="164" t="s">
        <v>150</v>
      </c>
      <c r="E217" s="142" t="s">
        <v>1</v>
      </c>
      <c r="F217" s="167" t="s">
        <v>152</v>
      </c>
      <c r="H217" s="168">
        <v>89.64</v>
      </c>
      <c r="I217" s="143"/>
      <c r="L217" s="141"/>
      <c r="M217" s="144"/>
      <c r="T217" s="145"/>
      <c r="AT217" s="142" t="s">
        <v>150</v>
      </c>
      <c r="AU217" s="142" t="s">
        <v>90</v>
      </c>
      <c r="AV217" s="13" t="s">
        <v>134</v>
      </c>
      <c r="AW217" s="13" t="s">
        <v>36</v>
      </c>
      <c r="AX217" s="13" t="s">
        <v>88</v>
      </c>
      <c r="AY217" s="142" t="s">
        <v>128</v>
      </c>
    </row>
    <row r="218" spans="2:65" s="1" customFormat="1" ht="21.75" customHeight="1">
      <c r="B218" s="127"/>
      <c r="C218" s="158" t="s">
        <v>256</v>
      </c>
      <c r="D218" s="158" t="s">
        <v>130</v>
      </c>
      <c r="E218" s="159" t="s">
        <v>338</v>
      </c>
      <c r="F218" s="160" t="s">
        <v>339</v>
      </c>
      <c r="G218" s="161" t="s">
        <v>133</v>
      </c>
      <c r="H218" s="162">
        <v>33.799999999999997</v>
      </c>
      <c r="I218" s="128"/>
      <c r="J218" s="163">
        <f>ROUND(I218*H218,2)</f>
        <v>0</v>
      </c>
      <c r="K218" s="129"/>
      <c r="L218" s="30"/>
      <c r="M218" s="130" t="s">
        <v>1</v>
      </c>
      <c r="N218" s="131" t="s">
        <v>45</v>
      </c>
      <c r="P218" s="132">
        <f>O218*H218</f>
        <v>0</v>
      </c>
      <c r="Q218" s="132">
        <v>9.5E-4</v>
      </c>
      <c r="R218" s="132">
        <f>Q218*H218</f>
        <v>3.211E-2</v>
      </c>
      <c r="S218" s="132">
        <v>0</v>
      </c>
      <c r="T218" s="133">
        <f>S218*H218</f>
        <v>0</v>
      </c>
      <c r="AR218" s="134" t="s">
        <v>134</v>
      </c>
      <c r="AT218" s="134" t="s">
        <v>130</v>
      </c>
      <c r="AU218" s="134" t="s">
        <v>90</v>
      </c>
      <c r="AY218" s="15" t="s">
        <v>128</v>
      </c>
      <c r="BE218" s="135">
        <f>IF(N218="základní",J218,0)</f>
        <v>0</v>
      </c>
      <c r="BF218" s="135">
        <f>IF(N218="snížená",J218,0)</f>
        <v>0</v>
      </c>
      <c r="BG218" s="135">
        <f>IF(N218="zákl. přenesená",J218,0)</f>
        <v>0</v>
      </c>
      <c r="BH218" s="135">
        <f>IF(N218="sníž. přenesená",J218,0)</f>
        <v>0</v>
      </c>
      <c r="BI218" s="135">
        <f>IF(N218="nulová",J218,0)</f>
        <v>0</v>
      </c>
      <c r="BJ218" s="15" t="s">
        <v>88</v>
      </c>
      <c r="BK218" s="135">
        <f>ROUND(I218*H218,2)</f>
        <v>0</v>
      </c>
      <c r="BL218" s="15" t="s">
        <v>134</v>
      </c>
      <c r="BM218" s="134" t="s">
        <v>340</v>
      </c>
    </row>
    <row r="219" spans="2:65" s="12" customFormat="1">
      <c r="B219" s="136"/>
      <c r="D219" s="164" t="s">
        <v>150</v>
      </c>
      <c r="E219" s="137" t="s">
        <v>1</v>
      </c>
      <c r="F219" s="165" t="s">
        <v>341</v>
      </c>
      <c r="H219" s="166">
        <v>33.799999999999997</v>
      </c>
      <c r="I219" s="138"/>
      <c r="L219" s="136"/>
      <c r="M219" s="139"/>
      <c r="T219" s="140"/>
      <c r="AT219" s="137" t="s">
        <v>150</v>
      </c>
      <c r="AU219" s="137" t="s">
        <v>90</v>
      </c>
      <c r="AV219" s="12" t="s">
        <v>90</v>
      </c>
      <c r="AW219" s="12" t="s">
        <v>36</v>
      </c>
      <c r="AX219" s="12" t="s">
        <v>80</v>
      </c>
      <c r="AY219" s="137" t="s">
        <v>128</v>
      </c>
    </row>
    <row r="220" spans="2:65" s="13" customFormat="1">
      <c r="B220" s="141"/>
      <c r="D220" s="164" t="s">
        <v>150</v>
      </c>
      <c r="E220" s="142" t="s">
        <v>1</v>
      </c>
      <c r="F220" s="167" t="s">
        <v>152</v>
      </c>
      <c r="H220" s="168">
        <v>33.799999999999997</v>
      </c>
      <c r="I220" s="143"/>
      <c r="L220" s="141"/>
      <c r="M220" s="144"/>
      <c r="T220" s="145"/>
      <c r="AT220" s="142" t="s">
        <v>150</v>
      </c>
      <c r="AU220" s="142" t="s">
        <v>90</v>
      </c>
      <c r="AV220" s="13" t="s">
        <v>134</v>
      </c>
      <c r="AW220" s="13" t="s">
        <v>36</v>
      </c>
      <c r="AX220" s="13" t="s">
        <v>88</v>
      </c>
      <c r="AY220" s="142" t="s">
        <v>128</v>
      </c>
    </row>
    <row r="221" spans="2:65" s="1" customFormat="1" ht="24.2" customHeight="1">
      <c r="B221" s="127"/>
      <c r="C221" s="158" t="s">
        <v>342</v>
      </c>
      <c r="D221" s="158" t="s">
        <v>130</v>
      </c>
      <c r="E221" s="159" t="s">
        <v>343</v>
      </c>
      <c r="F221" s="160" t="s">
        <v>344</v>
      </c>
      <c r="G221" s="161" t="s">
        <v>143</v>
      </c>
      <c r="H221" s="162">
        <v>822</v>
      </c>
      <c r="I221" s="128"/>
      <c r="J221" s="163">
        <f>ROUND(I221*H221,2)</f>
        <v>0</v>
      </c>
      <c r="K221" s="129"/>
      <c r="L221" s="30"/>
      <c r="M221" s="130" t="s">
        <v>1</v>
      </c>
      <c r="N221" s="131" t="s">
        <v>45</v>
      </c>
      <c r="P221" s="132">
        <f>O221*H221</f>
        <v>0</v>
      </c>
      <c r="Q221" s="132">
        <v>9.0000000000000006E-5</v>
      </c>
      <c r="R221" s="132">
        <f>Q221*H221</f>
        <v>7.3980000000000004E-2</v>
      </c>
      <c r="S221" s="132">
        <v>4.2000000000000003E-2</v>
      </c>
      <c r="T221" s="133">
        <f>S221*H221</f>
        <v>34.524000000000001</v>
      </c>
      <c r="AR221" s="134" t="s">
        <v>134</v>
      </c>
      <c r="AT221" s="134" t="s">
        <v>130</v>
      </c>
      <c r="AU221" s="134" t="s">
        <v>90</v>
      </c>
      <c r="AY221" s="15" t="s">
        <v>128</v>
      </c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5" t="s">
        <v>88</v>
      </c>
      <c r="BK221" s="135">
        <f>ROUND(I221*H221,2)</f>
        <v>0</v>
      </c>
      <c r="BL221" s="15" t="s">
        <v>134</v>
      </c>
      <c r="BM221" s="134" t="s">
        <v>345</v>
      </c>
    </row>
    <row r="222" spans="2:65" s="12" customFormat="1">
      <c r="B222" s="136"/>
      <c r="D222" s="164" t="s">
        <v>150</v>
      </c>
      <c r="E222" s="137" t="s">
        <v>1</v>
      </c>
      <c r="F222" s="165" t="s">
        <v>346</v>
      </c>
      <c r="H222" s="166">
        <v>822</v>
      </c>
      <c r="I222" s="138"/>
      <c r="L222" s="136"/>
      <c r="M222" s="139"/>
      <c r="T222" s="140"/>
      <c r="AT222" s="137" t="s">
        <v>150</v>
      </c>
      <c r="AU222" s="137" t="s">
        <v>90</v>
      </c>
      <c r="AV222" s="12" t="s">
        <v>90</v>
      </c>
      <c r="AW222" s="12" t="s">
        <v>36</v>
      </c>
      <c r="AX222" s="12" t="s">
        <v>80</v>
      </c>
      <c r="AY222" s="137" t="s">
        <v>128</v>
      </c>
    </row>
    <row r="223" spans="2:65" s="13" customFormat="1">
      <c r="B223" s="141"/>
      <c r="D223" s="164" t="s">
        <v>150</v>
      </c>
      <c r="E223" s="142" t="s">
        <v>1</v>
      </c>
      <c r="F223" s="167" t="s">
        <v>152</v>
      </c>
      <c r="H223" s="168">
        <v>822</v>
      </c>
      <c r="I223" s="143"/>
      <c r="L223" s="141"/>
      <c r="M223" s="144"/>
      <c r="T223" s="145"/>
      <c r="AT223" s="142" t="s">
        <v>150</v>
      </c>
      <c r="AU223" s="142" t="s">
        <v>90</v>
      </c>
      <c r="AV223" s="13" t="s">
        <v>134</v>
      </c>
      <c r="AW223" s="13" t="s">
        <v>36</v>
      </c>
      <c r="AX223" s="13" t="s">
        <v>88</v>
      </c>
      <c r="AY223" s="142" t="s">
        <v>128</v>
      </c>
    </row>
    <row r="224" spans="2:65" s="1" customFormat="1" ht="24.2" customHeight="1">
      <c r="B224" s="127"/>
      <c r="C224" s="158" t="s">
        <v>261</v>
      </c>
      <c r="D224" s="158" t="s">
        <v>130</v>
      </c>
      <c r="E224" s="159" t="s">
        <v>347</v>
      </c>
      <c r="F224" s="160" t="s">
        <v>348</v>
      </c>
      <c r="G224" s="161" t="s">
        <v>188</v>
      </c>
      <c r="H224" s="162">
        <v>1</v>
      </c>
      <c r="I224" s="128"/>
      <c r="J224" s="163">
        <f>ROUND(I224*H224,2)</f>
        <v>0</v>
      </c>
      <c r="K224" s="129"/>
      <c r="L224" s="30"/>
      <c r="M224" s="130" t="s">
        <v>1</v>
      </c>
      <c r="N224" s="131" t="s">
        <v>45</v>
      </c>
      <c r="P224" s="132">
        <f>O224*H224</f>
        <v>0</v>
      </c>
      <c r="Q224" s="132">
        <v>0</v>
      </c>
      <c r="R224" s="132">
        <f>Q224*H224</f>
        <v>0</v>
      </c>
      <c r="S224" s="132">
        <v>8.2000000000000003E-2</v>
      </c>
      <c r="T224" s="133">
        <f>S224*H224</f>
        <v>8.2000000000000003E-2</v>
      </c>
      <c r="AR224" s="134" t="s">
        <v>134</v>
      </c>
      <c r="AT224" s="134" t="s">
        <v>130</v>
      </c>
      <c r="AU224" s="134" t="s">
        <v>90</v>
      </c>
      <c r="AY224" s="15" t="s">
        <v>128</v>
      </c>
      <c r="BE224" s="135">
        <f>IF(N224="základní",J224,0)</f>
        <v>0</v>
      </c>
      <c r="BF224" s="135">
        <f>IF(N224="snížená",J224,0)</f>
        <v>0</v>
      </c>
      <c r="BG224" s="135">
        <f>IF(N224="zákl. přenesená",J224,0)</f>
        <v>0</v>
      </c>
      <c r="BH224" s="135">
        <f>IF(N224="sníž. přenesená",J224,0)</f>
        <v>0</v>
      </c>
      <c r="BI224" s="135">
        <f>IF(N224="nulová",J224,0)</f>
        <v>0</v>
      </c>
      <c r="BJ224" s="15" t="s">
        <v>88</v>
      </c>
      <c r="BK224" s="135">
        <f>ROUND(I224*H224,2)</f>
        <v>0</v>
      </c>
      <c r="BL224" s="15" t="s">
        <v>134</v>
      </c>
      <c r="BM224" s="134" t="s">
        <v>349</v>
      </c>
    </row>
    <row r="225" spans="2:65" s="1" customFormat="1" ht="16.5" customHeight="1">
      <c r="B225" s="127"/>
      <c r="C225" s="158" t="s">
        <v>350</v>
      </c>
      <c r="D225" s="158" t="s">
        <v>130</v>
      </c>
      <c r="E225" s="159" t="s">
        <v>351</v>
      </c>
      <c r="F225" s="160" t="s">
        <v>442</v>
      </c>
      <c r="G225" s="161" t="s">
        <v>143</v>
      </c>
      <c r="H225" s="162">
        <v>560</v>
      </c>
      <c r="I225" s="128"/>
      <c r="J225" s="163">
        <f>ROUND(I225*H225,2)</f>
        <v>0</v>
      </c>
      <c r="K225" s="129"/>
      <c r="L225" s="30"/>
      <c r="M225" s="130" t="s">
        <v>1</v>
      </c>
      <c r="N225" s="131" t="s">
        <v>45</v>
      </c>
      <c r="P225" s="132">
        <f>O225*H225</f>
        <v>0</v>
      </c>
      <c r="Q225" s="132">
        <v>0</v>
      </c>
      <c r="R225" s="132">
        <f>Q225*H225</f>
        <v>0</v>
      </c>
      <c r="S225" s="132">
        <v>0</v>
      </c>
      <c r="T225" s="133">
        <f>S225*H225</f>
        <v>0</v>
      </c>
      <c r="AR225" s="134" t="s">
        <v>134</v>
      </c>
      <c r="AT225" s="134" t="s">
        <v>130</v>
      </c>
      <c r="AU225" s="134" t="s">
        <v>90</v>
      </c>
      <c r="AY225" s="15" t="s">
        <v>128</v>
      </c>
      <c r="BE225" s="135">
        <f>IF(N225="základní",J225,0)</f>
        <v>0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5" t="s">
        <v>88</v>
      </c>
      <c r="BK225" s="135">
        <f>ROUND(I225*H225,2)</f>
        <v>0</v>
      </c>
      <c r="BL225" s="15" t="s">
        <v>134</v>
      </c>
      <c r="BM225" s="134" t="s">
        <v>352</v>
      </c>
    </row>
    <row r="226" spans="2:65" s="1" customFormat="1" ht="24.2" customHeight="1">
      <c r="B226" s="127"/>
      <c r="C226" s="158" t="s">
        <v>265</v>
      </c>
      <c r="D226" s="158" t="s">
        <v>130</v>
      </c>
      <c r="E226" s="159" t="s">
        <v>353</v>
      </c>
      <c r="F226" s="160" t="s">
        <v>354</v>
      </c>
      <c r="G226" s="161" t="s">
        <v>188</v>
      </c>
      <c r="H226" s="162">
        <v>15</v>
      </c>
      <c r="I226" s="128"/>
      <c r="J226" s="163">
        <f>ROUND(I226*H226,2)</f>
        <v>0</v>
      </c>
      <c r="K226" s="129"/>
      <c r="L226" s="30"/>
      <c r="M226" s="130" t="s">
        <v>1</v>
      </c>
      <c r="N226" s="131" t="s">
        <v>45</v>
      </c>
      <c r="P226" s="132">
        <f>O226*H226</f>
        <v>0</v>
      </c>
      <c r="Q226" s="132">
        <v>0</v>
      </c>
      <c r="R226" s="132">
        <f>Q226*H226</f>
        <v>0</v>
      </c>
      <c r="S226" s="132">
        <v>0.16500000000000001</v>
      </c>
      <c r="T226" s="133">
        <f>S226*H226</f>
        <v>2.4750000000000001</v>
      </c>
      <c r="AR226" s="134" t="s">
        <v>134</v>
      </c>
      <c r="AT226" s="134" t="s">
        <v>130</v>
      </c>
      <c r="AU226" s="134" t="s">
        <v>90</v>
      </c>
      <c r="AY226" s="15" t="s">
        <v>128</v>
      </c>
      <c r="BE226" s="135">
        <f>IF(N226="základní",J226,0)</f>
        <v>0</v>
      </c>
      <c r="BF226" s="135">
        <f>IF(N226="snížená",J226,0)</f>
        <v>0</v>
      </c>
      <c r="BG226" s="135">
        <f>IF(N226="zákl. přenesená",J226,0)</f>
        <v>0</v>
      </c>
      <c r="BH226" s="135">
        <f>IF(N226="sníž. přenesená",J226,0)</f>
        <v>0</v>
      </c>
      <c r="BI226" s="135">
        <f>IF(N226="nulová",J226,0)</f>
        <v>0</v>
      </c>
      <c r="BJ226" s="15" t="s">
        <v>88</v>
      </c>
      <c r="BK226" s="135">
        <f>ROUND(I226*H226,2)</f>
        <v>0</v>
      </c>
      <c r="BL226" s="15" t="s">
        <v>134</v>
      </c>
      <c r="BM226" s="134" t="s">
        <v>355</v>
      </c>
    </row>
    <row r="227" spans="2:65" s="1" customFormat="1" ht="24.2" customHeight="1">
      <c r="B227" s="127"/>
      <c r="C227" s="158" t="s">
        <v>356</v>
      </c>
      <c r="D227" s="158" t="s">
        <v>130</v>
      </c>
      <c r="E227" s="159" t="s">
        <v>357</v>
      </c>
      <c r="F227" s="160" t="s">
        <v>358</v>
      </c>
      <c r="G227" s="161" t="s">
        <v>143</v>
      </c>
      <c r="H227" s="162">
        <v>37</v>
      </c>
      <c r="I227" s="128"/>
      <c r="J227" s="163">
        <f>ROUND(I227*H227,2)</f>
        <v>0</v>
      </c>
      <c r="K227" s="129"/>
      <c r="L227" s="30"/>
      <c r="M227" s="130" t="s">
        <v>1</v>
      </c>
      <c r="N227" s="131" t="s">
        <v>45</v>
      </c>
      <c r="P227" s="132">
        <f>O227*H227</f>
        <v>0</v>
      </c>
      <c r="Q227" s="132">
        <v>0</v>
      </c>
      <c r="R227" s="132">
        <f>Q227*H227</f>
        <v>0</v>
      </c>
      <c r="S227" s="132">
        <v>2.48E-3</v>
      </c>
      <c r="T227" s="133">
        <f>S227*H227</f>
        <v>9.1759999999999994E-2</v>
      </c>
      <c r="AR227" s="134" t="s">
        <v>134</v>
      </c>
      <c r="AT227" s="134" t="s">
        <v>130</v>
      </c>
      <c r="AU227" s="134" t="s">
        <v>90</v>
      </c>
      <c r="AY227" s="15" t="s">
        <v>128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5" t="s">
        <v>88</v>
      </c>
      <c r="BK227" s="135">
        <f>ROUND(I227*H227,2)</f>
        <v>0</v>
      </c>
      <c r="BL227" s="15" t="s">
        <v>134</v>
      </c>
      <c r="BM227" s="134" t="s">
        <v>359</v>
      </c>
    </row>
    <row r="228" spans="2:65" s="1" customFormat="1" ht="16.5" customHeight="1">
      <c r="B228" s="127"/>
      <c r="C228" s="158" t="s">
        <v>273</v>
      </c>
      <c r="D228" s="158" t="s">
        <v>130</v>
      </c>
      <c r="E228" s="159" t="s">
        <v>360</v>
      </c>
      <c r="F228" s="160" t="s">
        <v>361</v>
      </c>
      <c r="G228" s="161" t="s">
        <v>143</v>
      </c>
      <c r="H228" s="162">
        <v>111</v>
      </c>
      <c r="I228" s="128"/>
      <c r="J228" s="163">
        <f>ROUND(I228*H228,2)</f>
        <v>0</v>
      </c>
      <c r="K228" s="129"/>
      <c r="L228" s="30"/>
      <c r="M228" s="130" t="s">
        <v>1</v>
      </c>
      <c r="N228" s="131" t="s">
        <v>45</v>
      </c>
      <c r="P228" s="132">
        <f>O228*H228</f>
        <v>0</v>
      </c>
      <c r="Q228" s="132">
        <v>0</v>
      </c>
      <c r="R228" s="132">
        <f>Q228*H228</f>
        <v>0</v>
      </c>
      <c r="S228" s="132">
        <v>1E-4</v>
      </c>
      <c r="T228" s="133">
        <f>S228*H228</f>
        <v>1.11E-2</v>
      </c>
      <c r="AR228" s="134" t="s">
        <v>134</v>
      </c>
      <c r="AT228" s="134" t="s">
        <v>130</v>
      </c>
      <c r="AU228" s="134" t="s">
        <v>90</v>
      </c>
      <c r="AY228" s="15" t="s">
        <v>128</v>
      </c>
      <c r="BE228" s="135">
        <f>IF(N228="základní",J228,0)</f>
        <v>0</v>
      </c>
      <c r="BF228" s="135">
        <f>IF(N228="snížená",J228,0)</f>
        <v>0</v>
      </c>
      <c r="BG228" s="135">
        <f>IF(N228="zákl. přenesená",J228,0)</f>
        <v>0</v>
      </c>
      <c r="BH228" s="135">
        <f>IF(N228="sníž. přenesená",J228,0)</f>
        <v>0</v>
      </c>
      <c r="BI228" s="135">
        <f>IF(N228="nulová",J228,0)</f>
        <v>0</v>
      </c>
      <c r="BJ228" s="15" t="s">
        <v>88</v>
      </c>
      <c r="BK228" s="135">
        <f>ROUND(I228*H228,2)</f>
        <v>0</v>
      </c>
      <c r="BL228" s="15" t="s">
        <v>134</v>
      </c>
      <c r="BM228" s="134" t="s">
        <v>362</v>
      </c>
    </row>
    <row r="229" spans="2:65" s="12" customFormat="1">
      <c r="B229" s="136"/>
      <c r="D229" s="164" t="s">
        <v>150</v>
      </c>
      <c r="E229" s="137" t="s">
        <v>1</v>
      </c>
      <c r="F229" s="165" t="s">
        <v>363</v>
      </c>
      <c r="H229" s="166">
        <v>111</v>
      </c>
      <c r="I229" s="138"/>
      <c r="L229" s="136"/>
      <c r="M229" s="139"/>
      <c r="T229" s="140"/>
      <c r="AT229" s="137" t="s">
        <v>150</v>
      </c>
      <c r="AU229" s="137" t="s">
        <v>90</v>
      </c>
      <c r="AV229" s="12" t="s">
        <v>90</v>
      </c>
      <c r="AW229" s="12" t="s">
        <v>36</v>
      </c>
      <c r="AX229" s="12" t="s">
        <v>80</v>
      </c>
      <c r="AY229" s="137" t="s">
        <v>128</v>
      </c>
    </row>
    <row r="230" spans="2:65" s="13" customFormat="1">
      <c r="B230" s="141"/>
      <c r="D230" s="164" t="s">
        <v>150</v>
      </c>
      <c r="E230" s="142" t="s">
        <v>1</v>
      </c>
      <c r="F230" s="167" t="s">
        <v>152</v>
      </c>
      <c r="H230" s="168">
        <v>111</v>
      </c>
      <c r="I230" s="143"/>
      <c r="L230" s="141"/>
      <c r="M230" s="144"/>
      <c r="T230" s="145"/>
      <c r="AT230" s="142" t="s">
        <v>150</v>
      </c>
      <c r="AU230" s="142" t="s">
        <v>90</v>
      </c>
      <c r="AV230" s="13" t="s">
        <v>134</v>
      </c>
      <c r="AW230" s="13" t="s">
        <v>36</v>
      </c>
      <c r="AX230" s="13" t="s">
        <v>88</v>
      </c>
      <c r="AY230" s="142" t="s">
        <v>128</v>
      </c>
    </row>
    <row r="231" spans="2:65" s="11" customFormat="1" ht="22.9" customHeight="1">
      <c r="B231" s="115"/>
      <c r="D231" s="116" t="s">
        <v>79</v>
      </c>
      <c r="E231" s="125" t="s">
        <v>364</v>
      </c>
      <c r="F231" s="125" t="s">
        <v>365</v>
      </c>
      <c r="I231" s="118"/>
      <c r="J231" s="126">
        <f>BK231</f>
        <v>0</v>
      </c>
      <c r="L231" s="115"/>
      <c r="M231" s="120"/>
      <c r="P231" s="121">
        <f>SUM(P232:P237)</f>
        <v>0</v>
      </c>
      <c r="R231" s="121">
        <f>SUM(R232:R237)</f>
        <v>0</v>
      </c>
      <c r="T231" s="122">
        <f>SUM(T232:T237)</f>
        <v>0</v>
      </c>
      <c r="AR231" s="116" t="s">
        <v>88</v>
      </c>
      <c r="AT231" s="123" t="s">
        <v>79</v>
      </c>
      <c r="AU231" s="123" t="s">
        <v>88</v>
      </c>
      <c r="AY231" s="116" t="s">
        <v>128</v>
      </c>
      <c r="BK231" s="124">
        <f>SUM(BK232:BK237)</f>
        <v>0</v>
      </c>
    </row>
    <row r="232" spans="2:65" s="1" customFormat="1" ht="16.5" customHeight="1">
      <c r="B232" s="127"/>
      <c r="C232" s="158" t="s">
        <v>366</v>
      </c>
      <c r="D232" s="158" t="s">
        <v>130</v>
      </c>
      <c r="E232" s="159" t="s">
        <v>367</v>
      </c>
      <c r="F232" s="160" t="s">
        <v>368</v>
      </c>
      <c r="G232" s="161" t="s">
        <v>168</v>
      </c>
      <c r="H232" s="162">
        <v>2252.6</v>
      </c>
      <c r="I232" s="128"/>
      <c r="J232" s="163">
        <f>ROUND(I232*H232,2)</f>
        <v>0</v>
      </c>
      <c r="K232" s="129"/>
      <c r="L232" s="30"/>
      <c r="M232" s="130" t="s">
        <v>1</v>
      </c>
      <c r="N232" s="131" t="s">
        <v>45</v>
      </c>
      <c r="P232" s="132">
        <f>O232*H232</f>
        <v>0</v>
      </c>
      <c r="Q232" s="132">
        <v>0</v>
      </c>
      <c r="R232" s="132">
        <f>Q232*H232</f>
        <v>0</v>
      </c>
      <c r="S232" s="132">
        <v>0</v>
      </c>
      <c r="T232" s="133">
        <f>S232*H232</f>
        <v>0</v>
      </c>
      <c r="AR232" s="134" t="s">
        <v>134</v>
      </c>
      <c r="AT232" s="134" t="s">
        <v>130</v>
      </c>
      <c r="AU232" s="134" t="s">
        <v>90</v>
      </c>
      <c r="AY232" s="15" t="s">
        <v>128</v>
      </c>
      <c r="BE232" s="135">
        <f>IF(N232="základní",J232,0)</f>
        <v>0</v>
      </c>
      <c r="BF232" s="135">
        <f>IF(N232="snížená",J232,0)</f>
        <v>0</v>
      </c>
      <c r="BG232" s="135">
        <f>IF(N232="zákl. přenesená",J232,0)</f>
        <v>0</v>
      </c>
      <c r="BH232" s="135">
        <f>IF(N232="sníž. přenesená",J232,0)</f>
        <v>0</v>
      </c>
      <c r="BI232" s="135">
        <f>IF(N232="nulová",J232,0)</f>
        <v>0</v>
      </c>
      <c r="BJ232" s="15" t="s">
        <v>88</v>
      </c>
      <c r="BK232" s="135">
        <f>ROUND(I232*H232,2)</f>
        <v>0</v>
      </c>
      <c r="BL232" s="15" t="s">
        <v>134</v>
      </c>
      <c r="BM232" s="134" t="s">
        <v>369</v>
      </c>
    </row>
    <row r="233" spans="2:65" s="1" customFormat="1" ht="21.75" customHeight="1">
      <c r="B233" s="127"/>
      <c r="C233" s="158" t="s">
        <v>277</v>
      </c>
      <c r="D233" s="158" t="s">
        <v>130</v>
      </c>
      <c r="E233" s="159" t="s">
        <v>370</v>
      </c>
      <c r="F233" s="160" t="s">
        <v>371</v>
      </c>
      <c r="G233" s="161" t="s">
        <v>168</v>
      </c>
      <c r="H233" s="162">
        <v>2252.6</v>
      </c>
      <c r="I233" s="128"/>
      <c r="J233" s="163">
        <f>ROUND(I233*H233,2)</f>
        <v>0</v>
      </c>
      <c r="K233" s="129"/>
      <c r="L233" s="30"/>
      <c r="M233" s="130" t="s">
        <v>1</v>
      </c>
      <c r="N233" s="131" t="s">
        <v>45</v>
      </c>
      <c r="P233" s="132">
        <f>O233*H233</f>
        <v>0</v>
      </c>
      <c r="Q233" s="132">
        <v>0</v>
      </c>
      <c r="R233" s="132">
        <f>Q233*H233</f>
        <v>0</v>
      </c>
      <c r="S233" s="132">
        <v>0</v>
      </c>
      <c r="T233" s="133">
        <f>S233*H233</f>
        <v>0</v>
      </c>
      <c r="AR233" s="134" t="s">
        <v>134</v>
      </c>
      <c r="AT233" s="134" t="s">
        <v>130</v>
      </c>
      <c r="AU233" s="134" t="s">
        <v>90</v>
      </c>
      <c r="AY233" s="15" t="s">
        <v>128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5" t="s">
        <v>88</v>
      </c>
      <c r="BK233" s="135">
        <f>ROUND(I233*H233,2)</f>
        <v>0</v>
      </c>
      <c r="BL233" s="15" t="s">
        <v>134</v>
      </c>
      <c r="BM233" s="134" t="s">
        <v>372</v>
      </c>
    </row>
    <row r="234" spans="2:65" s="1" customFormat="1" ht="24.2" customHeight="1">
      <c r="B234" s="127"/>
      <c r="C234" s="158" t="s">
        <v>373</v>
      </c>
      <c r="D234" s="158" t="s">
        <v>130</v>
      </c>
      <c r="E234" s="159" t="s">
        <v>374</v>
      </c>
      <c r="F234" s="160" t="s">
        <v>375</v>
      </c>
      <c r="G234" s="161" t="s">
        <v>168</v>
      </c>
      <c r="H234" s="162">
        <v>9010.4</v>
      </c>
      <c r="I234" s="128"/>
      <c r="J234" s="163">
        <f>ROUND(I234*H234,2)</f>
        <v>0</v>
      </c>
      <c r="K234" s="129"/>
      <c r="L234" s="30"/>
      <c r="M234" s="130" t="s">
        <v>1</v>
      </c>
      <c r="N234" s="131" t="s">
        <v>45</v>
      </c>
      <c r="P234" s="132">
        <f>O234*H234</f>
        <v>0</v>
      </c>
      <c r="Q234" s="132">
        <v>0</v>
      </c>
      <c r="R234" s="132">
        <f>Q234*H234</f>
        <v>0</v>
      </c>
      <c r="S234" s="132">
        <v>0</v>
      </c>
      <c r="T234" s="133">
        <f>S234*H234</f>
        <v>0</v>
      </c>
      <c r="AR234" s="134" t="s">
        <v>134</v>
      </c>
      <c r="AT234" s="134" t="s">
        <v>130</v>
      </c>
      <c r="AU234" s="134" t="s">
        <v>90</v>
      </c>
      <c r="AY234" s="15" t="s">
        <v>128</v>
      </c>
      <c r="BE234" s="135">
        <f>IF(N234="základní",J234,0)</f>
        <v>0</v>
      </c>
      <c r="BF234" s="135">
        <f>IF(N234="snížená",J234,0)</f>
        <v>0</v>
      </c>
      <c r="BG234" s="135">
        <f>IF(N234="zákl. přenesená",J234,0)</f>
        <v>0</v>
      </c>
      <c r="BH234" s="135">
        <f>IF(N234="sníž. přenesená",J234,0)</f>
        <v>0</v>
      </c>
      <c r="BI234" s="135">
        <f>IF(N234="nulová",J234,0)</f>
        <v>0</v>
      </c>
      <c r="BJ234" s="15" t="s">
        <v>88</v>
      </c>
      <c r="BK234" s="135">
        <f>ROUND(I234*H234,2)</f>
        <v>0</v>
      </c>
      <c r="BL234" s="15" t="s">
        <v>134</v>
      </c>
      <c r="BM234" s="134" t="s">
        <v>376</v>
      </c>
    </row>
    <row r="235" spans="2:65" s="12" customFormat="1">
      <c r="B235" s="136"/>
      <c r="D235" s="164" t="s">
        <v>150</v>
      </c>
      <c r="E235" s="137" t="s">
        <v>1</v>
      </c>
      <c r="F235" s="165" t="s">
        <v>377</v>
      </c>
      <c r="H235" s="166">
        <v>9010.4</v>
      </c>
      <c r="I235" s="138"/>
      <c r="L235" s="136"/>
      <c r="M235" s="139"/>
      <c r="T235" s="140"/>
      <c r="AT235" s="137" t="s">
        <v>150</v>
      </c>
      <c r="AU235" s="137" t="s">
        <v>90</v>
      </c>
      <c r="AV235" s="12" t="s">
        <v>90</v>
      </c>
      <c r="AW235" s="12" t="s">
        <v>36</v>
      </c>
      <c r="AX235" s="12" t="s">
        <v>88</v>
      </c>
      <c r="AY235" s="137" t="s">
        <v>128</v>
      </c>
    </row>
    <row r="236" spans="2:65" s="1" customFormat="1" ht="37.9" customHeight="1">
      <c r="B236" s="127"/>
      <c r="C236" s="158" t="s">
        <v>280</v>
      </c>
      <c r="D236" s="158" t="s">
        <v>130</v>
      </c>
      <c r="E236" s="159" t="s">
        <v>378</v>
      </c>
      <c r="F236" s="160" t="s">
        <v>379</v>
      </c>
      <c r="G236" s="161" t="s">
        <v>168</v>
      </c>
      <c r="H236" s="162">
        <v>953.1</v>
      </c>
      <c r="I236" s="128"/>
      <c r="J236" s="163">
        <f>ROUND(I236*H236,2)</f>
        <v>0</v>
      </c>
      <c r="K236" s="129"/>
      <c r="L236" s="30"/>
      <c r="M236" s="130" t="s">
        <v>1</v>
      </c>
      <c r="N236" s="131" t="s">
        <v>45</v>
      </c>
      <c r="P236" s="132">
        <f>O236*H236</f>
        <v>0</v>
      </c>
      <c r="Q236" s="132">
        <v>0</v>
      </c>
      <c r="R236" s="132">
        <f>Q236*H236</f>
        <v>0</v>
      </c>
      <c r="S236" s="132">
        <v>0</v>
      </c>
      <c r="T236" s="133">
        <f>S236*H236</f>
        <v>0</v>
      </c>
      <c r="AR236" s="134" t="s">
        <v>134</v>
      </c>
      <c r="AT236" s="134" t="s">
        <v>130</v>
      </c>
      <c r="AU236" s="134" t="s">
        <v>90</v>
      </c>
      <c r="AY236" s="15" t="s">
        <v>128</v>
      </c>
      <c r="BE236" s="135">
        <f>IF(N236="základní",J236,0)</f>
        <v>0</v>
      </c>
      <c r="BF236" s="135">
        <f>IF(N236="snížená",J236,0)</f>
        <v>0</v>
      </c>
      <c r="BG236" s="135">
        <f>IF(N236="zákl. přenesená",J236,0)</f>
        <v>0</v>
      </c>
      <c r="BH236" s="135">
        <f>IF(N236="sníž. přenesená",J236,0)</f>
        <v>0</v>
      </c>
      <c r="BI236" s="135">
        <f>IF(N236="nulová",J236,0)</f>
        <v>0</v>
      </c>
      <c r="BJ236" s="15" t="s">
        <v>88</v>
      </c>
      <c r="BK236" s="135">
        <f>ROUND(I236*H236,2)</f>
        <v>0</v>
      </c>
      <c r="BL236" s="15" t="s">
        <v>134</v>
      </c>
      <c r="BM236" s="134" t="s">
        <v>380</v>
      </c>
    </row>
    <row r="237" spans="2:65" s="1" customFormat="1" ht="44.25" customHeight="1">
      <c r="B237" s="127"/>
      <c r="C237" s="158" t="s">
        <v>381</v>
      </c>
      <c r="D237" s="158" t="s">
        <v>130</v>
      </c>
      <c r="E237" s="159" t="s">
        <v>382</v>
      </c>
      <c r="F237" s="160" t="s">
        <v>383</v>
      </c>
      <c r="G237" s="161" t="s">
        <v>168</v>
      </c>
      <c r="H237" s="162">
        <v>1299.5</v>
      </c>
      <c r="I237" s="128"/>
      <c r="J237" s="163">
        <f>ROUND(I237*H237,2)</f>
        <v>0</v>
      </c>
      <c r="K237" s="129"/>
      <c r="L237" s="30"/>
      <c r="M237" s="130" t="s">
        <v>1</v>
      </c>
      <c r="N237" s="131" t="s">
        <v>45</v>
      </c>
      <c r="P237" s="132">
        <f>O237*H237</f>
        <v>0</v>
      </c>
      <c r="Q237" s="132">
        <v>0</v>
      </c>
      <c r="R237" s="132">
        <f>Q237*H237</f>
        <v>0</v>
      </c>
      <c r="S237" s="132">
        <v>0</v>
      </c>
      <c r="T237" s="133">
        <f>S237*H237</f>
        <v>0</v>
      </c>
      <c r="AR237" s="134" t="s">
        <v>134</v>
      </c>
      <c r="AT237" s="134" t="s">
        <v>130</v>
      </c>
      <c r="AU237" s="134" t="s">
        <v>90</v>
      </c>
      <c r="AY237" s="15" t="s">
        <v>128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5" t="s">
        <v>88</v>
      </c>
      <c r="BK237" s="135">
        <f>ROUND(I237*H237,2)</f>
        <v>0</v>
      </c>
      <c r="BL237" s="15" t="s">
        <v>134</v>
      </c>
      <c r="BM237" s="134" t="s">
        <v>384</v>
      </c>
    </row>
    <row r="238" spans="2:65" s="11" customFormat="1" ht="22.9" customHeight="1">
      <c r="B238" s="115"/>
      <c r="D238" s="116" t="s">
        <v>79</v>
      </c>
      <c r="E238" s="125" t="s">
        <v>385</v>
      </c>
      <c r="F238" s="125" t="s">
        <v>386</v>
      </c>
      <c r="I238" s="118"/>
      <c r="J238" s="126">
        <f>BK238</f>
        <v>0</v>
      </c>
      <c r="L238" s="115"/>
      <c r="M238" s="120"/>
      <c r="P238" s="121">
        <f>P239</f>
        <v>0</v>
      </c>
      <c r="R238" s="121">
        <f>R239</f>
        <v>0</v>
      </c>
      <c r="T238" s="122">
        <f>T239</f>
        <v>0</v>
      </c>
      <c r="AR238" s="116" t="s">
        <v>88</v>
      </c>
      <c r="AT238" s="123" t="s">
        <v>79</v>
      </c>
      <c r="AU238" s="123" t="s">
        <v>88</v>
      </c>
      <c r="AY238" s="116" t="s">
        <v>128</v>
      </c>
      <c r="BK238" s="124">
        <f>BK239</f>
        <v>0</v>
      </c>
    </row>
    <row r="239" spans="2:65" s="1" customFormat="1" ht="33" customHeight="1">
      <c r="B239" s="127"/>
      <c r="C239" s="158" t="s">
        <v>284</v>
      </c>
      <c r="D239" s="158" t="s">
        <v>130</v>
      </c>
      <c r="E239" s="159" t="s">
        <v>387</v>
      </c>
      <c r="F239" s="160" t="s">
        <v>388</v>
      </c>
      <c r="G239" s="161" t="s">
        <v>168</v>
      </c>
      <c r="H239" s="162">
        <v>601.745</v>
      </c>
      <c r="I239" s="128"/>
      <c r="J239" s="163">
        <f>ROUND(I239*H239,2)</f>
        <v>0</v>
      </c>
      <c r="K239" s="129"/>
      <c r="L239" s="30"/>
      <c r="M239" s="130" t="s">
        <v>1</v>
      </c>
      <c r="N239" s="131" t="s">
        <v>45</v>
      </c>
      <c r="P239" s="132">
        <f>O239*H239</f>
        <v>0</v>
      </c>
      <c r="Q239" s="132">
        <v>0</v>
      </c>
      <c r="R239" s="132">
        <f>Q239*H239</f>
        <v>0</v>
      </c>
      <c r="S239" s="132">
        <v>0</v>
      </c>
      <c r="T239" s="133">
        <f>S239*H239</f>
        <v>0</v>
      </c>
      <c r="AR239" s="134" t="s">
        <v>134</v>
      </c>
      <c r="AT239" s="134" t="s">
        <v>130</v>
      </c>
      <c r="AU239" s="134" t="s">
        <v>90</v>
      </c>
      <c r="AY239" s="15" t="s">
        <v>128</v>
      </c>
      <c r="BE239" s="135">
        <f>IF(N239="základní",J239,0)</f>
        <v>0</v>
      </c>
      <c r="BF239" s="135">
        <f>IF(N239="snížená",J239,0)</f>
        <v>0</v>
      </c>
      <c r="BG239" s="135">
        <f>IF(N239="zákl. přenesená",J239,0)</f>
        <v>0</v>
      </c>
      <c r="BH239" s="135">
        <f>IF(N239="sníž. přenesená",J239,0)</f>
        <v>0</v>
      </c>
      <c r="BI239" s="135">
        <f>IF(N239="nulová",J239,0)</f>
        <v>0</v>
      </c>
      <c r="BJ239" s="15" t="s">
        <v>88</v>
      </c>
      <c r="BK239" s="135">
        <f>ROUND(I239*H239,2)</f>
        <v>0</v>
      </c>
      <c r="BL239" s="15" t="s">
        <v>134</v>
      </c>
      <c r="BM239" s="134" t="s">
        <v>389</v>
      </c>
    </row>
    <row r="240" spans="2:65" s="11" customFormat="1" ht="25.9" customHeight="1">
      <c r="B240" s="115"/>
      <c r="D240" s="116" t="s">
        <v>79</v>
      </c>
      <c r="E240" s="117" t="s">
        <v>390</v>
      </c>
      <c r="F240" s="117" t="s">
        <v>391</v>
      </c>
      <c r="I240" s="118"/>
      <c r="J240" s="119">
        <f>BK240</f>
        <v>0</v>
      </c>
      <c r="L240" s="115"/>
      <c r="M240" s="120"/>
      <c r="P240" s="121">
        <f>P241+P246+P248+P252+P255</f>
        <v>0</v>
      </c>
      <c r="R240" s="121">
        <f>R241+R246+R248+R252+R255</f>
        <v>0</v>
      </c>
      <c r="T240" s="122">
        <f>T241+T246+T248+T252+T255</f>
        <v>0</v>
      </c>
      <c r="AR240" s="116" t="s">
        <v>145</v>
      </c>
      <c r="AT240" s="123" t="s">
        <v>79</v>
      </c>
      <c r="AU240" s="123" t="s">
        <v>80</v>
      </c>
      <c r="AY240" s="116" t="s">
        <v>128</v>
      </c>
      <c r="BK240" s="124">
        <f>BK241+BK246+BK248+BK252+BK255</f>
        <v>0</v>
      </c>
    </row>
    <row r="241" spans="2:65" s="11" customFormat="1" ht="22.9" customHeight="1">
      <c r="B241" s="115"/>
      <c r="D241" s="116" t="s">
        <v>79</v>
      </c>
      <c r="E241" s="125" t="s">
        <v>392</v>
      </c>
      <c r="F241" s="125" t="s">
        <v>393</v>
      </c>
      <c r="I241" s="118"/>
      <c r="J241" s="126">
        <f>BK241</f>
        <v>0</v>
      </c>
      <c r="L241" s="115"/>
      <c r="M241" s="120"/>
      <c r="P241" s="121">
        <f>SUM(P242:P245)</f>
        <v>0</v>
      </c>
      <c r="R241" s="121">
        <f>SUM(R242:R245)</f>
        <v>0</v>
      </c>
      <c r="T241" s="122">
        <f>SUM(T242:T245)</f>
        <v>0</v>
      </c>
      <c r="AR241" s="116" t="s">
        <v>145</v>
      </c>
      <c r="AT241" s="123" t="s">
        <v>79</v>
      </c>
      <c r="AU241" s="123" t="s">
        <v>88</v>
      </c>
      <c r="AY241" s="116" t="s">
        <v>128</v>
      </c>
      <c r="BK241" s="124">
        <f>SUM(BK242:BK245)</f>
        <v>0</v>
      </c>
    </row>
    <row r="242" spans="2:65" s="1" customFormat="1" ht="16.5" customHeight="1">
      <c r="B242" s="127"/>
      <c r="C242" s="158" t="s">
        <v>394</v>
      </c>
      <c r="D242" s="158" t="s">
        <v>130</v>
      </c>
      <c r="E242" s="159" t="s">
        <v>395</v>
      </c>
      <c r="F242" s="160" t="s">
        <v>396</v>
      </c>
      <c r="G242" s="161" t="s">
        <v>397</v>
      </c>
      <c r="H242" s="162">
        <v>1</v>
      </c>
      <c r="I242" s="128"/>
      <c r="J242" s="163">
        <f>ROUND(I242*H242,2)</f>
        <v>0</v>
      </c>
      <c r="K242" s="129"/>
      <c r="L242" s="30"/>
      <c r="M242" s="130" t="s">
        <v>1</v>
      </c>
      <c r="N242" s="131" t="s">
        <v>45</v>
      </c>
      <c r="P242" s="132">
        <f>O242*H242</f>
        <v>0</v>
      </c>
      <c r="Q242" s="132">
        <v>0</v>
      </c>
      <c r="R242" s="132">
        <f>Q242*H242</f>
        <v>0</v>
      </c>
      <c r="S242" s="132">
        <v>0</v>
      </c>
      <c r="T242" s="133">
        <f>S242*H242</f>
        <v>0</v>
      </c>
      <c r="AR242" s="134" t="s">
        <v>134</v>
      </c>
      <c r="AT242" s="134" t="s">
        <v>130</v>
      </c>
      <c r="AU242" s="134" t="s">
        <v>90</v>
      </c>
      <c r="AY242" s="15" t="s">
        <v>128</v>
      </c>
      <c r="BE242" s="135">
        <f>IF(N242="základní",J242,0)</f>
        <v>0</v>
      </c>
      <c r="BF242" s="135">
        <f>IF(N242="snížená",J242,0)</f>
        <v>0</v>
      </c>
      <c r="BG242" s="135">
        <f>IF(N242="zákl. přenesená",J242,0)</f>
        <v>0</v>
      </c>
      <c r="BH242" s="135">
        <f>IF(N242="sníž. přenesená",J242,0)</f>
        <v>0</v>
      </c>
      <c r="BI242" s="135">
        <f>IF(N242="nulová",J242,0)</f>
        <v>0</v>
      </c>
      <c r="BJ242" s="15" t="s">
        <v>88</v>
      </c>
      <c r="BK242" s="135">
        <f>ROUND(I242*H242,2)</f>
        <v>0</v>
      </c>
      <c r="BL242" s="15" t="s">
        <v>134</v>
      </c>
      <c r="BM242" s="134" t="s">
        <v>398</v>
      </c>
    </row>
    <row r="243" spans="2:65" s="1" customFormat="1" ht="16.5" customHeight="1">
      <c r="B243" s="127"/>
      <c r="C243" s="158" t="s">
        <v>287</v>
      </c>
      <c r="D243" s="158" t="s">
        <v>130</v>
      </c>
      <c r="E243" s="159" t="s">
        <v>399</v>
      </c>
      <c r="F243" s="160" t="s">
        <v>400</v>
      </c>
      <c r="G243" s="161" t="s">
        <v>397</v>
      </c>
      <c r="H243" s="162">
        <v>1</v>
      </c>
      <c r="I243" s="128"/>
      <c r="J243" s="163">
        <f>ROUND(I243*H243,2)</f>
        <v>0</v>
      </c>
      <c r="K243" s="129"/>
      <c r="L243" s="30"/>
      <c r="M243" s="130" t="s">
        <v>1</v>
      </c>
      <c r="N243" s="131" t="s">
        <v>45</v>
      </c>
      <c r="P243" s="132">
        <f>O243*H243</f>
        <v>0</v>
      </c>
      <c r="Q243" s="132">
        <v>0</v>
      </c>
      <c r="R243" s="132">
        <f>Q243*H243</f>
        <v>0</v>
      </c>
      <c r="S243" s="132">
        <v>0</v>
      </c>
      <c r="T243" s="133">
        <f>S243*H243</f>
        <v>0</v>
      </c>
      <c r="AR243" s="134" t="s">
        <v>134</v>
      </c>
      <c r="AT243" s="134" t="s">
        <v>130</v>
      </c>
      <c r="AU243" s="134" t="s">
        <v>90</v>
      </c>
      <c r="AY243" s="15" t="s">
        <v>128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5" t="s">
        <v>88</v>
      </c>
      <c r="BK243" s="135">
        <f>ROUND(I243*H243,2)</f>
        <v>0</v>
      </c>
      <c r="BL243" s="15" t="s">
        <v>134</v>
      </c>
      <c r="BM243" s="134" t="s">
        <v>401</v>
      </c>
    </row>
    <row r="244" spans="2:65" s="1" customFormat="1" ht="16.5" customHeight="1">
      <c r="B244" s="127"/>
      <c r="C244" s="158" t="s">
        <v>402</v>
      </c>
      <c r="D244" s="158" t="s">
        <v>130</v>
      </c>
      <c r="E244" s="159" t="s">
        <v>403</v>
      </c>
      <c r="F244" s="160" t="s">
        <v>404</v>
      </c>
      <c r="G244" s="161" t="s">
        <v>397</v>
      </c>
      <c r="H244" s="162">
        <v>1</v>
      </c>
      <c r="I244" s="128"/>
      <c r="J244" s="163">
        <f>ROUND(I244*H244,2)</f>
        <v>0</v>
      </c>
      <c r="K244" s="129"/>
      <c r="L244" s="30"/>
      <c r="M244" s="130" t="s">
        <v>1</v>
      </c>
      <c r="N244" s="131" t="s">
        <v>45</v>
      </c>
      <c r="P244" s="132">
        <f>O244*H244</f>
        <v>0</v>
      </c>
      <c r="Q244" s="132">
        <v>0</v>
      </c>
      <c r="R244" s="132">
        <f>Q244*H244</f>
        <v>0</v>
      </c>
      <c r="S244" s="132">
        <v>0</v>
      </c>
      <c r="T244" s="133">
        <f>S244*H244</f>
        <v>0</v>
      </c>
      <c r="AR244" s="134" t="s">
        <v>134</v>
      </c>
      <c r="AT244" s="134" t="s">
        <v>130</v>
      </c>
      <c r="AU244" s="134" t="s">
        <v>90</v>
      </c>
      <c r="AY244" s="15" t="s">
        <v>128</v>
      </c>
      <c r="BE244" s="135">
        <f>IF(N244="základní",J244,0)</f>
        <v>0</v>
      </c>
      <c r="BF244" s="135">
        <f>IF(N244="snížená",J244,0)</f>
        <v>0</v>
      </c>
      <c r="BG244" s="135">
        <f>IF(N244="zákl. přenesená",J244,0)</f>
        <v>0</v>
      </c>
      <c r="BH244" s="135">
        <f>IF(N244="sníž. přenesená",J244,0)</f>
        <v>0</v>
      </c>
      <c r="BI244" s="135">
        <f>IF(N244="nulová",J244,0)</f>
        <v>0</v>
      </c>
      <c r="BJ244" s="15" t="s">
        <v>88</v>
      </c>
      <c r="BK244" s="135">
        <f>ROUND(I244*H244,2)</f>
        <v>0</v>
      </c>
      <c r="BL244" s="15" t="s">
        <v>134</v>
      </c>
      <c r="BM244" s="134" t="s">
        <v>405</v>
      </c>
    </row>
    <row r="245" spans="2:65" s="1" customFormat="1" ht="29.25">
      <c r="B245" s="30"/>
      <c r="D245" s="164" t="s">
        <v>288</v>
      </c>
      <c r="F245" s="175" t="s">
        <v>406</v>
      </c>
      <c r="I245" s="151"/>
      <c r="L245" s="30"/>
      <c r="M245" s="152"/>
      <c r="T245" s="54"/>
      <c r="AT245" s="15" t="s">
        <v>288</v>
      </c>
      <c r="AU245" s="15" t="s">
        <v>90</v>
      </c>
    </row>
    <row r="246" spans="2:65" s="11" customFormat="1" ht="22.9" customHeight="1">
      <c r="B246" s="115"/>
      <c r="D246" s="116" t="s">
        <v>79</v>
      </c>
      <c r="E246" s="125" t="s">
        <v>407</v>
      </c>
      <c r="F246" s="125" t="s">
        <v>408</v>
      </c>
      <c r="I246" s="118"/>
      <c r="J246" s="126">
        <f>BK246</f>
        <v>0</v>
      </c>
      <c r="L246" s="115"/>
      <c r="M246" s="120"/>
      <c r="P246" s="121">
        <f>P247</f>
        <v>0</v>
      </c>
      <c r="R246" s="121">
        <f>R247</f>
        <v>0</v>
      </c>
      <c r="T246" s="122">
        <f>T247</f>
        <v>0</v>
      </c>
      <c r="AR246" s="116" t="s">
        <v>145</v>
      </c>
      <c r="AT246" s="123" t="s">
        <v>79</v>
      </c>
      <c r="AU246" s="123" t="s">
        <v>88</v>
      </c>
      <c r="AY246" s="116" t="s">
        <v>128</v>
      </c>
      <c r="BK246" s="124">
        <f>BK247</f>
        <v>0</v>
      </c>
    </row>
    <row r="247" spans="2:65" s="1" customFormat="1" ht="16.5" customHeight="1">
      <c r="B247" s="127"/>
      <c r="C247" s="158" t="s">
        <v>294</v>
      </c>
      <c r="D247" s="158" t="s">
        <v>130</v>
      </c>
      <c r="E247" s="159" t="s">
        <v>409</v>
      </c>
      <c r="F247" s="160" t="s">
        <v>410</v>
      </c>
      <c r="G247" s="161" t="s">
        <v>397</v>
      </c>
      <c r="H247" s="162">
        <v>1</v>
      </c>
      <c r="I247" s="128"/>
      <c r="J247" s="163">
        <f>ROUND(I247*H247,2)</f>
        <v>0</v>
      </c>
      <c r="K247" s="129"/>
      <c r="L247" s="30"/>
      <c r="M247" s="130" t="s">
        <v>1</v>
      </c>
      <c r="N247" s="131" t="s">
        <v>45</v>
      </c>
      <c r="P247" s="132">
        <f>O247*H247</f>
        <v>0</v>
      </c>
      <c r="Q247" s="132">
        <v>0</v>
      </c>
      <c r="R247" s="132">
        <f>Q247*H247</f>
        <v>0</v>
      </c>
      <c r="S247" s="132">
        <v>0</v>
      </c>
      <c r="T247" s="133">
        <f>S247*H247</f>
        <v>0</v>
      </c>
      <c r="AR247" s="134" t="s">
        <v>134</v>
      </c>
      <c r="AT247" s="134" t="s">
        <v>130</v>
      </c>
      <c r="AU247" s="134" t="s">
        <v>90</v>
      </c>
      <c r="AY247" s="15" t="s">
        <v>128</v>
      </c>
      <c r="BE247" s="135">
        <f>IF(N247="základní",J247,0)</f>
        <v>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5" t="s">
        <v>88</v>
      </c>
      <c r="BK247" s="135">
        <f>ROUND(I247*H247,2)</f>
        <v>0</v>
      </c>
      <c r="BL247" s="15" t="s">
        <v>134</v>
      </c>
      <c r="BM247" s="134" t="s">
        <v>411</v>
      </c>
    </row>
    <row r="248" spans="2:65" s="11" customFormat="1" ht="22.9" customHeight="1">
      <c r="B248" s="115"/>
      <c r="D248" s="116" t="s">
        <v>79</v>
      </c>
      <c r="E248" s="125" t="s">
        <v>412</v>
      </c>
      <c r="F248" s="125" t="s">
        <v>413</v>
      </c>
      <c r="I248" s="118"/>
      <c r="J248" s="126">
        <f>BK248</f>
        <v>0</v>
      </c>
      <c r="L248" s="115"/>
      <c r="M248" s="120"/>
      <c r="P248" s="121">
        <f>SUM(P249:P251)</f>
        <v>0</v>
      </c>
      <c r="R248" s="121">
        <f>SUM(R249:R251)</f>
        <v>0</v>
      </c>
      <c r="T248" s="122">
        <f>SUM(T249:T251)</f>
        <v>0</v>
      </c>
      <c r="AR248" s="116" t="s">
        <v>145</v>
      </c>
      <c r="AT248" s="123" t="s">
        <v>79</v>
      </c>
      <c r="AU248" s="123" t="s">
        <v>88</v>
      </c>
      <c r="AY248" s="116" t="s">
        <v>128</v>
      </c>
      <c r="BK248" s="124">
        <f>SUM(BK249:BK251)</f>
        <v>0</v>
      </c>
    </row>
    <row r="249" spans="2:65" s="1" customFormat="1" ht="16.5" customHeight="1">
      <c r="B249" s="127"/>
      <c r="C249" s="158" t="s">
        <v>414</v>
      </c>
      <c r="D249" s="158" t="s">
        <v>130</v>
      </c>
      <c r="E249" s="159" t="s">
        <v>415</v>
      </c>
      <c r="F249" s="160" t="s">
        <v>416</v>
      </c>
      <c r="G249" s="161" t="s">
        <v>397</v>
      </c>
      <c r="H249" s="162">
        <v>1</v>
      </c>
      <c r="I249" s="128"/>
      <c r="J249" s="163">
        <f>ROUND(I249*H249,2)</f>
        <v>0</v>
      </c>
      <c r="K249" s="129"/>
      <c r="L249" s="30"/>
      <c r="M249" s="130" t="s">
        <v>1</v>
      </c>
      <c r="N249" s="131" t="s">
        <v>45</v>
      </c>
      <c r="P249" s="132">
        <f>O249*H249</f>
        <v>0</v>
      </c>
      <c r="Q249" s="132">
        <v>0</v>
      </c>
      <c r="R249" s="132">
        <f>Q249*H249</f>
        <v>0</v>
      </c>
      <c r="S249" s="132">
        <v>0</v>
      </c>
      <c r="T249" s="133">
        <f>S249*H249</f>
        <v>0</v>
      </c>
      <c r="AR249" s="134" t="s">
        <v>134</v>
      </c>
      <c r="AT249" s="134" t="s">
        <v>130</v>
      </c>
      <c r="AU249" s="134" t="s">
        <v>90</v>
      </c>
      <c r="AY249" s="15" t="s">
        <v>128</v>
      </c>
      <c r="BE249" s="135">
        <f>IF(N249="základní",J249,0)</f>
        <v>0</v>
      </c>
      <c r="BF249" s="135">
        <f>IF(N249="snížená",J249,0)</f>
        <v>0</v>
      </c>
      <c r="BG249" s="135">
        <f>IF(N249="zákl. přenesená",J249,0)</f>
        <v>0</v>
      </c>
      <c r="BH249" s="135">
        <f>IF(N249="sníž. přenesená",J249,0)</f>
        <v>0</v>
      </c>
      <c r="BI249" s="135">
        <f>IF(N249="nulová",J249,0)</f>
        <v>0</v>
      </c>
      <c r="BJ249" s="15" t="s">
        <v>88</v>
      </c>
      <c r="BK249" s="135">
        <f>ROUND(I249*H249,2)</f>
        <v>0</v>
      </c>
      <c r="BL249" s="15" t="s">
        <v>134</v>
      </c>
      <c r="BM249" s="134" t="s">
        <v>417</v>
      </c>
    </row>
    <row r="250" spans="2:65" s="1" customFormat="1" ht="16.5" customHeight="1">
      <c r="B250" s="127"/>
      <c r="C250" s="158" t="s">
        <v>299</v>
      </c>
      <c r="D250" s="158" t="s">
        <v>130</v>
      </c>
      <c r="E250" s="159" t="s">
        <v>418</v>
      </c>
      <c r="F250" s="160" t="s">
        <v>419</v>
      </c>
      <c r="G250" s="161" t="s">
        <v>397</v>
      </c>
      <c r="H250" s="162">
        <v>1</v>
      </c>
      <c r="I250" s="128"/>
      <c r="J250" s="163">
        <f>ROUND(I250*H250,2)</f>
        <v>0</v>
      </c>
      <c r="K250" s="129"/>
      <c r="L250" s="30"/>
      <c r="M250" s="130" t="s">
        <v>1</v>
      </c>
      <c r="N250" s="131" t="s">
        <v>45</v>
      </c>
      <c r="P250" s="132">
        <f>O250*H250</f>
        <v>0</v>
      </c>
      <c r="Q250" s="132">
        <v>0</v>
      </c>
      <c r="R250" s="132">
        <f>Q250*H250</f>
        <v>0</v>
      </c>
      <c r="S250" s="132">
        <v>0</v>
      </c>
      <c r="T250" s="133">
        <f>S250*H250</f>
        <v>0</v>
      </c>
      <c r="AR250" s="134" t="s">
        <v>420</v>
      </c>
      <c r="AT250" s="134" t="s">
        <v>130</v>
      </c>
      <c r="AU250" s="134" t="s">
        <v>90</v>
      </c>
      <c r="AY250" s="15" t="s">
        <v>128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5" t="s">
        <v>88</v>
      </c>
      <c r="BK250" s="135">
        <f>ROUND(I250*H250,2)</f>
        <v>0</v>
      </c>
      <c r="BL250" s="15" t="s">
        <v>420</v>
      </c>
      <c r="BM250" s="134" t="s">
        <v>421</v>
      </c>
    </row>
    <row r="251" spans="2:65" s="1" customFormat="1" ht="58.5">
      <c r="B251" s="30"/>
      <c r="D251" s="164" t="s">
        <v>288</v>
      </c>
      <c r="F251" s="175" t="s">
        <v>422</v>
      </c>
      <c r="I251" s="151"/>
      <c r="L251" s="30"/>
      <c r="M251" s="152"/>
      <c r="T251" s="54"/>
      <c r="AT251" s="15" t="s">
        <v>288</v>
      </c>
      <c r="AU251" s="15" t="s">
        <v>90</v>
      </c>
    </row>
    <row r="252" spans="2:65" s="11" customFormat="1" ht="22.9" customHeight="1">
      <c r="B252" s="115"/>
      <c r="D252" s="116" t="s">
        <v>79</v>
      </c>
      <c r="E252" s="125" t="s">
        <v>423</v>
      </c>
      <c r="F252" s="125" t="s">
        <v>424</v>
      </c>
      <c r="I252" s="118"/>
      <c r="J252" s="126">
        <f>BK252</f>
        <v>0</v>
      </c>
      <c r="L252" s="115"/>
      <c r="M252" s="120"/>
      <c r="P252" s="121">
        <f>SUM(P253:P254)</f>
        <v>0</v>
      </c>
      <c r="R252" s="121">
        <f>SUM(R253:R254)</f>
        <v>0</v>
      </c>
      <c r="T252" s="122">
        <f>SUM(T253:T254)</f>
        <v>0</v>
      </c>
      <c r="AR252" s="116" t="s">
        <v>145</v>
      </c>
      <c r="AT252" s="123" t="s">
        <v>79</v>
      </c>
      <c r="AU252" s="123" t="s">
        <v>88</v>
      </c>
      <c r="AY252" s="116" t="s">
        <v>128</v>
      </c>
      <c r="BK252" s="124">
        <f>SUM(BK253:BK254)</f>
        <v>0</v>
      </c>
    </row>
    <row r="253" spans="2:65" s="1" customFormat="1" ht="16.5" customHeight="1">
      <c r="B253" s="127"/>
      <c r="C253" s="158" t="s">
        <v>425</v>
      </c>
      <c r="D253" s="158" t="s">
        <v>130</v>
      </c>
      <c r="E253" s="159" t="s">
        <v>426</v>
      </c>
      <c r="F253" s="160" t="s">
        <v>427</v>
      </c>
      <c r="G253" s="161" t="s">
        <v>397</v>
      </c>
      <c r="H253" s="162">
        <v>1</v>
      </c>
      <c r="I253" s="128"/>
      <c r="J253" s="163">
        <f>ROUND(I253*H253,2)</f>
        <v>0</v>
      </c>
      <c r="K253" s="129"/>
      <c r="L253" s="30"/>
      <c r="M253" s="130" t="s">
        <v>1</v>
      </c>
      <c r="N253" s="131" t="s">
        <v>45</v>
      </c>
      <c r="P253" s="132">
        <f>O253*H253</f>
        <v>0</v>
      </c>
      <c r="Q253" s="132">
        <v>0</v>
      </c>
      <c r="R253" s="132">
        <f>Q253*H253</f>
        <v>0</v>
      </c>
      <c r="S253" s="132">
        <v>0</v>
      </c>
      <c r="T253" s="133">
        <f>S253*H253</f>
        <v>0</v>
      </c>
      <c r="AR253" s="134" t="s">
        <v>420</v>
      </c>
      <c r="AT253" s="134" t="s">
        <v>130</v>
      </c>
      <c r="AU253" s="134" t="s">
        <v>90</v>
      </c>
      <c r="AY253" s="15" t="s">
        <v>128</v>
      </c>
      <c r="BE253" s="135">
        <f>IF(N253="základní",J253,0)</f>
        <v>0</v>
      </c>
      <c r="BF253" s="135">
        <f>IF(N253="snížená",J253,0)</f>
        <v>0</v>
      </c>
      <c r="BG253" s="135">
        <f>IF(N253="zákl. přenesená",J253,0)</f>
        <v>0</v>
      </c>
      <c r="BH253" s="135">
        <f>IF(N253="sníž. přenesená",J253,0)</f>
        <v>0</v>
      </c>
      <c r="BI253" s="135">
        <f>IF(N253="nulová",J253,0)</f>
        <v>0</v>
      </c>
      <c r="BJ253" s="15" t="s">
        <v>88</v>
      </c>
      <c r="BK253" s="135">
        <f>ROUND(I253*H253,2)</f>
        <v>0</v>
      </c>
      <c r="BL253" s="15" t="s">
        <v>420</v>
      </c>
      <c r="BM253" s="134" t="s">
        <v>428</v>
      </c>
    </row>
    <row r="254" spans="2:65" s="1" customFormat="1" ht="16.5" customHeight="1">
      <c r="B254" s="127"/>
      <c r="C254" s="158" t="s">
        <v>302</v>
      </c>
      <c r="D254" s="158" t="s">
        <v>130</v>
      </c>
      <c r="E254" s="159" t="s">
        <v>429</v>
      </c>
      <c r="F254" s="160" t="s">
        <v>430</v>
      </c>
      <c r="G254" s="161" t="s">
        <v>397</v>
      </c>
      <c r="H254" s="162">
        <v>1</v>
      </c>
      <c r="I254" s="128"/>
      <c r="J254" s="163">
        <f>ROUND(I254*H254,2)</f>
        <v>0</v>
      </c>
      <c r="K254" s="129"/>
      <c r="L254" s="30"/>
      <c r="M254" s="130" t="s">
        <v>1</v>
      </c>
      <c r="N254" s="131" t="s">
        <v>45</v>
      </c>
      <c r="P254" s="132">
        <f>O254*H254</f>
        <v>0</v>
      </c>
      <c r="Q254" s="132">
        <v>0</v>
      </c>
      <c r="R254" s="132">
        <f>Q254*H254</f>
        <v>0</v>
      </c>
      <c r="S254" s="132">
        <v>0</v>
      </c>
      <c r="T254" s="133">
        <f>S254*H254</f>
        <v>0</v>
      </c>
      <c r="AR254" s="134" t="s">
        <v>134</v>
      </c>
      <c r="AT254" s="134" t="s">
        <v>130</v>
      </c>
      <c r="AU254" s="134" t="s">
        <v>90</v>
      </c>
      <c r="AY254" s="15" t="s">
        <v>128</v>
      </c>
      <c r="BE254" s="135">
        <f>IF(N254="základní",J254,0)</f>
        <v>0</v>
      </c>
      <c r="BF254" s="135">
        <f>IF(N254="snížená",J254,0)</f>
        <v>0</v>
      </c>
      <c r="BG254" s="135">
        <f>IF(N254="zákl. přenesená",J254,0)</f>
        <v>0</v>
      </c>
      <c r="BH254" s="135">
        <f>IF(N254="sníž. přenesená",J254,0)</f>
        <v>0</v>
      </c>
      <c r="BI254" s="135">
        <f>IF(N254="nulová",J254,0)</f>
        <v>0</v>
      </c>
      <c r="BJ254" s="15" t="s">
        <v>88</v>
      </c>
      <c r="BK254" s="135">
        <f>ROUND(I254*H254,2)</f>
        <v>0</v>
      </c>
      <c r="BL254" s="15" t="s">
        <v>134</v>
      </c>
      <c r="BM254" s="134" t="s">
        <v>431</v>
      </c>
    </row>
    <row r="255" spans="2:65" s="11" customFormat="1" ht="22.9" customHeight="1">
      <c r="B255" s="115"/>
      <c r="D255" s="116" t="s">
        <v>79</v>
      </c>
      <c r="E255" s="125" t="s">
        <v>432</v>
      </c>
      <c r="F255" s="125" t="s">
        <v>433</v>
      </c>
      <c r="I255" s="118"/>
      <c r="J255" s="126">
        <f>BK255</f>
        <v>0</v>
      </c>
      <c r="L255" s="115"/>
      <c r="M255" s="120"/>
      <c r="P255" s="121">
        <f>SUM(P256:P258)</f>
        <v>0</v>
      </c>
      <c r="R255" s="121">
        <f>SUM(R256:R258)</f>
        <v>0</v>
      </c>
      <c r="T255" s="122">
        <f>SUM(T256:T258)</f>
        <v>0</v>
      </c>
      <c r="AR255" s="116" t="s">
        <v>145</v>
      </c>
      <c r="AT255" s="123" t="s">
        <v>79</v>
      </c>
      <c r="AU255" s="123" t="s">
        <v>88</v>
      </c>
      <c r="AY255" s="116" t="s">
        <v>128</v>
      </c>
      <c r="BK255" s="124">
        <f>SUM(BK256:BK258)</f>
        <v>0</v>
      </c>
    </row>
    <row r="256" spans="2:65" s="1" customFormat="1" ht="16.5" customHeight="1">
      <c r="B256" s="127"/>
      <c r="C256" s="158" t="s">
        <v>434</v>
      </c>
      <c r="D256" s="158" t="s">
        <v>130</v>
      </c>
      <c r="E256" s="159" t="s">
        <v>435</v>
      </c>
      <c r="F256" s="160" t="s">
        <v>436</v>
      </c>
      <c r="G256" s="161" t="s">
        <v>397</v>
      </c>
      <c r="H256" s="162">
        <v>1</v>
      </c>
      <c r="I256" s="128"/>
      <c r="J256" s="163">
        <f>ROUND(I256*H256,2)</f>
        <v>0</v>
      </c>
      <c r="K256" s="129"/>
      <c r="L256" s="30"/>
      <c r="M256" s="130" t="s">
        <v>1</v>
      </c>
      <c r="N256" s="131" t="s">
        <v>45</v>
      </c>
      <c r="P256" s="132">
        <f>O256*H256</f>
        <v>0</v>
      </c>
      <c r="Q256" s="132">
        <v>0</v>
      </c>
      <c r="R256" s="132">
        <f>Q256*H256</f>
        <v>0</v>
      </c>
      <c r="S256" s="132">
        <v>0</v>
      </c>
      <c r="T256" s="133">
        <f>S256*H256</f>
        <v>0</v>
      </c>
      <c r="AR256" s="134" t="s">
        <v>134</v>
      </c>
      <c r="AT256" s="134" t="s">
        <v>130</v>
      </c>
      <c r="AU256" s="134" t="s">
        <v>90</v>
      </c>
      <c r="AY256" s="15" t="s">
        <v>128</v>
      </c>
      <c r="BE256" s="135">
        <f>IF(N256="základní",J256,0)</f>
        <v>0</v>
      </c>
      <c r="BF256" s="135">
        <f>IF(N256="snížená",J256,0)</f>
        <v>0</v>
      </c>
      <c r="BG256" s="135">
        <f>IF(N256="zákl. přenesená",J256,0)</f>
        <v>0</v>
      </c>
      <c r="BH256" s="135">
        <f>IF(N256="sníž. přenesená",J256,0)</f>
        <v>0</v>
      </c>
      <c r="BI256" s="135">
        <f>IF(N256="nulová",J256,0)</f>
        <v>0</v>
      </c>
      <c r="BJ256" s="15" t="s">
        <v>88</v>
      </c>
      <c r="BK256" s="135">
        <f>ROUND(I256*H256,2)</f>
        <v>0</v>
      </c>
      <c r="BL256" s="15" t="s">
        <v>134</v>
      </c>
      <c r="BM256" s="134" t="s">
        <v>437</v>
      </c>
    </row>
    <row r="257" spans="2:65" s="1" customFormat="1" ht="48.75">
      <c r="B257" s="30"/>
      <c r="D257" s="164" t="s">
        <v>288</v>
      </c>
      <c r="F257" s="175" t="s">
        <v>438</v>
      </c>
      <c r="I257" s="151"/>
      <c r="L257" s="30"/>
      <c r="M257" s="152"/>
      <c r="T257" s="54"/>
      <c r="AT257" s="15" t="s">
        <v>288</v>
      </c>
      <c r="AU257" s="15" t="s">
        <v>90</v>
      </c>
    </row>
    <row r="258" spans="2:65" s="1" customFormat="1" ht="24.2" customHeight="1">
      <c r="B258" s="127"/>
      <c r="C258" s="158" t="s">
        <v>316</v>
      </c>
      <c r="D258" s="158" t="s">
        <v>130</v>
      </c>
      <c r="E258" s="159" t="s">
        <v>439</v>
      </c>
      <c r="F258" s="160" t="s">
        <v>440</v>
      </c>
      <c r="G258" s="161" t="s">
        <v>397</v>
      </c>
      <c r="H258" s="162">
        <v>1</v>
      </c>
      <c r="I258" s="128"/>
      <c r="J258" s="163">
        <f>ROUND(I258*H258,2)</f>
        <v>0</v>
      </c>
      <c r="K258" s="129"/>
      <c r="L258" s="30"/>
      <c r="M258" s="153" t="s">
        <v>1</v>
      </c>
      <c r="N258" s="154" t="s">
        <v>45</v>
      </c>
      <c r="O258" s="1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AR258" s="134" t="s">
        <v>134</v>
      </c>
      <c r="AT258" s="134" t="s">
        <v>130</v>
      </c>
      <c r="AU258" s="134" t="s">
        <v>90</v>
      </c>
      <c r="AY258" s="15" t="s">
        <v>128</v>
      </c>
      <c r="BE258" s="135">
        <f>IF(N258="základní",J258,0)</f>
        <v>0</v>
      </c>
      <c r="BF258" s="135">
        <f>IF(N258="snížená",J258,0)</f>
        <v>0</v>
      </c>
      <c r="BG258" s="135">
        <f>IF(N258="zákl. přenesená",J258,0)</f>
        <v>0</v>
      </c>
      <c r="BH258" s="135">
        <f>IF(N258="sníž. přenesená",J258,0)</f>
        <v>0</v>
      </c>
      <c r="BI258" s="135">
        <f>IF(N258="nulová",J258,0)</f>
        <v>0</v>
      </c>
      <c r="BJ258" s="15" t="s">
        <v>88</v>
      </c>
      <c r="BK258" s="135">
        <f>ROUND(I258*H258,2)</f>
        <v>0</v>
      </c>
      <c r="BL258" s="15" t="s">
        <v>134</v>
      </c>
      <c r="BM258" s="134" t="s">
        <v>441</v>
      </c>
    </row>
    <row r="259" spans="2:65" s="1" customFormat="1" ht="6.95" customHeight="1">
      <c r="B259" s="42"/>
      <c r="C259" s="43"/>
      <c r="D259" s="43"/>
      <c r="E259" s="43"/>
      <c r="F259" s="43"/>
      <c r="G259" s="43"/>
      <c r="H259" s="43"/>
      <c r="I259" s="176"/>
      <c r="J259" s="43"/>
      <c r="K259" s="43"/>
      <c r="L259" s="30"/>
    </row>
  </sheetData>
  <sheetProtection algorithmName="SHA-512" hashValue="Dq1LNqIA25suG5EH5gFwEIRvn0RmmxopSnWxRpBbTrwvqIC2tCm9kT+pjUzHOqN6GIZdr5zHBobpL97yyK7o3w==" saltValue="NqeiFdmbE+eX0dDyeVSmzA==" spinCount="100000" sheet="1" objects="1" scenarios="1"/>
  <autoFilter ref="C129:K258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16CE64-E4D7-4AC0-AB57-18635D7362D3}"/>
</file>

<file path=customXml/itemProps2.xml><?xml version="1.0" encoding="utf-8"?>
<ds:datastoreItem xmlns:ds="http://schemas.openxmlformats.org/officeDocument/2006/customXml" ds:itemID="{F5A6D315-C243-48AE-A6A7-3C22C40CB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Vozovka a chodní...</vt:lpstr>
      <vt:lpstr>'Rekapitulace stavby'!Názvy_tisku</vt:lpstr>
      <vt:lpstr>'SO 101 - Vozovka a chodní...'!Názvy_tisku</vt:lpstr>
      <vt:lpstr>'Rekapitulace stavby'!Oblast_tisku</vt:lpstr>
      <vt:lpstr>'SO 101 - Vozovka a chodní...'!Oblast_tisku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Krejčová Dita</dc:creator>
  <cp:lastModifiedBy>Klofáč Jan</cp:lastModifiedBy>
  <dcterms:created xsi:type="dcterms:W3CDTF">2023-10-20T10:38:08Z</dcterms:created>
  <dcterms:modified xsi:type="dcterms:W3CDTF">2023-10-24T05:34:14Z</dcterms:modified>
</cp:coreProperties>
</file>