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300" firstSheet="1" activeTab="1"/>
  </bookViews>
  <sheets>
    <sheet name="Rekapitulace stavby" sheetId="1" r:id="rId1"/>
    <sheet name="SO-01 - oprava přelivného..." sheetId="2" r:id="rId2"/>
    <sheet name="SO-02 - výměna stavidla" sheetId="3" r:id="rId3"/>
    <sheet name="SO-03 - oprava vývaru" sheetId="4" r:id="rId4"/>
    <sheet name="SO-04 - jímkování" sheetId="5" r:id="rId5"/>
    <sheet name="VON - vedlejší a ostatní ..." sheetId="6" r:id="rId6"/>
  </sheets>
  <definedNames>
    <definedName name="_xlnm._FilterDatabase" localSheetId="1" hidden="1">'SO-01 - oprava přelivného...'!$C$122:$K$172</definedName>
    <definedName name="_xlnm._FilterDatabase" localSheetId="2" hidden="1">'SO-02 - výměna stavidla'!$C$119:$K$138</definedName>
    <definedName name="_xlnm._FilterDatabase" localSheetId="3" hidden="1">'SO-03 - oprava vývaru'!$C$120:$K$153</definedName>
    <definedName name="_xlnm._FilterDatabase" localSheetId="4" hidden="1">'SO-04 - jímkování'!$C$117:$K$158</definedName>
    <definedName name="_xlnm._FilterDatabase" localSheetId="5" hidden="1">'VON - vedlejší a ostatní ...'!$C$120:$K$144</definedName>
    <definedName name="_xlnm.Print_Area" localSheetId="0">'Rekapitulace stavby'!$D$4:$AO$76,'Rekapitulace stavby'!$C$82:$AQ$100</definedName>
    <definedName name="_xlnm.Print_Area" localSheetId="1">'SO-01 - oprava přelivného...'!$C$4:$J$76,'SO-01 - oprava přelivného...'!$C$82:$J$104,'SO-01 - oprava přelivného...'!$C$110:$K$172</definedName>
    <definedName name="_xlnm.Print_Area" localSheetId="2">'SO-02 - výměna stavidla'!$C$4:$J$76,'SO-02 - výměna stavidla'!$C$82:$J$101,'SO-02 - výměna stavidla'!$C$107:$K$138</definedName>
    <definedName name="_xlnm.Print_Area" localSheetId="3">'SO-03 - oprava vývaru'!$C$4:$J$76,'SO-03 - oprava vývaru'!$C$82:$J$102,'SO-03 - oprava vývaru'!$C$108:$K$153</definedName>
    <definedName name="_xlnm.Print_Area" localSheetId="4">'SO-04 - jímkování'!$C$4:$J$76,'SO-04 - jímkování'!$C$82:$J$99,'SO-04 - jímkování'!$C$105:$K$158</definedName>
    <definedName name="_xlnm.Print_Area" localSheetId="5">'VON - vedlejší a ostatní ...'!$C$4:$J$76,'VON - vedlejší a ostatní ...'!$C$82:$J$102,'VON - vedlejší a ostatní ...'!$C$108:$K$144</definedName>
    <definedName name="_xlnm.Print_Titles" localSheetId="0">'Rekapitulace stavby'!$92:$92</definedName>
    <definedName name="_xlnm.Print_Titles" localSheetId="1">'SO-01 - oprava přelivného...'!$122:$122</definedName>
    <definedName name="_xlnm.Print_Titles" localSheetId="2">'SO-02 - výměna stavidla'!$119:$119</definedName>
    <definedName name="_xlnm.Print_Titles" localSheetId="3">'SO-03 - oprava vývaru'!$120:$120</definedName>
    <definedName name="_xlnm.Print_Titles" localSheetId="4">'SO-04 - jímkování'!$117:$117</definedName>
    <definedName name="_xlnm.Print_Titles" localSheetId="5">'VON - vedlejší a ostatní ...'!$120:$120</definedName>
  </definedNames>
  <calcPr calcId="162913"/>
</workbook>
</file>

<file path=xl/sharedStrings.xml><?xml version="1.0" encoding="utf-8"?>
<sst xmlns="http://schemas.openxmlformats.org/spreadsheetml/2006/main" count="2226" uniqueCount="372">
  <si>
    <t>Export Komplet</t>
  </si>
  <si>
    <t/>
  </si>
  <si>
    <t>2.0</t>
  </si>
  <si>
    <t>ZAMOK</t>
  </si>
  <si>
    <t>False</t>
  </si>
  <si>
    <t>{087e93b1-c6ca-436e-9def-0b11f877d1da}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</si>
  <si>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</si>
  <si>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</si>
  <si>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</si>
  <si>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</si>
  <si>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</si>
  <si>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</si>
  <si>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</si>
  <si>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</si>
  <si>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14/23u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</si>
  <si>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</si>
  <si>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</si>
  <si>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VT Olše - Písek jez km 68,270</t>
  </si>
  <si>
    <t>KSO:</t>
  </si>
  <si>
    <t>CC-CZ:</t>
  </si>
  <si>
    <t>Místo:</t>
  </si>
  <si>
    <t xml:space="preserve">Písek </t>
  </si>
  <si>
    <t>Datum:</t>
  </si>
  <si>
    <t>12. 4. 2023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</si>
  <si>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</si>
  <si>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</si>
  <si>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</si>
  <si>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</si>
  <si>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</si>
  <si>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</si>
  <si>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</si>
  <si>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True</t>
  </si>
  <si>
    <t>Zpracovatel:</t>
  </si>
  <si>
    <t>Ing. Jiří Skalník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</si>
  <si>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</si>
  <si>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</si>
  <si>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</si>
  <si>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</si>
  <si>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</si>
  <si>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</si>
  <si>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</si>
  <si>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</si>
  <si>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</si>
  <si>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</si>
  <si>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</si>
  <si>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</si>
  <si>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</si>
  <si>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</si>
  <si>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</si>
  <si>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</si>
  <si>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</si>
  <si>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</si>
  <si>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</si>
  <si>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</si>
  <si>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</si>
  <si>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</si>
  <si>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</si>
  <si>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</si>
  <si>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</si>
  <si>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</si>
  <si>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</si>
  <si>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</si>
  <si>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</si>
  <si>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</si>
  <si>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</si>
  <si>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</si>
  <si>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</si>
  <si>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</si>
  <si>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</si>
  <si>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</si>
  <si>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</si>
  <si>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</si>
  <si>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</si>
  <si>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</si>
  <si>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</si>
  <si>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</si>
  <si>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</si>
  <si>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</si>
  <si>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</si>
  <si>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</si>
  <si>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SO-01</t>
  </si>
  <si>
    <t>oprava přelivného tělesa</t>
  </si>
  <si>
    <t>STA</t>
  </si>
  <si>
    <t>1</t>
  </si>
  <si>
    <t>{325aee81-8116-4dcf-8521-40af7151e0fc}</t>
  </si>
  <si>
    <t>2</t>
  </si>
  <si>
    <t>SO-02</t>
  </si>
  <si>
    <t>výměna stavidla</t>
  </si>
  <si>
    <t>{2f2a5d0e-5356-4df5-ac42-c13a6acad54a}</t>
  </si>
  <si>
    <t>SO-03</t>
  </si>
  <si>
    <t>oprava vývaru</t>
  </si>
  <si>
    <t>{1b35b0f3-777e-4e68-acea-93f779754251}</t>
  </si>
  <si>
    <t>SO-04</t>
  </si>
  <si>
    <t>jímkování</t>
  </si>
  <si>
    <t>{683a00c9-6bd6-4c89-821b-8fbb76973fee}</t>
  </si>
  <si>
    <t>VON</t>
  </si>
  <si>
    <t>vedlejší a ostatní náklady</t>
  </si>
  <si>
    <t>{44660dfe-6cfc-4537-a880-c0933a877131}</t>
  </si>
  <si>
    <t>KRYCÍ LIST SOUPISU PRACÍ</t>
  </si>
  <si>
    <t>Objekt:</t>
  </si>
  <si>
    <t>SO-01 - oprava přelivného tělesa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</si>
  <si>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</si>
  <si>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</si>
  <si>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</si>
  <si>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</si>
  <si>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</si>
  <si>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</si>
  <si>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</si>
  <si>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</si>
  <si>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</si>
  <si>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</si>
  <si>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</si>
  <si>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</si>
  <si>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</si>
  <si>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</si>
  <si>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</si>
  <si>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</si>
  <si>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</si>
  <si>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</si>
  <si>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</si>
  <si>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</si>
  <si>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</si>
  <si>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</si>
  <si>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</si>
  <si>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</si>
  <si>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</si>
  <si>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</si>
  <si>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</si>
  <si>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</si>
  <si>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</si>
  <si>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</si>
  <si>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153812111</t>
  </si>
  <si>
    <t>Trn z betonářské oceli včetně zainjektování při průměru oceli od 16 do 20 mm, délky přes 0,4 do 3,0 m</t>
  </si>
  <si>
    <t>kus</t>
  </si>
  <si>
    <t>CS ÚRS 2023 02</t>
  </si>
  <si>
    <t>4</t>
  </si>
  <si>
    <t>16591259</t>
  </si>
  <si>
    <t>P</t>
  </si>
  <si>
    <t>Poznámka k položce:
zajištění kamenořezů</t>
  </si>
  <si>
    <t>VV</t>
  </si>
  <si>
    <t>50</t>
  </si>
  <si>
    <t>M</t>
  </si>
  <si>
    <t>HLT.2022696</t>
  </si>
  <si>
    <t>Vytlač. lep. hm. HIT-HY 200-A 330/2</t>
  </si>
  <si>
    <t>8</t>
  </si>
  <si>
    <t>-661767024</t>
  </si>
  <si>
    <t>Zakládání</t>
  </si>
  <si>
    <t>3</t>
  </si>
  <si>
    <t>221211114</t>
  </si>
  <si>
    <t>Vrty přenosnými vrtacími kladivy v hloubce 0 až 10 m průměru přes 13 do 56 mm, do úklonu 90° (úpadně až horizontálně ), v hornině tř. IV</t>
  </si>
  <si>
    <t>m</t>
  </si>
  <si>
    <t>-129908465</t>
  </si>
  <si>
    <t>Poznámka k položce:
pro osazení trnů - délka trnu 0,95 m, hl. vrtu 0,5</t>
  </si>
  <si>
    <t>50 * 0,5</t>
  </si>
  <si>
    <t>Svislé a kompletní konstrukce</t>
  </si>
  <si>
    <t>316911112</t>
  </si>
  <si>
    <t>Osazení kamenných krycích desek na cementovou maltu s vyspárováním i vypálením spár, tl. desek přes 180 do 300 mm</t>
  </si>
  <si>
    <t>m2</t>
  </si>
  <si>
    <t>249905124</t>
  </si>
  <si>
    <t>přelivná hrana z kamenořezů:</t>
  </si>
  <si>
    <t>0,66 * 24,8</t>
  </si>
  <si>
    <t>5</t>
  </si>
  <si>
    <t>583Sml. cena I</t>
  </si>
  <si>
    <t>Šablonový kvádr 0,8x0,3x0,5/0,56</t>
  </si>
  <si>
    <t>ks</t>
  </si>
  <si>
    <t>1952711499</t>
  </si>
  <si>
    <t>Poznámka k položce:
MATERIÁL - ŽULA</t>
  </si>
  <si>
    <t>49</t>
  </si>
  <si>
    <t>6</t>
  </si>
  <si>
    <t>583Sml. cena II</t>
  </si>
  <si>
    <t>1420332543</t>
  </si>
  <si>
    <t>7</t>
  </si>
  <si>
    <t>321213345</t>
  </si>
  <si>
    <t>Zdivo nadzákladové z lomového kamene vodních staveb přehrad, jezů a plavebních komor, spodní stavby vodních elektráren, odběrných věží a výpustných zařízení, opěrných zdí, šachet, šachtic a ostatních konstrukcí obkladní z lomového kamene lomařsky upraveného s vyspárováním, na cementovou maltu</t>
  </si>
  <si>
    <t>m3</t>
  </si>
  <si>
    <t>1966419938</t>
  </si>
  <si>
    <t>Poznámka k položce:
dozdění přelivné hrany - za kamenořezy</t>
  </si>
  <si>
    <t>24,8 * 0,6 * 0,5</t>
  </si>
  <si>
    <t>Úpravy povrchů, podlahy a osazování výplní</t>
  </si>
  <si>
    <t>628635512</t>
  </si>
  <si>
    <t>Vyplnění spár dosavadních konstrukcí zdiva cementovou maltou s vyčištěním spár hloubky do 70 mm, zdiva z lomového kamene s vyspárováním</t>
  </si>
  <si>
    <t>2061854589</t>
  </si>
  <si>
    <t>Poznámka k položce:
viz vysekání spár</t>
  </si>
  <si>
    <t>9</t>
  </si>
  <si>
    <t>Ostatní konstrukce a práce, bourání</t>
  </si>
  <si>
    <t>938903113</t>
  </si>
  <si>
    <t>Dokončovací práce na dosavadních konstrukcích vysekání spár s očištěním zdiva nebo dlažby, s naložením suti na dopravní prostředek nebo s odklizením na hromady do vzdálenosti 50 m při hloubce spáry do 70 mm ve zdivu z lomového kamene</t>
  </si>
  <si>
    <t>-1418988204</t>
  </si>
  <si>
    <t>Poznámka k položce:
viz očištění tlakovou vodou
materiál se použije v místě = bez suti</t>
  </si>
  <si>
    <t>10</t>
  </si>
  <si>
    <t>960191241</t>
  </si>
  <si>
    <t>Bourání konstrukcí vodních staveb z hladiny, s naložením vybouraných hmot a suti na dopravní prostředek nebo s odklizením na hromady do vzdálenosti 20 m z kamenných kvádrů</t>
  </si>
  <si>
    <t>2051124811</t>
  </si>
  <si>
    <t>Poznámka k položce:
odstranění poškozeného zdiva z přelivné hrany
materiál se pouřije v místě stavby = bez suti</t>
  </si>
  <si>
    <t>dl. 24,8 m x š. 1,2 m x tl. 0,5 m:</t>
  </si>
  <si>
    <t>24,8 * 1,2 * 0,5</t>
  </si>
  <si>
    <t>11</t>
  </si>
  <si>
    <t>985132111</t>
  </si>
  <si>
    <t>Očištění ploch líce kleneb a podhledů tlakovou vodou</t>
  </si>
  <si>
    <t>-2132800616</t>
  </si>
  <si>
    <t>Poznámka k položce:
očištění přelivné konstrukce</t>
  </si>
  <si>
    <t xml:space="preserve">přelivné těleso: </t>
  </si>
  <si>
    <t>"návodní líc:" 24,8 * 2,05</t>
  </si>
  <si>
    <t>"koruna:" 24,8 * 1,2</t>
  </si>
  <si>
    <t>zavazovací křídlo:</t>
  </si>
  <si>
    <t>LB: 17,2 m2</t>
  </si>
  <si>
    <t>"líce:" 17,2  * 2</t>
  </si>
  <si>
    <t>"koruna:" (3,19 + 5,38) * 1,2</t>
  </si>
  <si>
    <t>PB:</t>
  </si>
  <si>
    <t>"návodní líc:" 10,2</t>
  </si>
  <si>
    <t>"koruna:" 3,25 * 1,2</t>
  </si>
  <si>
    <t>Součet</t>
  </si>
  <si>
    <t>998</t>
  </si>
  <si>
    <t>Přesun hmot</t>
  </si>
  <si>
    <t>12</t>
  </si>
  <si>
    <t>998323011</t>
  </si>
  <si>
    <t>Přesun hmot pro jezy a stupně dopravní vzdálenost do 500 m</t>
  </si>
  <si>
    <t>t</t>
  </si>
  <si>
    <t>-2051306564</t>
  </si>
  <si>
    <t>SO-02 - výměna stavidla</t>
  </si>
  <si>
    <t xml:space="preserve">    997 - Přesun sutě</t>
  </si>
  <si>
    <t>PSV - Práce a dodávky PSV</t>
  </si>
  <si>
    <t xml:space="preserve">    767 - Konstrukce zámečnické</t>
  </si>
  <si>
    <t>997</t>
  </si>
  <si>
    <t>Přesun sutě</t>
  </si>
  <si>
    <t>997013871</t>
  </si>
  <si>
    <t>Poplatek za uložení stavebního odpadu na recyklační skládce (skládkovné) směsného stavebního a demoličního zatříděného do Katalogu odpadů pod kódem 17 09 04</t>
  </si>
  <si>
    <t>-484771418</t>
  </si>
  <si>
    <t>997321511</t>
  </si>
  <si>
    <t>Vodorovná doprava suti a vybouraných hmot bez naložení, s vyložením a hrubým urovnáním po suchu, na vzdálenost do 1 km</t>
  </si>
  <si>
    <t>1296431885</t>
  </si>
  <si>
    <t>997321519</t>
  </si>
  <si>
    <t>Vodorovná doprava suti a vybouraných hmot bez naložení, s vyložením a hrubým urovnáním po suchu, na vzdálenost Příplatek k cenám za každý další i započatý 1 km přes 1 km</t>
  </si>
  <si>
    <t>-656816655</t>
  </si>
  <si>
    <t>Poznámka k položce:
do 10 km</t>
  </si>
  <si>
    <t>0,215*9 'Přepočtené koeficientem množství</t>
  </si>
  <si>
    <t>PSV</t>
  </si>
  <si>
    <t>Práce a dodávky PSV</t>
  </si>
  <si>
    <t>767</t>
  </si>
  <si>
    <t>Konstrukce zámečnické</t>
  </si>
  <si>
    <t>767995116</t>
  </si>
  <si>
    <t>Montáž ostatních atypických zámečnických konstrukcí hmotnosti přes 100 do 250 kg</t>
  </si>
  <si>
    <t>kg</t>
  </si>
  <si>
    <t>16</t>
  </si>
  <si>
    <t>-1595509288</t>
  </si>
  <si>
    <t xml:space="preserve">Poznámka k položce:
osazení stavidla
</t>
  </si>
  <si>
    <t>215</t>
  </si>
  <si>
    <t>Smluvnícena</t>
  </si>
  <si>
    <t>Stavidlový uzávěr s ručním ovládáním</t>
  </si>
  <si>
    <t>128</t>
  </si>
  <si>
    <t>289001082</t>
  </si>
  <si>
    <t>767996803</t>
  </si>
  <si>
    <t>Demontáž ostatních zámečnických konstrukcí o hmotnosti jednotlivých dílů rozebráním přes 100 do 250 kg</t>
  </si>
  <si>
    <t>2114896217</t>
  </si>
  <si>
    <t xml:space="preserve">Poznámka k položce:
Demontáž stávajícího  stavidla
</t>
  </si>
  <si>
    <t>998767106</t>
  </si>
  <si>
    <t>Přesun hmot pro zámečnické konstrukce stanovený z hmotnosti přesunovaného materiálu vodorovná dopravní vzdálenost do 50 m v objektech výšky přes 48 do 60 m</t>
  </si>
  <si>
    <t>-325095376</t>
  </si>
  <si>
    <t>SO-03 - oprava vývaru</t>
  </si>
  <si>
    <t>21522</t>
  </si>
  <si>
    <t>321312112</t>
  </si>
  <si>
    <t>Oprava konstrukce z betonu vodních staveb přehrad, jezů a plavebních komor, spodní stavby vodních elektráren, jader přehrad, odběrných věží a výpustných zařízení, opěrných zdí, šachet, šachtic a ostatních konstrukcí s úpravou pracovních spár, objemu opravovaných míst do 3 m3 jednotlivě prostého pro prostředí s mrazovými cykly tř. C 25/30</t>
  </si>
  <si>
    <t>1642753382</t>
  </si>
  <si>
    <t>Poznámka k položce:
oprava betonové patky</t>
  </si>
  <si>
    <t>hloubka vývaru: 1,25 m , předpoklad oprav v tl. do 0,5 m</t>
  </si>
  <si>
    <t>LB:</t>
  </si>
  <si>
    <t>0,15 * 0,5 * 11,2</t>
  </si>
  <si>
    <t>1761842514</t>
  </si>
  <si>
    <t>124,30</t>
  </si>
  <si>
    <t>2006213188</t>
  </si>
  <si>
    <t>((2,9+3,4)/2*17)</t>
  </si>
  <si>
    <t>((2,9+3,6)/2*17)</t>
  </si>
  <si>
    <t>závěrný práh - cca 50%:</t>
  </si>
  <si>
    <t>24,8 * 1,25 * 0,50</t>
  </si>
  <si>
    <t>275464254</t>
  </si>
  <si>
    <t>-1286906149</t>
  </si>
  <si>
    <t>SO-04 - jímkování</t>
  </si>
  <si>
    <t>115101201</t>
  </si>
  <si>
    <t>Čerpání vody na dopravní výšku do 10 m s uvažovaným průměrným přítokem do 500 l/min</t>
  </si>
  <si>
    <t>hod</t>
  </si>
  <si>
    <t>1541042123</t>
  </si>
  <si>
    <t xml:space="preserve">20 dní á 24 hod </t>
  </si>
  <si>
    <t>20 * 24</t>
  </si>
  <si>
    <t>115101301</t>
  </si>
  <si>
    <t>Pohotovost záložní čerpací soupravy pro dopravní výšku do 10 m s uvažovaným průměrným přítokem do 500 l/min</t>
  </si>
  <si>
    <t>den</t>
  </si>
  <si>
    <t>1160077695</t>
  </si>
  <si>
    <t>122251104</t>
  </si>
  <si>
    <t>Odkopávky a prokopávky nezapažené strojně v hornině třídy těžitelnosti I skupiny 3 přes 100 do 500 m3</t>
  </si>
  <si>
    <t>1941678568</t>
  </si>
  <si>
    <t>Poznámka k položce:
odstranění jímky</t>
  </si>
  <si>
    <t>nadjezí - 2x:</t>
  </si>
  <si>
    <t>100</t>
  </si>
  <si>
    <t>vývar:</t>
  </si>
  <si>
    <t>49 + 56</t>
  </si>
  <si>
    <t>122251404</t>
  </si>
  <si>
    <t>Vykopávky v zemnících na suchu strojně zapažených i nezapažených v hornině třídy těžitelnosti I skupiny 3 přes 100 do 500 m3</t>
  </si>
  <si>
    <t>-1372391999</t>
  </si>
  <si>
    <t>Poznámka k položce:
materiál pro jímku - skládka investora</t>
  </si>
  <si>
    <t>viz uložení do násypů:</t>
  </si>
  <si>
    <t>((1,0+3,0)/2*25)</t>
  </si>
  <si>
    <t>((1,0+6,0)/2*14)</t>
  </si>
  <si>
    <t>((1,0+3,0)/2*14)</t>
  </si>
  <si>
    <t>162651112</t>
  </si>
  <si>
    <t>Vodorovné přemístění výkopku nebo sypaniny po suchu na obvyklém dopravním prostředku, bez naložení výkopku, avšak se složením bez rozhrnutí z horniny třídy těžitelnosti I skupiny 1 až 3 na vzdálenost přes 4 000 do 5 000 m</t>
  </si>
  <si>
    <t>1235349228</t>
  </si>
  <si>
    <t>Poznámka k položce:
materiál pro jímku</t>
  </si>
  <si>
    <t>ze zemníku na stavb a zpět - viz vykopávky v zemníku:</t>
  </si>
  <si>
    <t>127 * 2</t>
  </si>
  <si>
    <t>171151103</t>
  </si>
  <si>
    <t>Uložení sypanin do násypů strojně s rozprostřením sypaniny ve vrstvách a s hrubým urovnáním zhutněných z hornin soudržných jakékoliv třídy těžitelnosti</t>
  </si>
  <si>
    <t>1118120767</t>
  </si>
  <si>
    <t>Poznámka k položce:
násyp jímky</t>
  </si>
  <si>
    <t>nadjezí:</t>
  </si>
  <si>
    <t>dl. 25 m , v. 1,0 m , š. 1,0 m , sklony 1:1 - 2x:</t>
  </si>
  <si>
    <t>((1,0+3,0)/2*25) *2</t>
  </si>
  <si>
    <t>Mezisoučet</t>
  </si>
  <si>
    <t>podélně: dl. 14 m , v. 2,0 m , š. 1,0 m , sklony 1:1</t>
  </si>
  <si>
    <t>příčně: dl. 14 m , v. 1,0 m , š. 1,0 m , sklony 1:1 - 2x</t>
  </si>
  <si>
    <t>((1,0+3,0)/2*14) * 2</t>
  </si>
  <si>
    <t>171251201</t>
  </si>
  <si>
    <t>Uložení sypaniny na skládky nebo meziskládky bez hutnění s upravením uložené sypaniny do předepsaného tvaru</t>
  </si>
  <si>
    <t>1476908660</t>
  </si>
  <si>
    <t>Poznámka k položce:
skládka investora</t>
  </si>
  <si>
    <t>127</t>
  </si>
  <si>
    <t>VON - vedlejší a ostatní náklady</t>
  </si>
  <si>
    <t>VRN - Vedlejší rozpočtové náklady</t>
  </si>
  <si>
    <t xml:space="preserve">    VRN2 - Příprava staveniště</t>
  </si>
  <si>
    <t xml:space="preserve">    VRN3 - Zařízení staveniště</t>
  </si>
  <si>
    <t xml:space="preserve">    VRN4 - Inženýrská činnost</t>
  </si>
  <si>
    <t xml:space="preserve">    VRN9 - Ostatní náklady</t>
  </si>
  <si>
    <t>VRN</t>
  </si>
  <si>
    <t>Vedlejší rozpočtové náklady</t>
  </si>
  <si>
    <t>VRN2</t>
  </si>
  <si>
    <t>Příprava staveniště</t>
  </si>
  <si>
    <t>021203000</t>
  </si>
  <si>
    <t>Příprava staveniště záchranné práce stěhování přírodních hodnot</t>
  </si>
  <si>
    <t>kpl</t>
  </si>
  <si>
    <t>1024</t>
  </si>
  <si>
    <t>-724750615</t>
  </si>
  <si>
    <t>Poznámka k položce:
slovení rybí obsádky vč. transferu způsobilou osobou</t>
  </si>
  <si>
    <t>VRN3</t>
  </si>
  <si>
    <t>Zařízení staveniště</t>
  </si>
  <si>
    <t>030001000</t>
  </si>
  <si>
    <t>Základní rozdělení průvodních činností a nákladů zařízení staveniště</t>
  </si>
  <si>
    <t>-381417245</t>
  </si>
  <si>
    <t>Poznámka k položce:
3,4% ZRN
vč. norné stěny</t>
  </si>
  <si>
    <t>1*0,034 'Přepočtené koeficientem množství</t>
  </si>
  <si>
    <t>032403000</t>
  </si>
  <si>
    <t>Provizorní komunikace</t>
  </si>
  <si>
    <t>-1244252630</t>
  </si>
  <si>
    <t>Poznámka k položce:
úprava přístupových komunikací</t>
  </si>
  <si>
    <t>počet mj:</t>
  </si>
  <si>
    <t>"sjezd do toku vč. odstranění:" 4</t>
  </si>
  <si>
    <t>"překrytí náhonu panely vč. jejich nájmu:" 1</t>
  </si>
  <si>
    <t>"úprava přístupové cesty před a o dokončení stavby:" 1</t>
  </si>
  <si>
    <t>VRN4</t>
  </si>
  <si>
    <t>Inženýrská činnost</t>
  </si>
  <si>
    <t>045002000</t>
  </si>
  <si>
    <t>Hlavní tituly průvodních činností a nákladů inženýrská činnost kompletační a koordinační činnost</t>
  </si>
  <si>
    <t>80729308</t>
  </si>
  <si>
    <t>Poznámka k položce:
fotodokumentace průběhu stavby</t>
  </si>
  <si>
    <t>VRN9</t>
  </si>
  <si>
    <t>Ostatní náklady</t>
  </si>
  <si>
    <t>091704000</t>
  </si>
  <si>
    <t>Ostatní náklady související s objektem náklady na údržbu</t>
  </si>
  <si>
    <t>1014149743</t>
  </si>
  <si>
    <t>Poznámka k položce:
čištění a údržba komunikací</t>
  </si>
  <si>
    <t>093002000</t>
  </si>
  <si>
    <t>Hlavní tituly průvodních činností a nákladů ostatní náklady havárie, živelné pohromy</t>
  </si>
  <si>
    <t>781616745</t>
  </si>
  <si>
    <t xml:space="preserve">Poznámka k položce:
Havarijní plán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</si>
</sst>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32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1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0" xfId="0" applyFont="1" applyFill="1" applyAlignment="1" applyProtection="1">
      <alignment horizontal="center" vertical="center"/>
      <protection/>
    </xf>
    <xf numFmtId="0" fontId="25" fillId="0" borderId="13" xfId="0" applyFont="1" applyBorder="1" applyAlignment="1" applyProtection="1">
      <alignment horizontal="center" vertical="center" wrapText="1"/>
      <protection/>
    </xf>
    <xf numFmtId="0" fontId="25" fillId="0" borderId="14" xfId="0" applyFont="1" applyBorder="1" applyAlignment="1" applyProtection="1">
      <alignment horizontal="center" vertical="center" wrapText="1"/>
      <protection/>
    </xf>
    <xf numFmtId="0" fontId="25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7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30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7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1" fillId="0" borderId="18" xfId="0" applyNumberFormat="1" applyFont="1" applyBorder="1" applyAlignment="1" applyProtection="1">
      <alignment vertical="center"/>
      <protection/>
    </xf>
    <xf numFmtId="4" fontId="31" fillId="0" borderId="19" xfId="0" applyNumberFormat="1" applyFont="1" applyBorder="1" applyAlignment="1" applyProtection="1">
      <alignment vertical="center"/>
      <protection/>
    </xf>
    <xf numFmtId="166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3" xfId="0" applyFont="1" applyFill="1" applyBorder="1" applyAlignment="1" applyProtection="1">
      <alignment horizontal="center" vertical="center" wrapText="1"/>
      <protection/>
    </xf>
    <xf numFmtId="0" fontId="24" fillId="4" borderId="14" xfId="0" applyFont="1" applyFill="1" applyBorder="1" applyAlignment="1" applyProtection="1">
      <alignment horizontal="center" vertical="center" wrapText="1"/>
      <protection/>
    </xf>
    <xf numFmtId="0" fontId="24" fillId="4" borderId="15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4" fillId="0" borderId="10" xfId="0" applyNumberFormat="1" applyFont="1" applyBorder="1" applyAlignment="1" applyProtection="1">
      <alignment/>
      <protection/>
    </xf>
    <xf numFmtId="166" fontId="34" fillId="0" borderId="11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7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2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7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7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25" fillId="2" borderId="18" xfId="0" applyFont="1" applyFill="1" applyBorder="1" applyAlignment="1" applyProtection="1">
      <alignment horizontal="left" vertical="center"/>
      <protection locked="0"/>
    </xf>
    <xf numFmtId="0" fontId="25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5" fillId="0" borderId="19" xfId="0" applyNumberFormat="1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7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2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2" fillId="0" borderId="16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23" fillId="0" borderId="17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17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21" xfId="0" applyFont="1" applyFill="1" applyBorder="1" applyAlignment="1" applyProtection="1">
      <alignment horizontal="left"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4" fontId="30" fillId="0" borderId="0" xfId="0" applyNumberFormat="1" applyFont="1" applyAlignment="1" applyProtection="1">
      <alignment vertical="center"/>
      <protection/>
    </xf>
    <xf numFmtId="0" fontId="30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1"/>
  <sheetViews>
    <sheetView showGridLines="0" workbookViewId="0" topLeftCell="A6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309"/>
      <c r="AS2" s="309"/>
      <c r="AT2" s="309"/>
      <c r="AU2" s="309"/>
      <c r="AV2" s="309"/>
      <c r="AW2" s="309"/>
      <c r="AX2" s="309"/>
      <c r="AY2" s="309"/>
      <c r="AZ2" s="309"/>
      <c r="BA2" s="309"/>
      <c r="BB2" s="309"/>
      <c r="BC2" s="309"/>
      <c r="BD2" s="309"/>
      <c r="BE2" s="309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93" t="s">
        <v>14</v>
      </c>
      <c r="L5" s="294"/>
      <c r="M5" s="294"/>
      <c r="N5" s="294"/>
      <c r="O5" s="294"/>
      <c r="P5" s="294"/>
      <c r="Q5" s="294"/>
      <c r="R5" s="294"/>
      <c r="S5" s="294"/>
      <c r="T5" s="294"/>
      <c r="U5" s="294"/>
      <c r="V5" s="294"/>
      <c r="W5" s="294"/>
      <c r="X5" s="294"/>
      <c r="Y5" s="294"/>
      <c r="Z5" s="294"/>
      <c r="AA5" s="294"/>
      <c r="AB5" s="294"/>
      <c r="AC5" s="294"/>
      <c r="AD5" s="294"/>
      <c r="AE5" s="294"/>
      <c r="AF5" s="294"/>
      <c r="AG5" s="294"/>
      <c r="AH5" s="294"/>
      <c r="AI5" s="294"/>
      <c r="AJ5" s="294"/>
      <c r="AK5" s="294"/>
      <c r="AL5" s="294"/>
      <c r="AM5" s="294"/>
      <c r="AN5" s="294"/>
      <c r="AO5" s="294"/>
      <c r="AP5" s="23"/>
      <c r="AQ5" s="23"/>
      <c r="AR5" s="21"/>
      <c r="BE5" s="290" t="s">
        <v>15</v>
      </c>
      <c r="BS5" s="18" t="s">
        <v>6</v>
      </c>
    </row>
    <row r="6" spans="2:71" s="1" customFormat="1" ht="36.95" customHeight="1">
      <c r="B6" s="22"/>
      <c r="C6" s="23"/>
      <c r="D6" s="29" t="s">
        <v>16</v>
      </c>
      <c r="E6" s="23"/>
      <c r="F6" s="23"/>
      <c r="G6" s="23"/>
      <c r="H6" s="23"/>
      <c r="I6" s="23"/>
      <c r="J6" s="23"/>
      <c r="K6" s="295" t="s">
        <v>17</v>
      </c>
      <c r="L6" s="294"/>
      <c r="M6" s="294"/>
      <c r="N6" s="294"/>
      <c r="O6" s="294"/>
      <c r="P6" s="294"/>
      <c r="Q6" s="294"/>
      <c r="R6" s="294"/>
      <c r="S6" s="294"/>
      <c r="T6" s="294"/>
      <c r="U6" s="294"/>
      <c r="V6" s="294"/>
      <c r="W6" s="294"/>
      <c r="X6" s="294"/>
      <c r="Y6" s="294"/>
      <c r="Z6" s="294"/>
      <c r="AA6" s="294"/>
      <c r="AB6" s="294"/>
      <c r="AC6" s="294"/>
      <c r="AD6" s="294"/>
      <c r="AE6" s="294"/>
      <c r="AF6" s="294"/>
      <c r="AG6" s="294"/>
      <c r="AH6" s="294"/>
      <c r="AI6" s="294"/>
      <c r="AJ6" s="294"/>
      <c r="AK6" s="294"/>
      <c r="AL6" s="294"/>
      <c r="AM6" s="294"/>
      <c r="AN6" s="294"/>
      <c r="AO6" s="294"/>
      <c r="AP6" s="23"/>
      <c r="AQ6" s="23"/>
      <c r="AR6" s="21"/>
      <c r="BE6" s="291"/>
      <c r="BS6" s="18" t="s">
        <v>6</v>
      </c>
    </row>
    <row r="7" spans="2:71" s="1" customFormat="1" ht="12" customHeight="1">
      <c r="B7" s="22"/>
      <c r="C7" s="23"/>
      <c r="D7" s="30" t="s">
        <v>18</v>
      </c>
      <c r="E7" s="23"/>
      <c r="F7" s="23"/>
      <c r="G7" s="23"/>
      <c r="H7" s="23"/>
      <c r="I7" s="23"/>
      <c r="J7" s="23"/>
      <c r="K7" s="28" t="s">
        <v>1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0" t="s">
        <v>19</v>
      </c>
      <c r="AL7" s="23"/>
      <c r="AM7" s="23"/>
      <c r="AN7" s="28" t="s">
        <v>1</v>
      </c>
      <c r="AO7" s="23"/>
      <c r="AP7" s="23"/>
      <c r="AQ7" s="23"/>
      <c r="AR7" s="21"/>
      <c r="BE7" s="291"/>
      <c r="BS7" s="18" t="s">
        <v>6</v>
      </c>
    </row>
    <row r="8" spans="2:71" s="1" customFormat="1" ht="12" customHeight="1">
      <c r="B8" s="22"/>
      <c r="C8" s="23"/>
      <c r="D8" s="30" t="s">
        <v>20</v>
      </c>
      <c r="E8" s="23"/>
      <c r="F8" s="23"/>
      <c r="G8" s="23"/>
      <c r="H8" s="23"/>
      <c r="I8" s="23"/>
      <c r="J8" s="23"/>
      <c r="K8" s="28" t="s">
        <v>21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0" t="s">
        <v>22</v>
      </c>
      <c r="AL8" s="23"/>
      <c r="AM8" s="23"/>
      <c r="AN8" s="31" t="s">
        <v>23</v>
      </c>
      <c r="AO8" s="23"/>
      <c r="AP8" s="23"/>
      <c r="AQ8" s="23"/>
      <c r="AR8" s="21"/>
      <c r="BE8" s="291"/>
      <c r="BS8" s="18" t="s">
        <v>6</v>
      </c>
    </row>
    <row r="9" spans="2:71" s="1" customFormat="1" ht="14.45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291"/>
      <c r="BS9" s="18" t="s">
        <v>6</v>
      </c>
    </row>
    <row r="10" spans="2:71" s="1" customFormat="1" ht="12" customHeight="1">
      <c r="B10" s="22"/>
      <c r="C10" s="23"/>
      <c r="D10" s="30" t="s">
        <v>24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0" t="s">
        <v>25</v>
      </c>
      <c r="AL10" s="23"/>
      <c r="AM10" s="23"/>
      <c r="AN10" s="28" t="s">
        <v>1</v>
      </c>
      <c r="AO10" s="23"/>
      <c r="AP10" s="23"/>
      <c r="AQ10" s="23"/>
      <c r="AR10" s="21"/>
      <c r="BE10" s="291"/>
      <c r="BS10" s="18" t="s">
        <v>6</v>
      </c>
    </row>
    <row r="11" spans="2:71" s="1" customFormat="1" ht="18.4" customHeight="1">
      <c r="B11" s="22"/>
      <c r="C11" s="23"/>
      <c r="D11" s="23"/>
      <c r="E11" s="28" t="s">
        <v>26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0" t="s">
        <v>27</v>
      </c>
      <c r="AL11" s="23"/>
      <c r="AM11" s="23"/>
      <c r="AN11" s="28" t="s">
        <v>1</v>
      </c>
      <c r="AO11" s="23"/>
      <c r="AP11" s="23"/>
      <c r="AQ11" s="23"/>
      <c r="AR11" s="21"/>
      <c r="BE11" s="291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291"/>
      <c r="BS12" s="18" t="s">
        <v>6</v>
      </c>
    </row>
    <row r="13" spans="2:71" s="1" customFormat="1" ht="12" customHeight="1">
      <c r="B13" s="22"/>
      <c r="C13" s="23"/>
      <c r="D13" s="30" t="s">
        <v>28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0" t="s">
        <v>25</v>
      </c>
      <c r="AL13" s="23"/>
      <c r="AM13" s="23"/>
      <c r="AN13" s="32" t="s">
        <v>29</v>
      </c>
      <c r="AO13" s="23"/>
      <c r="AP13" s="23"/>
      <c r="AQ13" s="23"/>
      <c r="AR13" s="21"/>
      <c r="BE13" s="291"/>
      <c r="BS13" s="18" t="s">
        <v>6</v>
      </c>
    </row>
    <row r="14" spans="2:71" ht="12.75">
      <c r="B14" s="22"/>
      <c r="C14" s="23"/>
      <c r="D14" s="23"/>
      <c r="E14" s="296" t="s">
        <v>29</v>
      </c>
      <c r="F14" s="297"/>
      <c r="G14" s="297"/>
      <c r="H14" s="297"/>
      <c r="I14" s="297"/>
      <c r="J14" s="297"/>
      <c r="K14" s="297"/>
      <c r="L14" s="297"/>
      <c r="M14" s="297"/>
      <c r="N14" s="297"/>
      <c r="O14" s="297"/>
      <c r="P14" s="297"/>
      <c r="Q14" s="297"/>
      <c r="R14" s="297"/>
      <c r="S14" s="297"/>
      <c r="T14" s="297"/>
      <c r="U14" s="297"/>
      <c r="V14" s="297"/>
      <c r="W14" s="297"/>
      <c r="X14" s="297"/>
      <c r="Y14" s="297"/>
      <c r="Z14" s="297"/>
      <c r="AA14" s="297"/>
      <c r="AB14" s="297"/>
      <c r="AC14" s="297"/>
      <c r="AD14" s="297"/>
      <c r="AE14" s="297"/>
      <c r="AF14" s="297"/>
      <c r="AG14" s="297"/>
      <c r="AH14" s="297"/>
      <c r="AI14" s="297"/>
      <c r="AJ14" s="297"/>
      <c r="AK14" s="30" t="s">
        <v>27</v>
      </c>
      <c r="AL14" s="23"/>
      <c r="AM14" s="23"/>
      <c r="AN14" s="32" t="s">
        <v>29</v>
      </c>
      <c r="AO14" s="23"/>
      <c r="AP14" s="23"/>
      <c r="AQ14" s="23"/>
      <c r="AR14" s="21"/>
      <c r="BE14" s="291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291"/>
      <c r="BS15" s="18" t="s">
        <v>4</v>
      </c>
    </row>
    <row r="16" spans="2:71" s="1" customFormat="1" ht="12" customHeight="1">
      <c r="B16" s="22"/>
      <c r="C16" s="23"/>
      <c r="D16" s="30" t="s">
        <v>30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0" t="s">
        <v>25</v>
      </c>
      <c r="AL16" s="23"/>
      <c r="AM16" s="23"/>
      <c r="AN16" s="28" t="s">
        <v>1</v>
      </c>
      <c r="AO16" s="23"/>
      <c r="AP16" s="23"/>
      <c r="AQ16" s="23"/>
      <c r="AR16" s="21"/>
      <c r="BE16" s="291"/>
      <c r="BS16" s="18" t="s">
        <v>4</v>
      </c>
    </row>
    <row r="17" spans="2:71" s="1" customFormat="1" ht="18.4" customHeight="1">
      <c r="B17" s="22"/>
      <c r="C17" s="23"/>
      <c r="D17" s="23"/>
      <c r="E17" s="28" t="s">
        <v>26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0" t="s">
        <v>27</v>
      </c>
      <c r="AL17" s="23"/>
      <c r="AM17" s="23"/>
      <c r="AN17" s="28" t="s">
        <v>1</v>
      </c>
      <c r="AO17" s="23"/>
      <c r="AP17" s="23"/>
      <c r="AQ17" s="23"/>
      <c r="AR17" s="21"/>
      <c r="BE17" s="291"/>
      <c r="BS17" s="18" t="s">
        <v>31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291"/>
      <c r="BS18" s="18" t="s">
        <v>6</v>
      </c>
    </row>
    <row r="19" spans="2:71" s="1" customFormat="1" ht="12" customHeight="1">
      <c r="B19" s="22"/>
      <c r="C19" s="23"/>
      <c r="D19" s="30" t="s">
        <v>32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0" t="s">
        <v>25</v>
      </c>
      <c r="AL19" s="23"/>
      <c r="AM19" s="23"/>
      <c r="AN19" s="28" t="s">
        <v>1</v>
      </c>
      <c r="AO19" s="23"/>
      <c r="AP19" s="23"/>
      <c r="AQ19" s="23"/>
      <c r="AR19" s="21"/>
      <c r="BE19" s="291"/>
      <c r="BS19" s="18" t="s">
        <v>6</v>
      </c>
    </row>
    <row r="20" spans="2:71" s="1" customFormat="1" ht="18.4" customHeight="1">
      <c r="B20" s="22"/>
      <c r="C20" s="23"/>
      <c r="D20" s="23"/>
      <c r="E20" s="28" t="s">
        <v>33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0" t="s">
        <v>27</v>
      </c>
      <c r="AL20" s="23"/>
      <c r="AM20" s="23"/>
      <c r="AN20" s="28" t="s">
        <v>1</v>
      </c>
      <c r="AO20" s="23"/>
      <c r="AP20" s="23"/>
      <c r="AQ20" s="23"/>
      <c r="AR20" s="21"/>
      <c r="BE20" s="291"/>
      <c r="BS20" s="18" t="s">
        <v>4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291"/>
    </row>
    <row r="22" spans="2:57" s="1" customFormat="1" ht="12" customHeight="1">
      <c r="B22" s="22"/>
      <c r="C22" s="23"/>
      <c r="D22" s="30" t="s">
        <v>34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291"/>
    </row>
    <row r="23" spans="2:57" s="1" customFormat="1" ht="16.5" customHeight="1">
      <c r="B23" s="22"/>
      <c r="C23" s="23"/>
      <c r="D23" s="23"/>
      <c r="E23" s="298" t="s">
        <v>1</v>
      </c>
      <c r="F23" s="298"/>
      <c r="G23" s="298"/>
      <c r="H23" s="298"/>
      <c r="I23" s="298"/>
      <c r="J23" s="298"/>
      <c r="K23" s="298"/>
      <c r="L23" s="298"/>
      <c r="M23" s="298"/>
      <c r="N23" s="298"/>
      <c r="O23" s="298"/>
      <c r="P23" s="298"/>
      <c r="Q23" s="298"/>
      <c r="R23" s="298"/>
      <c r="S23" s="298"/>
      <c r="T23" s="298"/>
      <c r="U23" s="298"/>
      <c r="V23" s="298"/>
      <c r="W23" s="298"/>
      <c r="X23" s="298"/>
      <c r="Y23" s="298"/>
      <c r="Z23" s="298"/>
      <c r="AA23" s="298"/>
      <c r="AB23" s="298"/>
      <c r="AC23" s="298"/>
      <c r="AD23" s="298"/>
      <c r="AE23" s="298"/>
      <c r="AF23" s="298"/>
      <c r="AG23" s="298"/>
      <c r="AH23" s="298"/>
      <c r="AI23" s="298"/>
      <c r="AJ23" s="298"/>
      <c r="AK23" s="298"/>
      <c r="AL23" s="298"/>
      <c r="AM23" s="298"/>
      <c r="AN23" s="298"/>
      <c r="AO23" s="23"/>
      <c r="AP23" s="23"/>
      <c r="AQ23" s="23"/>
      <c r="AR23" s="21"/>
      <c r="BE23" s="291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291"/>
    </row>
    <row r="25" spans="2:57" s="1" customFormat="1" ht="6.95" customHeight="1">
      <c r="B25" s="22"/>
      <c r="C25" s="23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23"/>
      <c r="AQ25" s="23"/>
      <c r="AR25" s="21"/>
      <c r="BE25" s="291"/>
    </row>
    <row r="26" spans="1:57" s="2" customFormat="1" ht="25.9" customHeight="1">
      <c r="A26" s="35"/>
      <c r="B26" s="36"/>
      <c r="C26" s="37"/>
      <c r="D26" s="38" t="s">
        <v>35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299">
        <f>ROUND(AG94,2)</f>
        <v>0</v>
      </c>
      <c r="AL26" s="300"/>
      <c r="AM26" s="300"/>
      <c r="AN26" s="300"/>
      <c r="AO26" s="300"/>
      <c r="AP26" s="37"/>
      <c r="AQ26" s="37"/>
      <c r="AR26" s="40"/>
      <c r="BE26" s="291"/>
    </row>
    <row r="27" spans="1:57" s="2" customFormat="1" ht="6.95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0"/>
      <c r="BE27" s="291"/>
    </row>
    <row r="28" spans="1:57" s="2" customFormat="1" ht="12.75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301" t="s">
        <v>36</v>
      </c>
      <c r="M28" s="301"/>
      <c r="N28" s="301"/>
      <c r="O28" s="301"/>
      <c r="P28" s="301"/>
      <c r="Q28" s="37"/>
      <c r="R28" s="37"/>
      <c r="S28" s="37"/>
      <c r="T28" s="37"/>
      <c r="U28" s="37"/>
      <c r="V28" s="37"/>
      <c r="W28" s="301" t="s">
        <v>37</v>
      </c>
      <c r="X28" s="301"/>
      <c r="Y28" s="301"/>
      <c r="Z28" s="301"/>
      <c r="AA28" s="301"/>
      <c r="AB28" s="301"/>
      <c r="AC28" s="301"/>
      <c r="AD28" s="301"/>
      <c r="AE28" s="301"/>
      <c r="AF28" s="37"/>
      <c r="AG28" s="37"/>
      <c r="AH28" s="37"/>
      <c r="AI28" s="37"/>
      <c r="AJ28" s="37"/>
      <c r="AK28" s="301" t="s">
        <v>38</v>
      </c>
      <c r="AL28" s="301"/>
      <c r="AM28" s="301"/>
      <c r="AN28" s="301"/>
      <c r="AO28" s="301"/>
      <c r="AP28" s="37"/>
      <c r="AQ28" s="37"/>
      <c r="AR28" s="40"/>
      <c r="BE28" s="291"/>
    </row>
    <row r="29" spans="2:57" s="3" customFormat="1" ht="14.45" customHeight="1">
      <c r="B29" s="41"/>
      <c r="C29" s="42"/>
      <c r="D29" s="30" t="s">
        <v>39</v>
      </c>
      <c r="E29" s="42"/>
      <c r="F29" s="30" t="s">
        <v>40</v>
      </c>
      <c r="G29" s="42"/>
      <c r="H29" s="42"/>
      <c r="I29" s="42"/>
      <c r="J29" s="42"/>
      <c r="K29" s="42"/>
      <c r="L29" s="304">
        <v>0.21</v>
      </c>
      <c r="M29" s="303"/>
      <c r="N29" s="303"/>
      <c r="O29" s="303"/>
      <c r="P29" s="303"/>
      <c r="Q29" s="42"/>
      <c r="R29" s="42"/>
      <c r="S29" s="42"/>
      <c r="T29" s="42"/>
      <c r="U29" s="42"/>
      <c r="V29" s="42"/>
      <c r="W29" s="302">
        <f>ROUND(AZ94,2)</f>
        <v>0</v>
      </c>
      <c r="X29" s="303"/>
      <c r="Y29" s="303"/>
      <c r="Z29" s="303"/>
      <c r="AA29" s="303"/>
      <c r="AB29" s="303"/>
      <c r="AC29" s="303"/>
      <c r="AD29" s="303"/>
      <c r="AE29" s="303"/>
      <c r="AF29" s="42"/>
      <c r="AG29" s="42"/>
      <c r="AH29" s="42"/>
      <c r="AI29" s="42"/>
      <c r="AJ29" s="42"/>
      <c r="AK29" s="302">
        <f>ROUND(AV94,2)</f>
        <v>0</v>
      </c>
      <c r="AL29" s="303"/>
      <c r="AM29" s="303"/>
      <c r="AN29" s="303"/>
      <c r="AO29" s="303"/>
      <c r="AP29" s="42"/>
      <c r="AQ29" s="42"/>
      <c r="AR29" s="43"/>
      <c r="BE29" s="292"/>
    </row>
    <row r="30" spans="2:57" s="3" customFormat="1" ht="14.45" customHeight="1">
      <c r="B30" s="41"/>
      <c r="C30" s="42"/>
      <c r="D30" s="42"/>
      <c r="E30" s="42"/>
      <c r="F30" s="30" t="s">
        <v>41</v>
      </c>
      <c r="G30" s="42"/>
      <c r="H30" s="42"/>
      <c r="I30" s="42"/>
      <c r="J30" s="42"/>
      <c r="K30" s="42"/>
      <c r="L30" s="304">
        <v>0.15</v>
      </c>
      <c r="M30" s="303"/>
      <c r="N30" s="303"/>
      <c r="O30" s="303"/>
      <c r="P30" s="303"/>
      <c r="Q30" s="42"/>
      <c r="R30" s="42"/>
      <c r="S30" s="42"/>
      <c r="T30" s="42"/>
      <c r="U30" s="42"/>
      <c r="V30" s="42"/>
      <c r="W30" s="302">
        <f>ROUND(BA94,2)</f>
        <v>0</v>
      </c>
      <c r="X30" s="303"/>
      <c r="Y30" s="303"/>
      <c r="Z30" s="303"/>
      <c r="AA30" s="303"/>
      <c r="AB30" s="303"/>
      <c r="AC30" s="303"/>
      <c r="AD30" s="303"/>
      <c r="AE30" s="303"/>
      <c r="AF30" s="42"/>
      <c r="AG30" s="42"/>
      <c r="AH30" s="42"/>
      <c r="AI30" s="42"/>
      <c r="AJ30" s="42"/>
      <c r="AK30" s="302">
        <f>ROUND(AW94,2)</f>
        <v>0</v>
      </c>
      <c r="AL30" s="303"/>
      <c r="AM30" s="303"/>
      <c r="AN30" s="303"/>
      <c r="AO30" s="303"/>
      <c r="AP30" s="42"/>
      <c r="AQ30" s="42"/>
      <c r="AR30" s="43"/>
      <c r="BE30" s="292"/>
    </row>
    <row r="31" spans="2:57" s="3" customFormat="1" ht="14.45" customHeight="1" hidden="1">
      <c r="B31" s="41"/>
      <c r="C31" s="42"/>
      <c r="D31" s="42"/>
      <c r="E31" s="42"/>
      <c r="F31" s="30" t="s">
        <v>42</v>
      </c>
      <c r="G31" s="42"/>
      <c r="H31" s="42"/>
      <c r="I31" s="42"/>
      <c r="J31" s="42"/>
      <c r="K31" s="42"/>
      <c r="L31" s="304">
        <v>0.21</v>
      </c>
      <c r="M31" s="303"/>
      <c r="N31" s="303"/>
      <c r="O31" s="303"/>
      <c r="P31" s="303"/>
      <c r="Q31" s="42"/>
      <c r="R31" s="42"/>
      <c r="S31" s="42"/>
      <c r="T31" s="42"/>
      <c r="U31" s="42"/>
      <c r="V31" s="42"/>
      <c r="W31" s="302">
        <f>ROUND(BB94,2)</f>
        <v>0</v>
      </c>
      <c r="X31" s="303"/>
      <c r="Y31" s="303"/>
      <c r="Z31" s="303"/>
      <c r="AA31" s="303"/>
      <c r="AB31" s="303"/>
      <c r="AC31" s="303"/>
      <c r="AD31" s="303"/>
      <c r="AE31" s="303"/>
      <c r="AF31" s="42"/>
      <c r="AG31" s="42"/>
      <c r="AH31" s="42"/>
      <c r="AI31" s="42"/>
      <c r="AJ31" s="42"/>
      <c r="AK31" s="302">
        <v>0</v>
      </c>
      <c r="AL31" s="303"/>
      <c r="AM31" s="303"/>
      <c r="AN31" s="303"/>
      <c r="AO31" s="303"/>
      <c r="AP31" s="42"/>
      <c r="AQ31" s="42"/>
      <c r="AR31" s="43"/>
      <c r="BE31" s="292"/>
    </row>
    <row r="32" spans="2:57" s="3" customFormat="1" ht="14.45" customHeight="1" hidden="1">
      <c r="B32" s="41"/>
      <c r="C32" s="42"/>
      <c r="D32" s="42"/>
      <c r="E32" s="42"/>
      <c r="F32" s="30" t="s">
        <v>43</v>
      </c>
      <c r="G32" s="42"/>
      <c r="H32" s="42"/>
      <c r="I32" s="42"/>
      <c r="J32" s="42"/>
      <c r="K32" s="42"/>
      <c r="L32" s="304">
        <v>0.15</v>
      </c>
      <c r="M32" s="303"/>
      <c r="N32" s="303"/>
      <c r="O32" s="303"/>
      <c r="P32" s="303"/>
      <c r="Q32" s="42"/>
      <c r="R32" s="42"/>
      <c r="S32" s="42"/>
      <c r="T32" s="42"/>
      <c r="U32" s="42"/>
      <c r="V32" s="42"/>
      <c r="W32" s="302">
        <f>ROUND(BC94,2)</f>
        <v>0</v>
      </c>
      <c r="X32" s="303"/>
      <c r="Y32" s="303"/>
      <c r="Z32" s="303"/>
      <c r="AA32" s="303"/>
      <c r="AB32" s="303"/>
      <c r="AC32" s="303"/>
      <c r="AD32" s="303"/>
      <c r="AE32" s="303"/>
      <c r="AF32" s="42"/>
      <c r="AG32" s="42"/>
      <c r="AH32" s="42"/>
      <c r="AI32" s="42"/>
      <c r="AJ32" s="42"/>
      <c r="AK32" s="302">
        <v>0</v>
      </c>
      <c r="AL32" s="303"/>
      <c r="AM32" s="303"/>
      <c r="AN32" s="303"/>
      <c r="AO32" s="303"/>
      <c r="AP32" s="42"/>
      <c r="AQ32" s="42"/>
      <c r="AR32" s="43"/>
      <c r="BE32" s="292"/>
    </row>
    <row r="33" spans="2:57" s="3" customFormat="1" ht="14.45" customHeight="1" hidden="1">
      <c r="B33" s="41"/>
      <c r="C33" s="42"/>
      <c r="D33" s="42"/>
      <c r="E33" s="42"/>
      <c r="F33" s="30" t="s">
        <v>44</v>
      </c>
      <c r="G33" s="42"/>
      <c r="H33" s="42"/>
      <c r="I33" s="42"/>
      <c r="J33" s="42"/>
      <c r="K33" s="42"/>
      <c r="L33" s="304">
        <v>0</v>
      </c>
      <c r="M33" s="303"/>
      <c r="N33" s="303"/>
      <c r="O33" s="303"/>
      <c r="P33" s="303"/>
      <c r="Q33" s="42"/>
      <c r="R33" s="42"/>
      <c r="S33" s="42"/>
      <c r="T33" s="42"/>
      <c r="U33" s="42"/>
      <c r="V33" s="42"/>
      <c r="W33" s="302">
        <f>ROUND(BD94,2)</f>
        <v>0</v>
      </c>
      <c r="X33" s="303"/>
      <c r="Y33" s="303"/>
      <c r="Z33" s="303"/>
      <c r="AA33" s="303"/>
      <c r="AB33" s="303"/>
      <c r="AC33" s="303"/>
      <c r="AD33" s="303"/>
      <c r="AE33" s="303"/>
      <c r="AF33" s="42"/>
      <c r="AG33" s="42"/>
      <c r="AH33" s="42"/>
      <c r="AI33" s="42"/>
      <c r="AJ33" s="42"/>
      <c r="AK33" s="302">
        <v>0</v>
      </c>
      <c r="AL33" s="303"/>
      <c r="AM33" s="303"/>
      <c r="AN33" s="303"/>
      <c r="AO33" s="303"/>
      <c r="AP33" s="42"/>
      <c r="AQ33" s="42"/>
      <c r="AR33" s="43"/>
      <c r="BE33" s="292"/>
    </row>
    <row r="34" spans="1:57" s="2" customFormat="1" ht="6.95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0"/>
      <c r="BE34" s="291"/>
    </row>
    <row r="35" spans="1:57" s="2" customFormat="1" ht="25.9" customHeight="1">
      <c r="A35" s="35"/>
      <c r="B35" s="36"/>
      <c r="C35" s="44"/>
      <c r="D35" s="45" t="s">
        <v>45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7" t="s">
        <v>46</v>
      </c>
      <c r="U35" s="46"/>
      <c r="V35" s="46"/>
      <c r="W35" s="46"/>
      <c r="X35" s="308" t="s">
        <v>47</v>
      </c>
      <c r="Y35" s="306"/>
      <c r="Z35" s="306"/>
      <c r="AA35" s="306"/>
      <c r="AB35" s="306"/>
      <c r="AC35" s="46"/>
      <c r="AD35" s="46"/>
      <c r="AE35" s="46"/>
      <c r="AF35" s="46"/>
      <c r="AG35" s="46"/>
      <c r="AH35" s="46"/>
      <c r="AI35" s="46"/>
      <c r="AJ35" s="46"/>
      <c r="AK35" s="305">
        <f>SUM(AK26:AK33)</f>
        <v>0</v>
      </c>
      <c r="AL35" s="306"/>
      <c r="AM35" s="306"/>
      <c r="AN35" s="306"/>
      <c r="AO35" s="307"/>
      <c r="AP35" s="44"/>
      <c r="AQ35" s="44"/>
      <c r="AR35" s="40"/>
      <c r="BE35" s="35"/>
    </row>
    <row r="36" spans="1:57" s="2" customFormat="1" ht="6.95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0"/>
      <c r="BE36" s="35"/>
    </row>
    <row r="37" spans="1:57" s="2" customFormat="1" ht="14.45" customHeight="1">
      <c r="A37" s="35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40"/>
      <c r="BE37" s="35"/>
    </row>
    <row r="38" spans="2:44" s="1" customFormat="1" ht="14.45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1"/>
    </row>
    <row r="39" spans="2:44" s="1" customFormat="1" ht="14.45" customHeigh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1"/>
    </row>
    <row r="40" spans="2:44" s="1" customFormat="1" ht="14.45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1"/>
    </row>
    <row r="41" spans="2:44" s="1" customFormat="1" ht="14.45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</row>
    <row r="42" spans="2:44" s="1" customFormat="1" ht="14.45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1"/>
    </row>
    <row r="43" spans="2:44" s="1" customFormat="1" ht="14.45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1"/>
    </row>
    <row r="44" spans="2:44" s="1" customFormat="1" ht="14.45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1"/>
    </row>
    <row r="45" spans="2:44" s="1" customFormat="1" ht="14.45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1"/>
    </row>
    <row r="46" spans="2:44" s="1" customFormat="1" ht="14.45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1"/>
    </row>
    <row r="47" spans="2:44" s="1" customFormat="1" ht="14.45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1"/>
    </row>
    <row r="48" spans="2:44" s="1" customFormat="1" ht="14.45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1"/>
    </row>
    <row r="49" spans="2:44" s="2" customFormat="1" ht="14.45" customHeight="1">
      <c r="B49" s="48"/>
      <c r="C49" s="49"/>
      <c r="D49" s="50" t="s">
        <v>48</v>
      </c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0" t="s">
        <v>49</v>
      </c>
      <c r="AI49" s="51"/>
      <c r="AJ49" s="51"/>
      <c r="AK49" s="51"/>
      <c r="AL49" s="51"/>
      <c r="AM49" s="51"/>
      <c r="AN49" s="51"/>
      <c r="AO49" s="51"/>
      <c r="AP49" s="49"/>
      <c r="AQ49" s="49"/>
      <c r="AR49" s="52"/>
    </row>
    <row r="50" spans="2:44" ht="11.25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1"/>
    </row>
    <row r="51" spans="2:44" ht="11.25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1"/>
    </row>
    <row r="52" spans="2:44" ht="11.25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1"/>
    </row>
    <row r="53" spans="2:44" ht="11.25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1"/>
    </row>
    <row r="54" spans="2:44" ht="11.25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1"/>
    </row>
    <row r="55" spans="2:44" ht="11.25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1"/>
    </row>
    <row r="56" spans="2:44" ht="11.25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1"/>
    </row>
    <row r="57" spans="2:44" ht="11.25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1"/>
    </row>
    <row r="58" spans="2:44" ht="11.25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1"/>
    </row>
    <row r="59" spans="2:44" ht="11.25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1"/>
    </row>
    <row r="60" spans="1:57" s="2" customFormat="1" ht="12.75">
      <c r="A60" s="35"/>
      <c r="B60" s="36"/>
      <c r="C60" s="37"/>
      <c r="D60" s="53" t="s">
        <v>50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53" t="s">
        <v>51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53" t="s">
        <v>50</v>
      </c>
      <c r="AI60" s="39"/>
      <c r="AJ60" s="39"/>
      <c r="AK60" s="39"/>
      <c r="AL60" s="39"/>
      <c r="AM60" s="53" t="s">
        <v>51</v>
      </c>
      <c r="AN60" s="39"/>
      <c r="AO60" s="39"/>
      <c r="AP60" s="37"/>
      <c r="AQ60" s="37"/>
      <c r="AR60" s="40"/>
      <c r="BE60" s="35"/>
    </row>
    <row r="61" spans="2:44" ht="11.25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1"/>
    </row>
    <row r="62" spans="2:44" ht="11.25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1"/>
    </row>
    <row r="63" spans="2:44" ht="11.25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</row>
    <row r="64" spans="1:57" s="2" customFormat="1" ht="12.75">
      <c r="A64" s="35"/>
      <c r="B64" s="36"/>
      <c r="C64" s="37"/>
      <c r="D64" s="50" t="s">
        <v>52</v>
      </c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0" t="s">
        <v>53</v>
      </c>
      <c r="AI64" s="54"/>
      <c r="AJ64" s="54"/>
      <c r="AK64" s="54"/>
      <c r="AL64" s="54"/>
      <c r="AM64" s="54"/>
      <c r="AN64" s="54"/>
      <c r="AO64" s="54"/>
      <c r="AP64" s="37"/>
      <c r="AQ64" s="37"/>
      <c r="AR64" s="40"/>
      <c r="BE64" s="35"/>
    </row>
    <row r="65" spans="2:44" ht="11.25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1"/>
    </row>
    <row r="66" spans="2:44" ht="11.25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1"/>
    </row>
    <row r="67" spans="2:44" ht="11.25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1"/>
    </row>
    <row r="68" spans="2:44" ht="11.25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1"/>
    </row>
    <row r="69" spans="2:44" ht="11.25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1"/>
    </row>
    <row r="70" spans="2:44" ht="11.25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1"/>
    </row>
    <row r="71" spans="2:44" ht="11.25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1"/>
    </row>
    <row r="72" spans="2:44" ht="11.25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1"/>
    </row>
    <row r="73" spans="2:44" ht="11.25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1"/>
    </row>
    <row r="74" spans="2:44" ht="11.25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1"/>
    </row>
    <row r="75" spans="1:57" s="2" customFormat="1" ht="12.75">
      <c r="A75" s="35"/>
      <c r="B75" s="36"/>
      <c r="C75" s="37"/>
      <c r="D75" s="53" t="s">
        <v>50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53" t="s">
        <v>51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53" t="s">
        <v>50</v>
      </c>
      <c r="AI75" s="39"/>
      <c r="AJ75" s="39"/>
      <c r="AK75" s="39"/>
      <c r="AL75" s="39"/>
      <c r="AM75" s="53" t="s">
        <v>51</v>
      </c>
      <c r="AN75" s="39"/>
      <c r="AO75" s="39"/>
      <c r="AP75" s="37"/>
      <c r="AQ75" s="37"/>
      <c r="AR75" s="40"/>
      <c r="BE75" s="35"/>
    </row>
    <row r="76" spans="1:57" s="2" customFormat="1" ht="11.25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40"/>
      <c r="BE76" s="35"/>
    </row>
    <row r="77" spans="1:57" s="2" customFormat="1" ht="6.95" customHeight="1">
      <c r="A77" s="35"/>
      <c r="B77" s="55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40"/>
      <c r="BE77" s="35"/>
    </row>
    <row r="81" spans="1:57" s="2" customFormat="1" ht="6.95" customHeight="1">
      <c r="A81" s="35"/>
      <c r="B81" s="57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40"/>
      <c r="BE81" s="35"/>
    </row>
    <row r="82" spans="1:57" s="2" customFormat="1" ht="24.95" customHeight="1">
      <c r="A82" s="35"/>
      <c r="B82" s="36"/>
      <c r="C82" s="24" t="s">
        <v>54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40"/>
      <c r="BE82" s="35"/>
    </row>
    <row r="83" spans="1:57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40"/>
      <c r="BE83" s="35"/>
    </row>
    <row r="84" spans="2:44" s="4" customFormat="1" ht="12" customHeight="1">
      <c r="B84" s="59"/>
      <c r="C84" s="30" t="s">
        <v>13</v>
      </c>
      <c r="D84" s="60"/>
      <c r="E84" s="60"/>
      <c r="F84" s="60"/>
      <c r="G84" s="60"/>
      <c r="H84" s="60"/>
      <c r="I84" s="60"/>
      <c r="J84" s="60"/>
      <c r="K84" s="60"/>
      <c r="L84" s="60" t="str">
        <f>K5</f>
        <v>14/23u</v>
      </c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1"/>
    </row>
    <row r="85" spans="2:44" s="5" customFormat="1" ht="36.95" customHeight="1">
      <c r="B85" s="62"/>
      <c r="C85" s="63" t="s">
        <v>16</v>
      </c>
      <c r="D85" s="64"/>
      <c r="E85" s="64"/>
      <c r="F85" s="64"/>
      <c r="G85" s="64"/>
      <c r="H85" s="64"/>
      <c r="I85" s="64"/>
      <c r="J85" s="64"/>
      <c r="K85" s="64"/>
      <c r="L85" s="269" t="str">
        <f>K6</f>
        <v>VT Olše - Písek jez km 68,270</v>
      </c>
      <c r="M85" s="270"/>
      <c r="N85" s="270"/>
      <c r="O85" s="270"/>
      <c r="P85" s="270"/>
      <c r="Q85" s="270"/>
      <c r="R85" s="270"/>
      <c r="S85" s="270"/>
      <c r="T85" s="270"/>
      <c r="U85" s="270"/>
      <c r="V85" s="270"/>
      <c r="W85" s="270"/>
      <c r="X85" s="270"/>
      <c r="Y85" s="270"/>
      <c r="Z85" s="270"/>
      <c r="AA85" s="270"/>
      <c r="AB85" s="270"/>
      <c r="AC85" s="270"/>
      <c r="AD85" s="270"/>
      <c r="AE85" s="270"/>
      <c r="AF85" s="270"/>
      <c r="AG85" s="270"/>
      <c r="AH85" s="270"/>
      <c r="AI85" s="270"/>
      <c r="AJ85" s="270"/>
      <c r="AK85" s="270"/>
      <c r="AL85" s="270"/>
      <c r="AM85" s="270"/>
      <c r="AN85" s="270"/>
      <c r="AO85" s="270"/>
      <c r="AP85" s="64"/>
      <c r="AQ85" s="64"/>
      <c r="AR85" s="65"/>
    </row>
    <row r="86" spans="1:57" s="2" customFormat="1" ht="6.95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40"/>
      <c r="BE86" s="35"/>
    </row>
    <row r="87" spans="1:57" s="2" customFormat="1" ht="12" customHeight="1">
      <c r="A87" s="35"/>
      <c r="B87" s="36"/>
      <c r="C87" s="30" t="s">
        <v>20</v>
      </c>
      <c r="D87" s="37"/>
      <c r="E87" s="37"/>
      <c r="F87" s="37"/>
      <c r="G87" s="37"/>
      <c r="H87" s="37"/>
      <c r="I87" s="37"/>
      <c r="J87" s="37"/>
      <c r="K87" s="37"/>
      <c r="L87" s="66" t="str">
        <f>IF(K8="","",K8)</f>
        <v xml:space="preserve">Písek 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0" t="s">
        <v>22</v>
      </c>
      <c r="AJ87" s="37"/>
      <c r="AK87" s="37"/>
      <c r="AL87" s="37"/>
      <c r="AM87" s="271" t="str">
        <f>IF(AN8="","",AN8)</f>
        <v>12. 4. 2023</v>
      </c>
      <c r="AN87" s="271"/>
      <c r="AO87" s="37"/>
      <c r="AP87" s="37"/>
      <c r="AQ87" s="37"/>
      <c r="AR87" s="40"/>
      <c r="BE87" s="35"/>
    </row>
    <row r="88" spans="1:57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40"/>
      <c r="BE88" s="35"/>
    </row>
    <row r="89" spans="1:57" s="2" customFormat="1" ht="15.2" customHeight="1">
      <c r="A89" s="35"/>
      <c r="B89" s="36"/>
      <c r="C89" s="30" t="s">
        <v>24</v>
      </c>
      <c r="D89" s="37"/>
      <c r="E89" s="37"/>
      <c r="F89" s="37"/>
      <c r="G89" s="37"/>
      <c r="H89" s="37"/>
      <c r="I89" s="37"/>
      <c r="J89" s="37"/>
      <c r="K89" s="37"/>
      <c r="L89" s="60" t="str">
        <f>IF(E11="","",E11)</f>
        <v xml:space="preserve"> 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0" t="s">
        <v>30</v>
      </c>
      <c r="AJ89" s="37"/>
      <c r="AK89" s="37"/>
      <c r="AL89" s="37"/>
      <c r="AM89" s="272" t="str">
        <f>IF(E17="","",E17)</f>
        <v xml:space="preserve"> </v>
      </c>
      <c r="AN89" s="273"/>
      <c r="AO89" s="273"/>
      <c r="AP89" s="273"/>
      <c r="AQ89" s="37"/>
      <c r="AR89" s="40"/>
      <c r="AS89" s="274" t="s">
        <v>55</v>
      </c>
      <c r="AT89" s="275"/>
      <c r="AU89" s="68"/>
      <c r="AV89" s="68"/>
      <c r="AW89" s="68"/>
      <c r="AX89" s="68"/>
      <c r="AY89" s="68"/>
      <c r="AZ89" s="68"/>
      <c r="BA89" s="68"/>
      <c r="BB89" s="68"/>
      <c r="BC89" s="68"/>
      <c r="BD89" s="69"/>
      <c r="BE89" s="35"/>
    </row>
    <row r="90" spans="1:57" s="2" customFormat="1" ht="15.2" customHeight="1">
      <c r="A90" s="35"/>
      <c r="B90" s="36"/>
      <c r="C90" s="30" t="s">
        <v>28</v>
      </c>
      <c r="D90" s="37"/>
      <c r="E90" s="37"/>
      <c r="F90" s="37"/>
      <c r="G90" s="37"/>
      <c r="H90" s="37"/>
      <c r="I90" s="37"/>
      <c r="J90" s="37"/>
      <c r="K90" s="37"/>
      <c r="L90" s="60" t="str">
        <f>IF(E14="Vyplň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0" t="s">
        <v>32</v>
      </c>
      <c r="AJ90" s="37"/>
      <c r="AK90" s="37"/>
      <c r="AL90" s="37"/>
      <c r="AM90" s="272" t="str">
        <f>IF(E20="","",E20)</f>
        <v>Ing. Jiří Skalník</v>
      </c>
      <c r="AN90" s="273"/>
      <c r="AO90" s="273"/>
      <c r="AP90" s="273"/>
      <c r="AQ90" s="37"/>
      <c r="AR90" s="40"/>
      <c r="AS90" s="276"/>
      <c r="AT90" s="277"/>
      <c r="AU90" s="70"/>
      <c r="AV90" s="70"/>
      <c r="AW90" s="70"/>
      <c r="AX90" s="70"/>
      <c r="AY90" s="70"/>
      <c r="AZ90" s="70"/>
      <c r="BA90" s="70"/>
      <c r="BB90" s="70"/>
      <c r="BC90" s="70"/>
      <c r="BD90" s="71"/>
      <c r="BE90" s="35"/>
    </row>
    <row r="91" spans="1:57" s="2" customFormat="1" ht="10.9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40"/>
      <c r="AS91" s="278"/>
      <c r="AT91" s="279"/>
      <c r="AU91" s="72"/>
      <c r="AV91" s="72"/>
      <c r="AW91" s="72"/>
      <c r="AX91" s="72"/>
      <c r="AY91" s="72"/>
      <c r="AZ91" s="72"/>
      <c r="BA91" s="72"/>
      <c r="BB91" s="72"/>
      <c r="BC91" s="72"/>
      <c r="BD91" s="73"/>
      <c r="BE91" s="35"/>
    </row>
    <row r="92" spans="1:57" s="2" customFormat="1" ht="29.25" customHeight="1">
      <c r="A92" s="35"/>
      <c r="B92" s="36"/>
      <c r="C92" s="280" t="s">
        <v>56</v>
      </c>
      <c r="D92" s="281"/>
      <c r="E92" s="281"/>
      <c r="F92" s="281"/>
      <c r="G92" s="281"/>
      <c r="H92" s="74"/>
      <c r="I92" s="283" t="s">
        <v>57</v>
      </c>
      <c r="J92" s="281"/>
      <c r="K92" s="281"/>
      <c r="L92" s="281"/>
      <c r="M92" s="281"/>
      <c r="N92" s="281"/>
      <c r="O92" s="281"/>
      <c r="P92" s="281"/>
      <c r="Q92" s="281"/>
      <c r="R92" s="281"/>
      <c r="S92" s="281"/>
      <c r="T92" s="281"/>
      <c r="U92" s="281"/>
      <c r="V92" s="281"/>
      <c r="W92" s="281"/>
      <c r="X92" s="281"/>
      <c r="Y92" s="281"/>
      <c r="Z92" s="281"/>
      <c r="AA92" s="281"/>
      <c r="AB92" s="281"/>
      <c r="AC92" s="281"/>
      <c r="AD92" s="281"/>
      <c r="AE92" s="281"/>
      <c r="AF92" s="281"/>
      <c r="AG92" s="282" t="s">
        <v>58</v>
      </c>
      <c r="AH92" s="281"/>
      <c r="AI92" s="281"/>
      <c r="AJ92" s="281"/>
      <c r="AK92" s="281"/>
      <c r="AL92" s="281"/>
      <c r="AM92" s="281"/>
      <c r="AN92" s="283" t="s">
        <v>59</v>
      </c>
      <c r="AO92" s="281"/>
      <c r="AP92" s="284"/>
      <c r="AQ92" s="75" t="s">
        <v>60</v>
      </c>
      <c r="AR92" s="40"/>
      <c r="AS92" s="76" t="s">
        <v>61</v>
      </c>
      <c r="AT92" s="77" t="s">
        <v>62</v>
      </c>
      <c r="AU92" s="77" t="s">
        <v>63</v>
      </c>
      <c r="AV92" s="77" t="s">
        <v>64</v>
      </c>
      <c r="AW92" s="77" t="s">
        <v>65</v>
      </c>
      <c r="AX92" s="77" t="s">
        <v>66</v>
      </c>
      <c r="AY92" s="77" t="s">
        <v>67</v>
      </c>
      <c r="AZ92" s="77" t="s">
        <v>68</v>
      </c>
      <c r="BA92" s="77" t="s">
        <v>69</v>
      </c>
      <c r="BB92" s="77" t="s">
        <v>70</v>
      </c>
      <c r="BC92" s="77" t="s">
        <v>71</v>
      </c>
      <c r="BD92" s="78" t="s">
        <v>72</v>
      </c>
      <c r="BE92" s="35"/>
    </row>
    <row r="93" spans="1:57" s="2" customFormat="1" ht="10.9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40"/>
      <c r="AS93" s="79"/>
      <c r="AT93" s="80"/>
      <c r="AU93" s="80"/>
      <c r="AV93" s="80"/>
      <c r="AW93" s="80"/>
      <c r="AX93" s="80"/>
      <c r="AY93" s="80"/>
      <c r="AZ93" s="80"/>
      <c r="BA93" s="80"/>
      <c r="BB93" s="80"/>
      <c r="BC93" s="80"/>
      <c r="BD93" s="81"/>
      <c r="BE93" s="35"/>
    </row>
    <row r="94" spans="2:90" s="6" customFormat="1" ht="32.45" customHeight="1">
      <c r="B94" s="82"/>
      <c r="C94" s="83" t="s">
        <v>73</v>
      </c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4"/>
      <c r="AF94" s="84"/>
      <c r="AG94" s="288">
        <f>ROUND(SUM(AG95:AG99),2)</f>
        <v>0</v>
      </c>
      <c r="AH94" s="288"/>
      <c r="AI94" s="288"/>
      <c r="AJ94" s="288"/>
      <c r="AK94" s="288"/>
      <c r="AL94" s="288"/>
      <c r="AM94" s="288"/>
      <c r="AN94" s="289">
        <f aca="true" t="shared" si="0" ref="AN94:AN99">SUM(AG94,AT94)</f>
        <v>0</v>
      </c>
      <c r="AO94" s="289"/>
      <c r="AP94" s="289"/>
      <c r="AQ94" s="86" t="s">
        <v>1</v>
      </c>
      <c r="AR94" s="87"/>
      <c r="AS94" s="88">
        <f>ROUND(SUM(AS95:AS99),2)</f>
        <v>0</v>
      </c>
      <c r="AT94" s="89">
        <f aca="true" t="shared" si="1" ref="AT94:AT99">ROUND(SUM(AV94:AW94),2)</f>
        <v>0</v>
      </c>
      <c r="AU94" s="90">
        <f>ROUND(SUM(AU95:AU99),5)</f>
        <v>0</v>
      </c>
      <c r="AV94" s="89">
        <f>ROUND(AZ94*L29,2)</f>
        <v>0</v>
      </c>
      <c r="AW94" s="89">
        <f>ROUND(BA94*L30,2)</f>
        <v>0</v>
      </c>
      <c r="AX94" s="89">
        <f>ROUND(BB94*L29,2)</f>
        <v>0</v>
      </c>
      <c r="AY94" s="89">
        <f>ROUND(BC94*L30,2)</f>
        <v>0</v>
      </c>
      <c r="AZ94" s="89">
        <f>ROUND(SUM(AZ95:AZ99),2)</f>
        <v>0</v>
      </c>
      <c r="BA94" s="89">
        <f>ROUND(SUM(BA95:BA99),2)</f>
        <v>0</v>
      </c>
      <c r="BB94" s="89">
        <f>ROUND(SUM(BB95:BB99),2)</f>
        <v>0</v>
      </c>
      <c r="BC94" s="89">
        <f>ROUND(SUM(BC95:BC99),2)</f>
        <v>0</v>
      </c>
      <c r="BD94" s="91">
        <f>ROUND(SUM(BD95:BD99),2)</f>
        <v>0</v>
      </c>
      <c r="BS94" s="92" t="s">
        <v>74</v>
      </c>
      <c r="BT94" s="92" t="s">
        <v>75</v>
      </c>
      <c r="BU94" s="93" t="s">
        <v>76</v>
      </c>
      <c r="BV94" s="92" t="s">
        <v>77</v>
      </c>
      <c r="BW94" s="92" t="s">
        <v>5</v>
      </c>
      <c r="BX94" s="92" t="s">
        <v>78</v>
      </c>
      <c r="CL94" s="92" t="s">
        <v>1</v>
      </c>
    </row>
    <row r="95" spans="1:91" s="7" customFormat="1" ht="16.5" customHeight="1">
      <c r="A95" s="94" t="s">
        <v>79</v>
      </c>
      <c r="B95" s="95"/>
      <c r="C95" s="96"/>
      <c r="D95" s="285" t="s">
        <v>80</v>
      </c>
      <c r="E95" s="285"/>
      <c r="F95" s="285"/>
      <c r="G95" s="285"/>
      <c r="H95" s="285"/>
      <c r="I95" s="97"/>
      <c r="J95" s="285" t="s">
        <v>81</v>
      </c>
      <c r="K95" s="285"/>
      <c r="L95" s="285"/>
      <c r="M95" s="285"/>
      <c r="N95" s="285"/>
      <c r="O95" s="285"/>
      <c r="P95" s="285"/>
      <c r="Q95" s="285"/>
      <c r="R95" s="285"/>
      <c r="S95" s="285"/>
      <c r="T95" s="285"/>
      <c r="U95" s="285"/>
      <c r="V95" s="285"/>
      <c r="W95" s="285"/>
      <c r="X95" s="285"/>
      <c r="Y95" s="285"/>
      <c r="Z95" s="285"/>
      <c r="AA95" s="285"/>
      <c r="AB95" s="285"/>
      <c r="AC95" s="285"/>
      <c r="AD95" s="285"/>
      <c r="AE95" s="285"/>
      <c r="AF95" s="285"/>
      <c r="AG95" s="286">
        <f>'SO-01 - oprava přelivného...'!J30</f>
        <v>0</v>
      </c>
      <c r="AH95" s="287"/>
      <c r="AI95" s="287"/>
      <c r="AJ95" s="287"/>
      <c r="AK95" s="287"/>
      <c r="AL95" s="287"/>
      <c r="AM95" s="287"/>
      <c r="AN95" s="286">
        <f t="shared" si="0"/>
        <v>0</v>
      </c>
      <c r="AO95" s="287"/>
      <c r="AP95" s="287"/>
      <c r="AQ95" s="98" t="s">
        <v>82</v>
      </c>
      <c r="AR95" s="99"/>
      <c r="AS95" s="100">
        <v>0</v>
      </c>
      <c r="AT95" s="101">
        <f t="shared" si="1"/>
        <v>0</v>
      </c>
      <c r="AU95" s="102">
        <f>'SO-01 - oprava přelivného...'!P123</f>
        <v>0</v>
      </c>
      <c r="AV95" s="101">
        <f>'SO-01 - oprava přelivného...'!J33</f>
        <v>0</v>
      </c>
      <c r="AW95" s="101">
        <f>'SO-01 - oprava přelivného...'!J34</f>
        <v>0</v>
      </c>
      <c r="AX95" s="101">
        <f>'SO-01 - oprava přelivného...'!J35</f>
        <v>0</v>
      </c>
      <c r="AY95" s="101">
        <f>'SO-01 - oprava přelivného...'!J36</f>
        <v>0</v>
      </c>
      <c r="AZ95" s="101">
        <f>'SO-01 - oprava přelivného...'!F33</f>
        <v>0</v>
      </c>
      <c r="BA95" s="101">
        <f>'SO-01 - oprava přelivného...'!F34</f>
        <v>0</v>
      </c>
      <c r="BB95" s="101">
        <f>'SO-01 - oprava přelivného...'!F35</f>
        <v>0</v>
      </c>
      <c r="BC95" s="101">
        <f>'SO-01 - oprava přelivného...'!F36</f>
        <v>0</v>
      </c>
      <c r="BD95" s="103">
        <f>'SO-01 - oprava přelivného...'!F37</f>
        <v>0</v>
      </c>
      <c r="BT95" s="104" t="s">
        <v>83</v>
      </c>
      <c r="BV95" s="104" t="s">
        <v>77</v>
      </c>
      <c r="BW95" s="104" t="s">
        <v>84</v>
      </c>
      <c r="BX95" s="104" t="s">
        <v>5</v>
      </c>
      <c r="CL95" s="104" t="s">
        <v>1</v>
      </c>
      <c r="CM95" s="104" t="s">
        <v>85</v>
      </c>
    </row>
    <row r="96" spans="1:91" s="7" customFormat="1" ht="16.5" customHeight="1">
      <c r="A96" s="94" t="s">
        <v>79</v>
      </c>
      <c r="B96" s="95"/>
      <c r="C96" s="96"/>
      <c r="D96" s="285" t="s">
        <v>86</v>
      </c>
      <c r="E96" s="285"/>
      <c r="F96" s="285"/>
      <c r="G96" s="285"/>
      <c r="H96" s="285"/>
      <c r="I96" s="97"/>
      <c r="J96" s="285" t="s">
        <v>87</v>
      </c>
      <c r="K96" s="285"/>
      <c r="L96" s="285"/>
      <c r="M96" s="285"/>
      <c r="N96" s="285"/>
      <c r="O96" s="285"/>
      <c r="P96" s="285"/>
      <c r="Q96" s="285"/>
      <c r="R96" s="285"/>
      <c r="S96" s="285"/>
      <c r="T96" s="285"/>
      <c r="U96" s="285"/>
      <c r="V96" s="285"/>
      <c r="W96" s="285"/>
      <c r="X96" s="285"/>
      <c r="Y96" s="285"/>
      <c r="Z96" s="285"/>
      <c r="AA96" s="285"/>
      <c r="AB96" s="285"/>
      <c r="AC96" s="285"/>
      <c r="AD96" s="285"/>
      <c r="AE96" s="285"/>
      <c r="AF96" s="285"/>
      <c r="AG96" s="286">
        <f>'SO-02 - výměna stavidla'!J30</f>
        <v>0</v>
      </c>
      <c r="AH96" s="287"/>
      <c r="AI96" s="287"/>
      <c r="AJ96" s="287"/>
      <c r="AK96" s="287"/>
      <c r="AL96" s="287"/>
      <c r="AM96" s="287"/>
      <c r="AN96" s="286">
        <f t="shared" si="0"/>
        <v>0</v>
      </c>
      <c r="AO96" s="287"/>
      <c r="AP96" s="287"/>
      <c r="AQ96" s="98" t="s">
        <v>82</v>
      </c>
      <c r="AR96" s="99"/>
      <c r="AS96" s="100">
        <v>0</v>
      </c>
      <c r="AT96" s="101">
        <f t="shared" si="1"/>
        <v>0</v>
      </c>
      <c r="AU96" s="102">
        <f>'SO-02 - výměna stavidla'!P120</f>
        <v>0</v>
      </c>
      <c r="AV96" s="101">
        <f>'SO-02 - výměna stavidla'!J33</f>
        <v>0</v>
      </c>
      <c r="AW96" s="101">
        <f>'SO-02 - výměna stavidla'!J34</f>
        <v>0</v>
      </c>
      <c r="AX96" s="101">
        <f>'SO-02 - výměna stavidla'!J35</f>
        <v>0</v>
      </c>
      <c r="AY96" s="101">
        <f>'SO-02 - výměna stavidla'!J36</f>
        <v>0</v>
      </c>
      <c r="AZ96" s="101">
        <f>'SO-02 - výměna stavidla'!F33</f>
        <v>0</v>
      </c>
      <c r="BA96" s="101">
        <f>'SO-02 - výměna stavidla'!F34</f>
        <v>0</v>
      </c>
      <c r="BB96" s="101">
        <f>'SO-02 - výměna stavidla'!F35</f>
        <v>0</v>
      </c>
      <c r="BC96" s="101">
        <f>'SO-02 - výměna stavidla'!F36</f>
        <v>0</v>
      </c>
      <c r="BD96" s="103">
        <f>'SO-02 - výměna stavidla'!F37</f>
        <v>0</v>
      </c>
      <c r="BT96" s="104" t="s">
        <v>83</v>
      </c>
      <c r="BV96" s="104" t="s">
        <v>77</v>
      </c>
      <c r="BW96" s="104" t="s">
        <v>88</v>
      </c>
      <c r="BX96" s="104" t="s">
        <v>5</v>
      </c>
      <c r="CL96" s="104" t="s">
        <v>1</v>
      </c>
      <c r="CM96" s="104" t="s">
        <v>85</v>
      </c>
    </row>
    <row r="97" spans="1:91" s="7" customFormat="1" ht="16.5" customHeight="1">
      <c r="A97" s="94" t="s">
        <v>79</v>
      </c>
      <c r="B97" s="95"/>
      <c r="C97" s="96"/>
      <c r="D97" s="285" t="s">
        <v>89</v>
      </c>
      <c r="E97" s="285"/>
      <c r="F97" s="285"/>
      <c r="G97" s="285"/>
      <c r="H97" s="285"/>
      <c r="I97" s="97"/>
      <c r="J97" s="285" t="s">
        <v>90</v>
      </c>
      <c r="K97" s="285"/>
      <c r="L97" s="285"/>
      <c r="M97" s="285"/>
      <c r="N97" s="285"/>
      <c r="O97" s="285"/>
      <c r="P97" s="285"/>
      <c r="Q97" s="285"/>
      <c r="R97" s="285"/>
      <c r="S97" s="285"/>
      <c r="T97" s="285"/>
      <c r="U97" s="285"/>
      <c r="V97" s="285"/>
      <c r="W97" s="285"/>
      <c r="X97" s="285"/>
      <c r="Y97" s="285"/>
      <c r="Z97" s="285"/>
      <c r="AA97" s="285"/>
      <c r="AB97" s="285"/>
      <c r="AC97" s="285"/>
      <c r="AD97" s="285"/>
      <c r="AE97" s="285"/>
      <c r="AF97" s="285"/>
      <c r="AG97" s="286">
        <f>'SO-03 - oprava vývaru'!J30</f>
        <v>0</v>
      </c>
      <c r="AH97" s="287"/>
      <c r="AI97" s="287"/>
      <c r="AJ97" s="287"/>
      <c r="AK97" s="287"/>
      <c r="AL97" s="287"/>
      <c r="AM97" s="287"/>
      <c r="AN97" s="286">
        <f t="shared" si="0"/>
        <v>0</v>
      </c>
      <c r="AO97" s="287"/>
      <c r="AP97" s="287"/>
      <c r="AQ97" s="98" t="s">
        <v>82</v>
      </c>
      <c r="AR97" s="99"/>
      <c r="AS97" s="100">
        <v>0</v>
      </c>
      <c r="AT97" s="101">
        <f t="shared" si="1"/>
        <v>0</v>
      </c>
      <c r="AU97" s="102">
        <f>'SO-03 - oprava vývaru'!P121</f>
        <v>0</v>
      </c>
      <c r="AV97" s="101">
        <f>'SO-03 - oprava vývaru'!J33</f>
        <v>0</v>
      </c>
      <c r="AW97" s="101">
        <f>'SO-03 - oprava vývaru'!J34</f>
        <v>0</v>
      </c>
      <c r="AX97" s="101">
        <f>'SO-03 - oprava vývaru'!J35</f>
        <v>0</v>
      </c>
      <c r="AY97" s="101">
        <f>'SO-03 - oprava vývaru'!J36</f>
        <v>0</v>
      </c>
      <c r="AZ97" s="101">
        <f>'SO-03 - oprava vývaru'!F33</f>
        <v>0</v>
      </c>
      <c r="BA97" s="101">
        <f>'SO-03 - oprava vývaru'!F34</f>
        <v>0</v>
      </c>
      <c r="BB97" s="101">
        <f>'SO-03 - oprava vývaru'!F35</f>
        <v>0</v>
      </c>
      <c r="BC97" s="101">
        <f>'SO-03 - oprava vývaru'!F36</f>
        <v>0</v>
      </c>
      <c r="BD97" s="103">
        <f>'SO-03 - oprava vývaru'!F37</f>
        <v>0</v>
      </c>
      <c r="BT97" s="104" t="s">
        <v>83</v>
      </c>
      <c r="BV97" s="104" t="s">
        <v>77</v>
      </c>
      <c r="BW97" s="104" t="s">
        <v>91</v>
      </c>
      <c r="BX97" s="104" t="s">
        <v>5</v>
      </c>
      <c r="CL97" s="104" t="s">
        <v>1</v>
      </c>
      <c r="CM97" s="104" t="s">
        <v>85</v>
      </c>
    </row>
    <row r="98" spans="1:91" s="7" customFormat="1" ht="16.5" customHeight="1">
      <c r="A98" s="94" t="s">
        <v>79</v>
      </c>
      <c r="B98" s="95"/>
      <c r="C98" s="96"/>
      <c r="D98" s="285" t="s">
        <v>92</v>
      </c>
      <c r="E98" s="285"/>
      <c r="F98" s="285"/>
      <c r="G98" s="285"/>
      <c r="H98" s="285"/>
      <c r="I98" s="97"/>
      <c r="J98" s="285" t="s">
        <v>93</v>
      </c>
      <c r="K98" s="285"/>
      <c r="L98" s="285"/>
      <c r="M98" s="285"/>
      <c r="N98" s="285"/>
      <c r="O98" s="285"/>
      <c r="P98" s="285"/>
      <c r="Q98" s="285"/>
      <c r="R98" s="285"/>
      <c r="S98" s="285"/>
      <c r="T98" s="285"/>
      <c r="U98" s="285"/>
      <c r="V98" s="285"/>
      <c r="W98" s="285"/>
      <c r="X98" s="285"/>
      <c r="Y98" s="285"/>
      <c r="Z98" s="285"/>
      <c r="AA98" s="285"/>
      <c r="AB98" s="285"/>
      <c r="AC98" s="285"/>
      <c r="AD98" s="285"/>
      <c r="AE98" s="285"/>
      <c r="AF98" s="285"/>
      <c r="AG98" s="286">
        <f>'SO-04 - jímkování'!J30</f>
        <v>0</v>
      </c>
      <c r="AH98" s="287"/>
      <c r="AI98" s="287"/>
      <c r="AJ98" s="287"/>
      <c r="AK98" s="287"/>
      <c r="AL98" s="287"/>
      <c r="AM98" s="287"/>
      <c r="AN98" s="286">
        <f t="shared" si="0"/>
        <v>0</v>
      </c>
      <c r="AO98" s="287"/>
      <c r="AP98" s="287"/>
      <c r="AQ98" s="98" t="s">
        <v>82</v>
      </c>
      <c r="AR98" s="99"/>
      <c r="AS98" s="100">
        <v>0</v>
      </c>
      <c r="AT98" s="101">
        <f t="shared" si="1"/>
        <v>0</v>
      </c>
      <c r="AU98" s="102">
        <f>'SO-04 - jímkování'!P118</f>
        <v>0</v>
      </c>
      <c r="AV98" s="101">
        <f>'SO-04 - jímkování'!J33</f>
        <v>0</v>
      </c>
      <c r="AW98" s="101">
        <f>'SO-04 - jímkování'!J34</f>
        <v>0</v>
      </c>
      <c r="AX98" s="101">
        <f>'SO-04 - jímkování'!J35</f>
        <v>0</v>
      </c>
      <c r="AY98" s="101">
        <f>'SO-04 - jímkování'!J36</f>
        <v>0</v>
      </c>
      <c r="AZ98" s="101">
        <f>'SO-04 - jímkování'!F33</f>
        <v>0</v>
      </c>
      <c r="BA98" s="101">
        <f>'SO-04 - jímkování'!F34</f>
        <v>0</v>
      </c>
      <c r="BB98" s="101">
        <f>'SO-04 - jímkování'!F35</f>
        <v>0</v>
      </c>
      <c r="BC98" s="101">
        <f>'SO-04 - jímkování'!F36</f>
        <v>0</v>
      </c>
      <c r="BD98" s="103">
        <f>'SO-04 - jímkování'!F37</f>
        <v>0</v>
      </c>
      <c r="BT98" s="104" t="s">
        <v>83</v>
      </c>
      <c r="BV98" s="104" t="s">
        <v>77</v>
      </c>
      <c r="BW98" s="104" t="s">
        <v>94</v>
      </c>
      <c r="BX98" s="104" t="s">
        <v>5</v>
      </c>
      <c r="CL98" s="104" t="s">
        <v>1</v>
      </c>
      <c r="CM98" s="104" t="s">
        <v>85</v>
      </c>
    </row>
    <row r="99" spans="1:91" s="7" customFormat="1" ht="16.5" customHeight="1">
      <c r="A99" s="94" t="s">
        <v>79</v>
      </c>
      <c r="B99" s="95"/>
      <c r="C99" s="96"/>
      <c r="D99" s="285" t="s">
        <v>95</v>
      </c>
      <c r="E99" s="285"/>
      <c r="F99" s="285"/>
      <c r="G99" s="285"/>
      <c r="H99" s="285"/>
      <c r="I99" s="97"/>
      <c r="J99" s="285" t="s">
        <v>96</v>
      </c>
      <c r="K99" s="285"/>
      <c r="L99" s="285"/>
      <c r="M99" s="285"/>
      <c r="N99" s="285"/>
      <c r="O99" s="285"/>
      <c r="P99" s="285"/>
      <c r="Q99" s="285"/>
      <c r="R99" s="285"/>
      <c r="S99" s="285"/>
      <c r="T99" s="285"/>
      <c r="U99" s="285"/>
      <c r="V99" s="285"/>
      <c r="W99" s="285"/>
      <c r="X99" s="285"/>
      <c r="Y99" s="285"/>
      <c r="Z99" s="285"/>
      <c r="AA99" s="285"/>
      <c r="AB99" s="285"/>
      <c r="AC99" s="285"/>
      <c r="AD99" s="285"/>
      <c r="AE99" s="285"/>
      <c r="AF99" s="285"/>
      <c r="AG99" s="286">
        <f>'VON - vedlejší a ostatní ...'!J30</f>
        <v>0</v>
      </c>
      <c r="AH99" s="287"/>
      <c r="AI99" s="287"/>
      <c r="AJ99" s="287"/>
      <c r="AK99" s="287"/>
      <c r="AL99" s="287"/>
      <c r="AM99" s="287"/>
      <c r="AN99" s="286">
        <f t="shared" si="0"/>
        <v>0</v>
      </c>
      <c r="AO99" s="287"/>
      <c r="AP99" s="287"/>
      <c r="AQ99" s="98" t="s">
        <v>95</v>
      </c>
      <c r="AR99" s="99"/>
      <c r="AS99" s="105">
        <v>0</v>
      </c>
      <c r="AT99" s="106">
        <f t="shared" si="1"/>
        <v>0</v>
      </c>
      <c r="AU99" s="107">
        <f>'VON - vedlejší a ostatní ...'!P121</f>
        <v>0</v>
      </c>
      <c r="AV99" s="106">
        <f>'VON - vedlejší a ostatní ...'!J33</f>
        <v>0</v>
      </c>
      <c r="AW99" s="106">
        <f>'VON - vedlejší a ostatní ...'!J34</f>
        <v>0</v>
      </c>
      <c r="AX99" s="106">
        <f>'VON - vedlejší a ostatní ...'!J35</f>
        <v>0</v>
      </c>
      <c r="AY99" s="106">
        <f>'VON - vedlejší a ostatní ...'!J36</f>
        <v>0</v>
      </c>
      <c r="AZ99" s="106">
        <f>'VON - vedlejší a ostatní ...'!F33</f>
        <v>0</v>
      </c>
      <c r="BA99" s="106">
        <f>'VON - vedlejší a ostatní ...'!F34</f>
        <v>0</v>
      </c>
      <c r="BB99" s="106">
        <f>'VON - vedlejší a ostatní ...'!F35</f>
        <v>0</v>
      </c>
      <c r="BC99" s="106">
        <f>'VON - vedlejší a ostatní ...'!F36</f>
        <v>0</v>
      </c>
      <c r="BD99" s="108">
        <f>'VON - vedlejší a ostatní ...'!F37</f>
        <v>0</v>
      </c>
      <c r="BT99" s="104" t="s">
        <v>83</v>
      </c>
      <c r="BV99" s="104" t="s">
        <v>77</v>
      </c>
      <c r="BW99" s="104" t="s">
        <v>97</v>
      </c>
      <c r="BX99" s="104" t="s">
        <v>5</v>
      </c>
      <c r="CL99" s="104" t="s">
        <v>1</v>
      </c>
      <c r="CM99" s="104" t="s">
        <v>85</v>
      </c>
    </row>
    <row r="100" spans="1:57" s="2" customFormat="1" ht="30" customHeight="1">
      <c r="A100" s="35"/>
      <c r="B100" s="36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  <c r="AM100" s="37"/>
      <c r="AN100" s="37"/>
      <c r="AO100" s="37"/>
      <c r="AP100" s="37"/>
      <c r="AQ100" s="37"/>
      <c r="AR100" s="40"/>
      <c r="AS100" s="35"/>
      <c r="AT100" s="35"/>
      <c r="AU100" s="35"/>
      <c r="AV100" s="35"/>
      <c r="AW100" s="35"/>
      <c r="AX100" s="35"/>
      <c r="AY100" s="35"/>
      <c r="AZ100" s="35"/>
      <c r="BA100" s="35"/>
      <c r="BB100" s="35"/>
      <c r="BC100" s="35"/>
      <c r="BD100" s="35"/>
      <c r="BE100" s="35"/>
    </row>
    <row r="101" spans="1:57" s="2" customFormat="1" ht="6.95" customHeight="1">
      <c r="A101" s="35"/>
      <c r="B101" s="55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56"/>
      <c r="Y101" s="56"/>
      <c r="Z101" s="56"/>
      <c r="AA101" s="56"/>
      <c r="AB101" s="56"/>
      <c r="AC101" s="56"/>
      <c r="AD101" s="56"/>
      <c r="AE101" s="56"/>
      <c r="AF101" s="56"/>
      <c r="AG101" s="56"/>
      <c r="AH101" s="56"/>
      <c r="AI101" s="56"/>
      <c r="AJ101" s="56"/>
      <c r="AK101" s="56"/>
      <c r="AL101" s="56"/>
      <c r="AM101" s="56"/>
      <c r="AN101" s="56"/>
      <c r="AO101" s="56"/>
      <c r="AP101" s="56"/>
      <c r="AQ101" s="56"/>
      <c r="AR101" s="40"/>
      <c r="AS101" s="35"/>
      <c r="AT101" s="35"/>
      <c r="AU101" s="35"/>
      <c r="AV101" s="35"/>
      <c r="AW101" s="35"/>
      <c r="AX101" s="35"/>
      <c r="AY101" s="35"/>
      <c r="AZ101" s="35"/>
      <c r="BA101" s="35"/>
      <c r="BB101" s="35"/>
      <c r="BC101" s="35"/>
      <c r="BD101" s="35"/>
      <c r="BE101" s="35"/>
    </row>
  </sheetData>
  <sheetProtection algorithmName="SHA-512" hashValue="+te3SoCuSoTV/scjhQtJLQQkB2xUg0Iq0cfoNURVHLwFqkXd3vyFTgZBk5LEBpRyQX7IZ5gfx7uJhSYmXy4lLw==" saltValue="bf/Cj4/D5LO9dhL98BFTkkLCW4gSBDbJepY59TJUkl0rVGXJsBoXtbYp45BL4ltPshvTBJ0v2Sj4WVd6miGuDw==" spinCount="100000" sheet="1" objects="1" scenarios="1" formatColumns="0" formatRows="0"/>
  <mergeCells count="58"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AN98:AP98"/>
    <mergeCell ref="AG98:AM98"/>
    <mergeCell ref="D98:H98"/>
    <mergeCell ref="J98:AF98"/>
    <mergeCell ref="AN99:AP99"/>
    <mergeCell ref="AG99:AM99"/>
    <mergeCell ref="D99:H99"/>
    <mergeCell ref="J99:AF99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AG94:AM94"/>
    <mergeCell ref="AN94:AP94"/>
    <mergeCell ref="L85:AO85"/>
    <mergeCell ref="AM87:AN87"/>
    <mergeCell ref="AM89:AP89"/>
    <mergeCell ref="AS89:AT91"/>
    <mergeCell ref="AM90:AP90"/>
  </mergeCells>
  <hyperlinks>
    <hyperlink ref="A95" location="'SO-01 - oprava přelivného...'!C2" display="/"/>
    <hyperlink ref="A96" location="'SO-02 - výměna stavidla'!C2" display="/"/>
    <hyperlink ref="A97" location="'SO-03 - oprava vývaru'!C2" display="/"/>
    <hyperlink ref="A98" location="'SO-04 - jímkování'!C2" display="/"/>
    <hyperlink ref="A99" location="'VON - vedlejší a ostatní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73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309"/>
      <c r="AT2" s="18" t="s">
        <v>84</v>
      </c>
    </row>
    <row r="3" spans="2:46" s="1" customFormat="1" ht="6.95" customHeight="1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21"/>
      <c r="AT3" s="18" t="s">
        <v>85</v>
      </c>
    </row>
    <row r="4" spans="2:46" s="1" customFormat="1" ht="24.95" customHeight="1">
      <c r="B4" s="21"/>
      <c r="D4" s="111" t="s">
        <v>98</v>
      </c>
      <c r="L4" s="21"/>
      <c r="M4" s="11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13" t="s">
        <v>16</v>
      </c>
      <c r="L6" s="21"/>
    </row>
    <row r="7" spans="2:12" s="1" customFormat="1" ht="16.5" customHeight="1">
      <c r="B7" s="21"/>
      <c r="E7" s="310" t="str">
        <f>'Rekapitulace stavby'!K6</f>
        <v>VT Olše - Písek jez km 68,270</v>
      </c>
      <c r="F7" s="311"/>
      <c r="G7" s="311"/>
      <c r="H7" s="311"/>
      <c r="L7" s="21"/>
    </row>
    <row r="8" spans="1:31" s="2" customFormat="1" ht="12" customHeight="1">
      <c r="A8" s="35"/>
      <c r="B8" s="40"/>
      <c r="C8" s="35"/>
      <c r="D8" s="113" t="s">
        <v>99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12" t="s">
        <v>100</v>
      </c>
      <c r="F9" s="313"/>
      <c r="G9" s="313"/>
      <c r="H9" s="313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13" t="s">
        <v>18</v>
      </c>
      <c r="E11" s="35"/>
      <c r="F11" s="114" t="s">
        <v>1</v>
      </c>
      <c r="G11" s="35"/>
      <c r="H11" s="35"/>
      <c r="I11" s="113" t="s">
        <v>19</v>
      </c>
      <c r="J11" s="114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13" t="s">
        <v>20</v>
      </c>
      <c r="E12" s="35"/>
      <c r="F12" s="114" t="s">
        <v>21</v>
      </c>
      <c r="G12" s="35"/>
      <c r="H12" s="35"/>
      <c r="I12" s="113" t="s">
        <v>22</v>
      </c>
      <c r="J12" s="115" t="str">
        <f>'Rekapitulace stavby'!AN8</f>
        <v>12. 4. 2023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3" t="s">
        <v>24</v>
      </c>
      <c r="E14" s="35"/>
      <c r="F14" s="35"/>
      <c r="G14" s="35"/>
      <c r="H14" s="35"/>
      <c r="I14" s="113" t="s">
        <v>25</v>
      </c>
      <c r="J14" s="114" t="str">
        <f>IF('Rekapitulace stavby'!AN10="","",'Rekapitulace stavby'!AN10)</f>
        <v/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14" t="str">
        <f>IF('Rekapitulace stavby'!E11="","",'Rekapitulace stavby'!E11)</f>
        <v xml:space="preserve"> </v>
      </c>
      <c r="F15" s="35"/>
      <c r="G15" s="35"/>
      <c r="H15" s="35"/>
      <c r="I15" s="113" t="s">
        <v>27</v>
      </c>
      <c r="J15" s="114" t="str">
        <f>IF('Rekapitulace stavby'!AN11="","",'Rekapitulace stavby'!AN11)</f>
        <v/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3" t="s">
        <v>28</v>
      </c>
      <c r="E17" s="35"/>
      <c r="F17" s="35"/>
      <c r="G17" s="35"/>
      <c r="H17" s="35"/>
      <c r="I17" s="113" t="s">
        <v>25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14" t="str">
        <f>'Rekapitulace stavby'!E14</f>
        <v>Vyplň údaj</v>
      </c>
      <c r="F18" s="315"/>
      <c r="G18" s="315"/>
      <c r="H18" s="315"/>
      <c r="I18" s="113" t="s">
        <v>27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3" t="s">
        <v>30</v>
      </c>
      <c r="E20" s="35"/>
      <c r="F20" s="35"/>
      <c r="G20" s="35"/>
      <c r="H20" s="35"/>
      <c r="I20" s="113" t="s">
        <v>25</v>
      </c>
      <c r="J20" s="114" t="str">
        <f>IF('Rekapitulace stavby'!AN16="","",'Rekapitulace stavby'!AN16)</f>
        <v/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4" t="str">
        <f>IF('Rekapitulace stavby'!E17="","",'Rekapitulace stavby'!E17)</f>
        <v xml:space="preserve"> </v>
      </c>
      <c r="F21" s="35"/>
      <c r="G21" s="35"/>
      <c r="H21" s="35"/>
      <c r="I21" s="113" t="s">
        <v>27</v>
      </c>
      <c r="J21" s="114" t="str">
        <f>IF('Rekapitulace stavby'!AN17="","",'Rekapitulace stavby'!AN17)</f>
        <v/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3" t="s">
        <v>32</v>
      </c>
      <c r="E23" s="35"/>
      <c r="F23" s="35"/>
      <c r="G23" s="35"/>
      <c r="H23" s="35"/>
      <c r="I23" s="113" t="s">
        <v>25</v>
      </c>
      <c r="J23" s="114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4" t="s">
        <v>33</v>
      </c>
      <c r="F24" s="35"/>
      <c r="G24" s="35"/>
      <c r="H24" s="35"/>
      <c r="I24" s="113" t="s">
        <v>27</v>
      </c>
      <c r="J24" s="114" t="s">
        <v>1</v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3" t="s">
        <v>34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6"/>
      <c r="B27" s="117"/>
      <c r="C27" s="116"/>
      <c r="D27" s="116"/>
      <c r="E27" s="316" t="s">
        <v>1</v>
      </c>
      <c r="F27" s="316"/>
      <c r="G27" s="316"/>
      <c r="H27" s="316"/>
      <c r="I27" s="116"/>
      <c r="J27" s="116"/>
      <c r="K27" s="116"/>
      <c r="L27" s="118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9"/>
      <c r="E29" s="119"/>
      <c r="F29" s="119"/>
      <c r="G29" s="119"/>
      <c r="H29" s="119"/>
      <c r="I29" s="119"/>
      <c r="J29" s="119"/>
      <c r="K29" s="119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0" t="s">
        <v>35</v>
      </c>
      <c r="E30" s="35"/>
      <c r="F30" s="35"/>
      <c r="G30" s="35"/>
      <c r="H30" s="35"/>
      <c r="I30" s="35"/>
      <c r="J30" s="121">
        <f>ROUND(J123,2)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9"/>
      <c r="E31" s="119"/>
      <c r="F31" s="119"/>
      <c r="G31" s="119"/>
      <c r="H31" s="119"/>
      <c r="I31" s="119"/>
      <c r="J31" s="119"/>
      <c r="K31" s="119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2" t="s">
        <v>37</v>
      </c>
      <c r="G32" s="35"/>
      <c r="H32" s="35"/>
      <c r="I32" s="122" t="s">
        <v>36</v>
      </c>
      <c r="J32" s="122" t="s">
        <v>38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23" t="s">
        <v>39</v>
      </c>
      <c r="E33" s="113" t="s">
        <v>40</v>
      </c>
      <c r="F33" s="124">
        <f>ROUND((SUM(BE123:BE172)),2)</f>
        <v>0</v>
      </c>
      <c r="G33" s="35"/>
      <c r="H33" s="35"/>
      <c r="I33" s="125">
        <v>0.21</v>
      </c>
      <c r="J33" s="124">
        <f>ROUND(((SUM(BE123:BE172))*I33),2)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3" t="s">
        <v>41</v>
      </c>
      <c r="F34" s="124">
        <f>ROUND((SUM(BF123:BF172)),2)</f>
        <v>0</v>
      </c>
      <c r="G34" s="35"/>
      <c r="H34" s="35"/>
      <c r="I34" s="125">
        <v>0.15</v>
      </c>
      <c r="J34" s="124">
        <f>ROUND(((SUM(BF123:BF172))*I34),2)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13" t="s">
        <v>42</v>
      </c>
      <c r="F35" s="124">
        <f>ROUND((SUM(BG123:BG172)),2)</f>
        <v>0</v>
      </c>
      <c r="G35" s="35"/>
      <c r="H35" s="35"/>
      <c r="I35" s="125">
        <v>0.21</v>
      </c>
      <c r="J35" s="124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13" t="s">
        <v>43</v>
      </c>
      <c r="F36" s="124">
        <f>ROUND((SUM(BH123:BH172)),2)</f>
        <v>0</v>
      </c>
      <c r="G36" s="35"/>
      <c r="H36" s="35"/>
      <c r="I36" s="125">
        <v>0.15</v>
      </c>
      <c r="J36" s="124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13" t="s">
        <v>44</v>
      </c>
      <c r="F37" s="124">
        <f>ROUND((SUM(BI123:BI172)),2)</f>
        <v>0</v>
      </c>
      <c r="G37" s="35"/>
      <c r="H37" s="35"/>
      <c r="I37" s="125">
        <v>0</v>
      </c>
      <c r="J37" s="124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6"/>
      <c r="D39" s="127" t="s">
        <v>45</v>
      </c>
      <c r="E39" s="128"/>
      <c r="F39" s="128"/>
      <c r="G39" s="129" t="s">
        <v>46</v>
      </c>
      <c r="H39" s="130" t="s">
        <v>47</v>
      </c>
      <c r="I39" s="128"/>
      <c r="J39" s="131">
        <f>SUM(J30:J37)</f>
        <v>0</v>
      </c>
      <c r="K39" s="132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5" customHeight="1">
      <c r="B41" s="21"/>
      <c r="L41" s="21"/>
    </row>
    <row r="42" spans="2:12" s="1" customFormat="1" ht="14.45" customHeight="1">
      <c r="B42" s="21"/>
      <c r="L42" s="21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52"/>
      <c r="D50" s="133" t="s">
        <v>48</v>
      </c>
      <c r="E50" s="134"/>
      <c r="F50" s="134"/>
      <c r="G50" s="133" t="s">
        <v>49</v>
      </c>
      <c r="H50" s="134"/>
      <c r="I50" s="134"/>
      <c r="J50" s="134"/>
      <c r="K50" s="134"/>
      <c r="L50" s="52"/>
    </row>
    <row r="51" spans="2:12" ht="11.25">
      <c r="B51" s="21"/>
      <c r="L51" s="21"/>
    </row>
    <row r="52" spans="2:12" ht="11.25">
      <c r="B52" s="21"/>
      <c r="L52" s="21"/>
    </row>
    <row r="53" spans="2:12" ht="11.25">
      <c r="B53" s="21"/>
      <c r="L53" s="21"/>
    </row>
    <row r="54" spans="2:12" ht="11.25">
      <c r="B54" s="21"/>
      <c r="L54" s="21"/>
    </row>
    <row r="55" spans="2:12" ht="11.25">
      <c r="B55" s="21"/>
      <c r="L55" s="21"/>
    </row>
    <row r="56" spans="2:12" ht="11.25">
      <c r="B56" s="21"/>
      <c r="L56" s="21"/>
    </row>
    <row r="57" spans="2:12" ht="11.25">
      <c r="B57" s="21"/>
      <c r="L57" s="21"/>
    </row>
    <row r="58" spans="2:12" ht="11.25">
      <c r="B58" s="21"/>
      <c r="L58" s="21"/>
    </row>
    <row r="59" spans="2:12" ht="11.25">
      <c r="B59" s="21"/>
      <c r="L59" s="21"/>
    </row>
    <row r="60" spans="2:12" ht="11.25">
      <c r="B60" s="21"/>
      <c r="L60" s="21"/>
    </row>
    <row r="61" spans="1:31" s="2" customFormat="1" ht="12.75">
      <c r="A61" s="35"/>
      <c r="B61" s="40"/>
      <c r="C61" s="35"/>
      <c r="D61" s="135" t="s">
        <v>50</v>
      </c>
      <c r="E61" s="136"/>
      <c r="F61" s="137" t="s">
        <v>51</v>
      </c>
      <c r="G61" s="135" t="s">
        <v>50</v>
      </c>
      <c r="H61" s="136"/>
      <c r="I61" s="136"/>
      <c r="J61" s="138" t="s">
        <v>51</v>
      </c>
      <c r="K61" s="136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1.25">
      <c r="B62" s="21"/>
      <c r="L62" s="21"/>
    </row>
    <row r="63" spans="2:12" ht="11.25">
      <c r="B63" s="21"/>
      <c r="L63" s="21"/>
    </row>
    <row r="64" spans="2:12" ht="11.25">
      <c r="B64" s="21"/>
      <c r="L64" s="21"/>
    </row>
    <row r="65" spans="1:31" s="2" customFormat="1" ht="12.75">
      <c r="A65" s="35"/>
      <c r="B65" s="40"/>
      <c r="C65" s="35"/>
      <c r="D65" s="133" t="s">
        <v>52</v>
      </c>
      <c r="E65" s="139"/>
      <c r="F65" s="139"/>
      <c r="G65" s="133" t="s">
        <v>53</v>
      </c>
      <c r="H65" s="139"/>
      <c r="I65" s="139"/>
      <c r="J65" s="139"/>
      <c r="K65" s="139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1.25">
      <c r="B66" s="21"/>
      <c r="L66" s="21"/>
    </row>
    <row r="67" spans="2:12" ht="11.25">
      <c r="B67" s="21"/>
      <c r="L67" s="21"/>
    </row>
    <row r="68" spans="2:12" ht="11.25">
      <c r="B68" s="21"/>
      <c r="L68" s="21"/>
    </row>
    <row r="69" spans="2:12" ht="11.25">
      <c r="B69" s="21"/>
      <c r="L69" s="21"/>
    </row>
    <row r="70" spans="2:12" ht="11.25">
      <c r="B70" s="21"/>
      <c r="L70" s="21"/>
    </row>
    <row r="71" spans="2:12" ht="11.25">
      <c r="B71" s="21"/>
      <c r="L71" s="21"/>
    </row>
    <row r="72" spans="2:12" ht="11.25">
      <c r="B72" s="21"/>
      <c r="L72" s="21"/>
    </row>
    <row r="73" spans="2:12" ht="11.25">
      <c r="B73" s="21"/>
      <c r="L73" s="21"/>
    </row>
    <row r="74" spans="2:12" ht="11.25">
      <c r="B74" s="21"/>
      <c r="L74" s="21"/>
    </row>
    <row r="75" spans="2:12" ht="11.25">
      <c r="B75" s="21"/>
      <c r="L75" s="21"/>
    </row>
    <row r="76" spans="1:31" s="2" customFormat="1" ht="12.75">
      <c r="A76" s="35"/>
      <c r="B76" s="40"/>
      <c r="C76" s="35"/>
      <c r="D76" s="135" t="s">
        <v>50</v>
      </c>
      <c r="E76" s="136"/>
      <c r="F76" s="137" t="s">
        <v>51</v>
      </c>
      <c r="G76" s="135" t="s">
        <v>50</v>
      </c>
      <c r="H76" s="136"/>
      <c r="I76" s="136"/>
      <c r="J76" s="138" t="s">
        <v>51</v>
      </c>
      <c r="K76" s="136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0"/>
      <c r="C77" s="141"/>
      <c r="D77" s="141"/>
      <c r="E77" s="141"/>
      <c r="F77" s="141"/>
      <c r="G77" s="141"/>
      <c r="H77" s="141"/>
      <c r="I77" s="141"/>
      <c r="J77" s="141"/>
      <c r="K77" s="141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42"/>
      <c r="C81" s="143"/>
      <c r="D81" s="143"/>
      <c r="E81" s="143"/>
      <c r="F81" s="143"/>
      <c r="G81" s="143"/>
      <c r="H81" s="143"/>
      <c r="I81" s="143"/>
      <c r="J81" s="143"/>
      <c r="K81" s="143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4" t="s">
        <v>101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317" t="str">
        <f>E7</f>
        <v>VT Olše - Písek jez km 68,270</v>
      </c>
      <c r="F85" s="318"/>
      <c r="G85" s="318"/>
      <c r="H85" s="318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30" t="s">
        <v>99</v>
      </c>
      <c r="D86" s="37"/>
      <c r="E86" s="37"/>
      <c r="F86" s="37"/>
      <c r="G86" s="37"/>
      <c r="H86" s="37"/>
      <c r="I86" s="37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269" t="str">
        <f>E9</f>
        <v>SO-01 - oprava přelivného tělesa</v>
      </c>
      <c r="F87" s="319"/>
      <c r="G87" s="319"/>
      <c r="H87" s="319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30" t="s">
        <v>20</v>
      </c>
      <c r="D89" s="37"/>
      <c r="E89" s="37"/>
      <c r="F89" s="28" t="str">
        <f>F12</f>
        <v xml:space="preserve">Písek </v>
      </c>
      <c r="G89" s="37"/>
      <c r="H89" s="37"/>
      <c r="I89" s="30" t="s">
        <v>22</v>
      </c>
      <c r="J89" s="67" t="str">
        <f>IF(J12="","",J12)</f>
        <v>12. 4. 2023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2" customHeight="1">
      <c r="A91" s="35"/>
      <c r="B91" s="36"/>
      <c r="C91" s="30" t="s">
        <v>24</v>
      </c>
      <c r="D91" s="37"/>
      <c r="E91" s="37"/>
      <c r="F91" s="28" t="str">
        <f>E15</f>
        <v xml:space="preserve"> </v>
      </c>
      <c r="G91" s="37"/>
      <c r="H91" s="37"/>
      <c r="I91" s="30" t="s">
        <v>30</v>
      </c>
      <c r="J91" s="33" t="str">
        <f>E21</f>
        <v xml:space="preserve"> 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2" customHeight="1">
      <c r="A92" s="35"/>
      <c r="B92" s="36"/>
      <c r="C92" s="30" t="s">
        <v>28</v>
      </c>
      <c r="D92" s="37"/>
      <c r="E92" s="37"/>
      <c r="F92" s="28" t="str">
        <f>IF(E18="","",E18)</f>
        <v>Vyplň údaj</v>
      </c>
      <c r="G92" s="37"/>
      <c r="H92" s="37"/>
      <c r="I92" s="30" t="s">
        <v>32</v>
      </c>
      <c r="J92" s="33" t="str">
        <f>E24</f>
        <v>Ing. Jiří Skalník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44" t="s">
        <v>102</v>
      </c>
      <c r="D94" s="145"/>
      <c r="E94" s="145"/>
      <c r="F94" s="145"/>
      <c r="G94" s="145"/>
      <c r="H94" s="145"/>
      <c r="I94" s="145"/>
      <c r="J94" s="146" t="s">
        <v>103</v>
      </c>
      <c r="K94" s="145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47" t="s">
        <v>104</v>
      </c>
      <c r="D96" s="37"/>
      <c r="E96" s="37"/>
      <c r="F96" s="37"/>
      <c r="G96" s="37"/>
      <c r="H96" s="37"/>
      <c r="I96" s="37"/>
      <c r="J96" s="85">
        <f>J123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105</v>
      </c>
    </row>
    <row r="97" spans="2:12" s="9" customFormat="1" ht="24.95" customHeight="1">
      <c r="B97" s="148"/>
      <c r="C97" s="149"/>
      <c r="D97" s="150" t="s">
        <v>106</v>
      </c>
      <c r="E97" s="151"/>
      <c r="F97" s="151"/>
      <c r="G97" s="151"/>
      <c r="H97" s="151"/>
      <c r="I97" s="151"/>
      <c r="J97" s="152">
        <f>J124</f>
        <v>0</v>
      </c>
      <c r="K97" s="149"/>
      <c r="L97" s="153"/>
    </row>
    <row r="98" spans="2:12" s="10" customFormat="1" ht="19.9" customHeight="1">
      <c r="B98" s="154"/>
      <c r="C98" s="155"/>
      <c r="D98" s="156" t="s">
        <v>107</v>
      </c>
      <c r="E98" s="157"/>
      <c r="F98" s="157"/>
      <c r="G98" s="157"/>
      <c r="H98" s="157"/>
      <c r="I98" s="157"/>
      <c r="J98" s="158">
        <f>J125</f>
        <v>0</v>
      </c>
      <c r="K98" s="155"/>
      <c r="L98" s="159"/>
    </row>
    <row r="99" spans="2:12" s="10" customFormat="1" ht="19.9" customHeight="1">
      <c r="B99" s="154"/>
      <c r="C99" s="155"/>
      <c r="D99" s="156" t="s">
        <v>108</v>
      </c>
      <c r="E99" s="157"/>
      <c r="F99" s="157"/>
      <c r="G99" s="157"/>
      <c r="H99" s="157"/>
      <c r="I99" s="157"/>
      <c r="J99" s="158">
        <f>J131</f>
        <v>0</v>
      </c>
      <c r="K99" s="155"/>
      <c r="L99" s="159"/>
    </row>
    <row r="100" spans="2:12" s="10" customFormat="1" ht="19.9" customHeight="1">
      <c r="B100" s="154"/>
      <c r="C100" s="155"/>
      <c r="D100" s="156" t="s">
        <v>109</v>
      </c>
      <c r="E100" s="157"/>
      <c r="F100" s="157"/>
      <c r="G100" s="157"/>
      <c r="H100" s="157"/>
      <c r="I100" s="157"/>
      <c r="J100" s="158">
        <f>J135</f>
        <v>0</v>
      </c>
      <c r="K100" s="155"/>
      <c r="L100" s="159"/>
    </row>
    <row r="101" spans="2:12" s="10" customFormat="1" ht="19.9" customHeight="1">
      <c r="B101" s="154"/>
      <c r="C101" s="155"/>
      <c r="D101" s="156" t="s">
        <v>110</v>
      </c>
      <c r="E101" s="157"/>
      <c r="F101" s="157"/>
      <c r="G101" s="157"/>
      <c r="H101" s="157"/>
      <c r="I101" s="157"/>
      <c r="J101" s="158">
        <f>J148</f>
        <v>0</v>
      </c>
      <c r="K101" s="155"/>
      <c r="L101" s="159"/>
    </row>
    <row r="102" spans="2:12" s="10" customFormat="1" ht="19.9" customHeight="1">
      <c r="B102" s="154"/>
      <c r="C102" s="155"/>
      <c r="D102" s="156" t="s">
        <v>111</v>
      </c>
      <c r="E102" s="157"/>
      <c r="F102" s="157"/>
      <c r="G102" s="157"/>
      <c r="H102" s="157"/>
      <c r="I102" s="157"/>
      <c r="J102" s="158">
        <f>J151</f>
        <v>0</v>
      </c>
      <c r="K102" s="155"/>
      <c r="L102" s="159"/>
    </row>
    <row r="103" spans="2:12" s="10" customFormat="1" ht="19.9" customHeight="1">
      <c r="B103" s="154"/>
      <c r="C103" s="155"/>
      <c r="D103" s="156" t="s">
        <v>112</v>
      </c>
      <c r="E103" s="157"/>
      <c r="F103" s="157"/>
      <c r="G103" s="157"/>
      <c r="H103" s="157"/>
      <c r="I103" s="157"/>
      <c r="J103" s="158">
        <f>J171</f>
        <v>0</v>
      </c>
      <c r="K103" s="155"/>
      <c r="L103" s="159"/>
    </row>
    <row r="104" spans="1:31" s="2" customFormat="1" ht="21.75" customHeight="1">
      <c r="A104" s="35"/>
      <c r="B104" s="36"/>
      <c r="C104" s="37"/>
      <c r="D104" s="37"/>
      <c r="E104" s="37"/>
      <c r="F104" s="37"/>
      <c r="G104" s="37"/>
      <c r="H104" s="37"/>
      <c r="I104" s="37"/>
      <c r="J104" s="37"/>
      <c r="K104" s="37"/>
      <c r="L104" s="52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pans="1:31" s="2" customFormat="1" ht="6.95" customHeight="1">
      <c r="A105" s="35"/>
      <c r="B105" s="55"/>
      <c r="C105" s="56"/>
      <c r="D105" s="56"/>
      <c r="E105" s="56"/>
      <c r="F105" s="56"/>
      <c r="G105" s="56"/>
      <c r="H105" s="56"/>
      <c r="I105" s="56"/>
      <c r="J105" s="56"/>
      <c r="K105" s="56"/>
      <c r="L105" s="52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9" spans="1:31" s="2" customFormat="1" ht="6.95" customHeight="1">
      <c r="A109" s="35"/>
      <c r="B109" s="57"/>
      <c r="C109" s="58"/>
      <c r="D109" s="58"/>
      <c r="E109" s="58"/>
      <c r="F109" s="58"/>
      <c r="G109" s="58"/>
      <c r="H109" s="58"/>
      <c r="I109" s="58"/>
      <c r="J109" s="58"/>
      <c r="K109" s="58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24.95" customHeight="1">
      <c r="A110" s="35"/>
      <c r="B110" s="36"/>
      <c r="C110" s="24" t="s">
        <v>113</v>
      </c>
      <c r="D110" s="37"/>
      <c r="E110" s="37"/>
      <c r="F110" s="37"/>
      <c r="G110" s="37"/>
      <c r="H110" s="37"/>
      <c r="I110" s="37"/>
      <c r="J110" s="37"/>
      <c r="K110" s="37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6.95" customHeight="1">
      <c r="A111" s="35"/>
      <c r="B111" s="36"/>
      <c r="C111" s="37"/>
      <c r="D111" s="37"/>
      <c r="E111" s="37"/>
      <c r="F111" s="37"/>
      <c r="G111" s="37"/>
      <c r="H111" s="37"/>
      <c r="I111" s="37"/>
      <c r="J111" s="37"/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2" customHeight="1">
      <c r="A112" s="35"/>
      <c r="B112" s="36"/>
      <c r="C112" s="30" t="s">
        <v>16</v>
      </c>
      <c r="D112" s="37"/>
      <c r="E112" s="37"/>
      <c r="F112" s="37"/>
      <c r="G112" s="37"/>
      <c r="H112" s="37"/>
      <c r="I112" s="37"/>
      <c r="J112" s="37"/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16.5" customHeight="1">
      <c r="A113" s="35"/>
      <c r="B113" s="36"/>
      <c r="C113" s="37"/>
      <c r="D113" s="37"/>
      <c r="E113" s="317" t="str">
        <f>E7</f>
        <v>VT Olše - Písek jez km 68,270</v>
      </c>
      <c r="F113" s="318"/>
      <c r="G113" s="318"/>
      <c r="H113" s="318"/>
      <c r="I113" s="37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2" customHeight="1">
      <c r="A114" s="35"/>
      <c r="B114" s="36"/>
      <c r="C114" s="30" t="s">
        <v>99</v>
      </c>
      <c r="D114" s="37"/>
      <c r="E114" s="37"/>
      <c r="F114" s="37"/>
      <c r="G114" s="37"/>
      <c r="H114" s="37"/>
      <c r="I114" s="37"/>
      <c r="J114" s="37"/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6.5" customHeight="1">
      <c r="A115" s="35"/>
      <c r="B115" s="36"/>
      <c r="C115" s="37"/>
      <c r="D115" s="37"/>
      <c r="E115" s="269" t="str">
        <f>E9</f>
        <v>SO-01 - oprava přelivného tělesa</v>
      </c>
      <c r="F115" s="319"/>
      <c r="G115" s="319"/>
      <c r="H115" s="319"/>
      <c r="I115" s="37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6.95" customHeight="1">
      <c r="A116" s="35"/>
      <c r="B116" s="36"/>
      <c r="C116" s="37"/>
      <c r="D116" s="37"/>
      <c r="E116" s="37"/>
      <c r="F116" s="37"/>
      <c r="G116" s="37"/>
      <c r="H116" s="37"/>
      <c r="I116" s="37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12" customHeight="1">
      <c r="A117" s="35"/>
      <c r="B117" s="36"/>
      <c r="C117" s="30" t="s">
        <v>20</v>
      </c>
      <c r="D117" s="37"/>
      <c r="E117" s="37"/>
      <c r="F117" s="28" t="str">
        <f>F12</f>
        <v xml:space="preserve">Písek </v>
      </c>
      <c r="G117" s="37"/>
      <c r="H117" s="37"/>
      <c r="I117" s="30" t="s">
        <v>22</v>
      </c>
      <c r="J117" s="67" t="str">
        <f>IF(J12="","",J12)</f>
        <v>12. 4. 2023</v>
      </c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6.95" customHeight="1">
      <c r="A118" s="35"/>
      <c r="B118" s="36"/>
      <c r="C118" s="37"/>
      <c r="D118" s="37"/>
      <c r="E118" s="37"/>
      <c r="F118" s="37"/>
      <c r="G118" s="37"/>
      <c r="H118" s="37"/>
      <c r="I118" s="37"/>
      <c r="J118" s="37"/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15.2" customHeight="1">
      <c r="A119" s="35"/>
      <c r="B119" s="36"/>
      <c r="C119" s="30" t="s">
        <v>24</v>
      </c>
      <c r="D119" s="37"/>
      <c r="E119" s="37"/>
      <c r="F119" s="28" t="str">
        <f>E15</f>
        <v xml:space="preserve"> </v>
      </c>
      <c r="G119" s="37"/>
      <c r="H119" s="37"/>
      <c r="I119" s="30" t="s">
        <v>30</v>
      </c>
      <c r="J119" s="33" t="str">
        <f>E21</f>
        <v xml:space="preserve"> </v>
      </c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5.2" customHeight="1">
      <c r="A120" s="35"/>
      <c r="B120" s="36"/>
      <c r="C120" s="30" t="s">
        <v>28</v>
      </c>
      <c r="D120" s="37"/>
      <c r="E120" s="37"/>
      <c r="F120" s="28" t="str">
        <f>IF(E18="","",E18)</f>
        <v>Vyplň údaj</v>
      </c>
      <c r="G120" s="37"/>
      <c r="H120" s="37"/>
      <c r="I120" s="30" t="s">
        <v>32</v>
      </c>
      <c r="J120" s="33" t="str">
        <f>E24</f>
        <v>Ing. Jiří Skalník</v>
      </c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10.35" customHeight="1">
      <c r="A121" s="35"/>
      <c r="B121" s="36"/>
      <c r="C121" s="37"/>
      <c r="D121" s="37"/>
      <c r="E121" s="37"/>
      <c r="F121" s="37"/>
      <c r="G121" s="37"/>
      <c r="H121" s="37"/>
      <c r="I121" s="37"/>
      <c r="J121" s="37"/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11" customFormat="1" ht="29.25" customHeight="1">
      <c r="A122" s="160"/>
      <c r="B122" s="161"/>
      <c r="C122" s="162" t="s">
        <v>114</v>
      </c>
      <c r="D122" s="163" t="s">
        <v>60</v>
      </c>
      <c r="E122" s="163" t="s">
        <v>56</v>
      </c>
      <c r="F122" s="163" t="s">
        <v>57</v>
      </c>
      <c r="G122" s="163" t="s">
        <v>115</v>
      </c>
      <c r="H122" s="163" t="s">
        <v>116</v>
      </c>
      <c r="I122" s="163" t="s">
        <v>117</v>
      </c>
      <c r="J122" s="163" t="s">
        <v>103</v>
      </c>
      <c r="K122" s="164" t="s">
        <v>118</v>
      </c>
      <c r="L122" s="165"/>
      <c r="M122" s="76" t="s">
        <v>1</v>
      </c>
      <c r="N122" s="77" t="s">
        <v>39</v>
      </c>
      <c r="O122" s="77" t="s">
        <v>119</v>
      </c>
      <c r="P122" s="77" t="s">
        <v>120</v>
      </c>
      <c r="Q122" s="77" t="s">
        <v>121</v>
      </c>
      <c r="R122" s="77" t="s">
        <v>122</v>
      </c>
      <c r="S122" s="77" t="s">
        <v>123</v>
      </c>
      <c r="T122" s="78" t="s">
        <v>124</v>
      </c>
      <c r="U122" s="160"/>
      <c r="V122" s="160"/>
      <c r="W122" s="160"/>
      <c r="X122" s="160"/>
      <c r="Y122" s="160"/>
      <c r="Z122" s="160"/>
      <c r="AA122" s="160"/>
      <c r="AB122" s="160"/>
      <c r="AC122" s="160"/>
      <c r="AD122" s="160"/>
      <c r="AE122" s="160"/>
    </row>
    <row r="123" spans="1:63" s="2" customFormat="1" ht="22.9" customHeight="1">
      <c r="A123" s="35"/>
      <c r="B123" s="36"/>
      <c r="C123" s="83" t="s">
        <v>125</v>
      </c>
      <c r="D123" s="37"/>
      <c r="E123" s="37"/>
      <c r="F123" s="37"/>
      <c r="G123" s="37"/>
      <c r="H123" s="37"/>
      <c r="I123" s="37"/>
      <c r="J123" s="166">
        <f>BK123</f>
        <v>0</v>
      </c>
      <c r="K123" s="37"/>
      <c r="L123" s="40"/>
      <c r="M123" s="79"/>
      <c r="N123" s="167"/>
      <c r="O123" s="80"/>
      <c r="P123" s="168">
        <f>P124</f>
        <v>0</v>
      </c>
      <c r="Q123" s="80"/>
      <c r="R123" s="168">
        <f>R124</f>
        <v>46.72024784</v>
      </c>
      <c r="S123" s="80"/>
      <c r="T123" s="169">
        <f>T124</f>
        <v>43.289528000000004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T123" s="18" t="s">
        <v>74</v>
      </c>
      <c r="AU123" s="18" t="s">
        <v>105</v>
      </c>
      <c r="BK123" s="170">
        <f>BK124</f>
        <v>0</v>
      </c>
    </row>
    <row r="124" spans="2:63" s="12" customFormat="1" ht="25.9" customHeight="1">
      <c r="B124" s="171"/>
      <c r="C124" s="172"/>
      <c r="D124" s="173" t="s">
        <v>74</v>
      </c>
      <c r="E124" s="174" t="s">
        <v>126</v>
      </c>
      <c r="F124" s="174" t="s">
        <v>127</v>
      </c>
      <c r="G124" s="172"/>
      <c r="H124" s="172"/>
      <c r="I124" s="175"/>
      <c r="J124" s="176">
        <f>BK124</f>
        <v>0</v>
      </c>
      <c r="K124" s="172"/>
      <c r="L124" s="177"/>
      <c r="M124" s="178"/>
      <c r="N124" s="179"/>
      <c r="O124" s="179"/>
      <c r="P124" s="180">
        <f>P125+P131+P135+P148+P151+P171</f>
        <v>0</v>
      </c>
      <c r="Q124" s="179"/>
      <c r="R124" s="180">
        <f>R125+R131+R135+R148+R151+R171</f>
        <v>46.72024784</v>
      </c>
      <c r="S124" s="179"/>
      <c r="T124" s="181">
        <f>T125+T131+T135+T148+T151+T171</f>
        <v>43.289528000000004</v>
      </c>
      <c r="AR124" s="182" t="s">
        <v>83</v>
      </c>
      <c r="AT124" s="183" t="s">
        <v>74</v>
      </c>
      <c r="AU124" s="183" t="s">
        <v>75</v>
      </c>
      <c r="AY124" s="182" t="s">
        <v>128</v>
      </c>
      <c r="BK124" s="184">
        <f>BK125+BK131+BK135+BK148+BK151+BK171</f>
        <v>0</v>
      </c>
    </row>
    <row r="125" spans="2:63" s="12" customFormat="1" ht="22.9" customHeight="1">
      <c r="B125" s="171"/>
      <c r="C125" s="172"/>
      <c r="D125" s="173" t="s">
        <v>74</v>
      </c>
      <c r="E125" s="185" t="s">
        <v>83</v>
      </c>
      <c r="F125" s="185" t="s">
        <v>129</v>
      </c>
      <c r="G125" s="172"/>
      <c r="H125" s="172"/>
      <c r="I125" s="175"/>
      <c r="J125" s="186">
        <f>BK125</f>
        <v>0</v>
      </c>
      <c r="K125" s="172"/>
      <c r="L125" s="177"/>
      <c r="M125" s="178"/>
      <c r="N125" s="179"/>
      <c r="O125" s="179"/>
      <c r="P125" s="180">
        <f>SUM(P126:P130)</f>
        <v>0</v>
      </c>
      <c r="Q125" s="179"/>
      <c r="R125" s="180">
        <f>SUM(R126:R130)</f>
        <v>0.8929999999999999</v>
      </c>
      <c r="S125" s="179"/>
      <c r="T125" s="181">
        <f>SUM(T126:T130)</f>
        <v>0</v>
      </c>
      <c r="AR125" s="182" t="s">
        <v>83</v>
      </c>
      <c r="AT125" s="183" t="s">
        <v>74</v>
      </c>
      <c r="AU125" s="183" t="s">
        <v>83</v>
      </c>
      <c r="AY125" s="182" t="s">
        <v>128</v>
      </c>
      <c r="BK125" s="184">
        <f>SUM(BK126:BK130)</f>
        <v>0</v>
      </c>
    </row>
    <row r="126" spans="1:65" s="2" customFormat="1" ht="33" customHeight="1">
      <c r="A126" s="35"/>
      <c r="B126" s="36"/>
      <c r="C126" s="187" t="s">
        <v>83</v>
      </c>
      <c r="D126" s="187" t="s">
        <v>130</v>
      </c>
      <c r="E126" s="188" t="s">
        <v>131</v>
      </c>
      <c r="F126" s="189" t="s">
        <v>132</v>
      </c>
      <c r="G126" s="190" t="s">
        <v>133</v>
      </c>
      <c r="H126" s="191">
        <v>50</v>
      </c>
      <c r="I126" s="192"/>
      <c r="J126" s="193">
        <f>ROUND(I126*H126,2)</f>
        <v>0</v>
      </c>
      <c r="K126" s="189" t="s">
        <v>134</v>
      </c>
      <c r="L126" s="40"/>
      <c r="M126" s="194" t="s">
        <v>1</v>
      </c>
      <c r="N126" s="195" t="s">
        <v>40</v>
      </c>
      <c r="O126" s="72"/>
      <c r="P126" s="196">
        <f>O126*H126</f>
        <v>0</v>
      </c>
      <c r="Q126" s="196">
        <v>0.01715</v>
      </c>
      <c r="R126" s="196">
        <f>Q126*H126</f>
        <v>0.8574999999999999</v>
      </c>
      <c r="S126" s="196">
        <v>0</v>
      </c>
      <c r="T126" s="197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198" t="s">
        <v>135</v>
      </c>
      <c r="AT126" s="198" t="s">
        <v>130</v>
      </c>
      <c r="AU126" s="198" t="s">
        <v>85</v>
      </c>
      <c r="AY126" s="18" t="s">
        <v>128</v>
      </c>
      <c r="BE126" s="199">
        <f>IF(N126="základní",J126,0)</f>
        <v>0</v>
      </c>
      <c r="BF126" s="199">
        <f>IF(N126="snížená",J126,0)</f>
        <v>0</v>
      </c>
      <c r="BG126" s="199">
        <f>IF(N126="zákl. přenesená",J126,0)</f>
        <v>0</v>
      </c>
      <c r="BH126" s="199">
        <f>IF(N126="sníž. přenesená",J126,0)</f>
        <v>0</v>
      </c>
      <c r="BI126" s="199">
        <f>IF(N126="nulová",J126,0)</f>
        <v>0</v>
      </c>
      <c r="BJ126" s="18" t="s">
        <v>83</v>
      </c>
      <c r="BK126" s="199">
        <f>ROUND(I126*H126,2)</f>
        <v>0</v>
      </c>
      <c r="BL126" s="18" t="s">
        <v>135</v>
      </c>
      <c r="BM126" s="198" t="s">
        <v>136</v>
      </c>
    </row>
    <row r="127" spans="1:47" s="2" customFormat="1" ht="19.5">
      <c r="A127" s="35"/>
      <c r="B127" s="36"/>
      <c r="C127" s="37"/>
      <c r="D127" s="200" t="s">
        <v>137</v>
      </c>
      <c r="E127" s="37"/>
      <c r="F127" s="201" t="s">
        <v>138</v>
      </c>
      <c r="G127" s="37"/>
      <c r="H127" s="37"/>
      <c r="I127" s="202"/>
      <c r="J127" s="37"/>
      <c r="K127" s="37"/>
      <c r="L127" s="40"/>
      <c r="M127" s="203"/>
      <c r="N127" s="204"/>
      <c r="O127" s="72"/>
      <c r="P127" s="72"/>
      <c r="Q127" s="72"/>
      <c r="R127" s="72"/>
      <c r="S127" s="72"/>
      <c r="T127" s="73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T127" s="18" t="s">
        <v>137</v>
      </c>
      <c r="AU127" s="18" t="s">
        <v>85</v>
      </c>
    </row>
    <row r="128" spans="2:51" s="13" customFormat="1" ht="11.25">
      <c r="B128" s="205"/>
      <c r="C128" s="206"/>
      <c r="D128" s="200" t="s">
        <v>139</v>
      </c>
      <c r="E128" s="207" t="s">
        <v>1</v>
      </c>
      <c r="F128" s="208" t="s">
        <v>140</v>
      </c>
      <c r="G128" s="206"/>
      <c r="H128" s="209">
        <v>50</v>
      </c>
      <c r="I128" s="210"/>
      <c r="J128" s="206"/>
      <c r="K128" s="206"/>
      <c r="L128" s="211"/>
      <c r="M128" s="212"/>
      <c r="N128" s="213"/>
      <c r="O128" s="213"/>
      <c r="P128" s="213"/>
      <c r="Q128" s="213"/>
      <c r="R128" s="213"/>
      <c r="S128" s="213"/>
      <c r="T128" s="214"/>
      <c r="AT128" s="215" t="s">
        <v>139</v>
      </c>
      <c r="AU128" s="215" t="s">
        <v>85</v>
      </c>
      <c r="AV128" s="13" t="s">
        <v>85</v>
      </c>
      <c r="AW128" s="13" t="s">
        <v>31</v>
      </c>
      <c r="AX128" s="13" t="s">
        <v>83</v>
      </c>
      <c r="AY128" s="215" t="s">
        <v>128</v>
      </c>
    </row>
    <row r="129" spans="1:65" s="2" customFormat="1" ht="16.5" customHeight="1">
      <c r="A129" s="35"/>
      <c r="B129" s="36"/>
      <c r="C129" s="216" t="s">
        <v>85</v>
      </c>
      <c r="D129" s="216" t="s">
        <v>141</v>
      </c>
      <c r="E129" s="217" t="s">
        <v>142</v>
      </c>
      <c r="F129" s="218" t="s">
        <v>143</v>
      </c>
      <c r="G129" s="219" t="s">
        <v>133</v>
      </c>
      <c r="H129" s="220">
        <v>50</v>
      </c>
      <c r="I129" s="221"/>
      <c r="J129" s="222">
        <f>ROUND(I129*H129,2)</f>
        <v>0</v>
      </c>
      <c r="K129" s="218" t="s">
        <v>1</v>
      </c>
      <c r="L129" s="223"/>
      <c r="M129" s="224" t="s">
        <v>1</v>
      </c>
      <c r="N129" s="225" t="s">
        <v>40</v>
      </c>
      <c r="O129" s="72"/>
      <c r="P129" s="196">
        <f>O129*H129</f>
        <v>0</v>
      </c>
      <c r="Q129" s="196">
        <v>0.00071</v>
      </c>
      <c r="R129" s="196">
        <f>Q129*H129</f>
        <v>0.035500000000000004</v>
      </c>
      <c r="S129" s="196">
        <v>0</v>
      </c>
      <c r="T129" s="197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198" t="s">
        <v>144</v>
      </c>
      <c r="AT129" s="198" t="s">
        <v>141</v>
      </c>
      <c r="AU129" s="198" t="s">
        <v>85</v>
      </c>
      <c r="AY129" s="18" t="s">
        <v>128</v>
      </c>
      <c r="BE129" s="199">
        <f>IF(N129="základní",J129,0)</f>
        <v>0</v>
      </c>
      <c r="BF129" s="199">
        <f>IF(N129="snížená",J129,0)</f>
        <v>0</v>
      </c>
      <c r="BG129" s="199">
        <f>IF(N129="zákl. přenesená",J129,0)</f>
        <v>0</v>
      </c>
      <c r="BH129" s="199">
        <f>IF(N129="sníž. přenesená",J129,0)</f>
        <v>0</v>
      </c>
      <c r="BI129" s="199">
        <f>IF(N129="nulová",J129,0)</f>
        <v>0</v>
      </c>
      <c r="BJ129" s="18" t="s">
        <v>83</v>
      </c>
      <c r="BK129" s="199">
        <f>ROUND(I129*H129,2)</f>
        <v>0</v>
      </c>
      <c r="BL129" s="18" t="s">
        <v>135</v>
      </c>
      <c r="BM129" s="198" t="s">
        <v>145</v>
      </c>
    </row>
    <row r="130" spans="2:51" s="13" customFormat="1" ht="11.25">
      <c r="B130" s="205"/>
      <c r="C130" s="206"/>
      <c r="D130" s="200" t="s">
        <v>139</v>
      </c>
      <c r="E130" s="207" t="s">
        <v>1</v>
      </c>
      <c r="F130" s="208" t="s">
        <v>140</v>
      </c>
      <c r="G130" s="206"/>
      <c r="H130" s="209">
        <v>50</v>
      </c>
      <c r="I130" s="210"/>
      <c r="J130" s="206"/>
      <c r="K130" s="206"/>
      <c r="L130" s="211"/>
      <c r="M130" s="212"/>
      <c r="N130" s="213"/>
      <c r="O130" s="213"/>
      <c r="P130" s="213"/>
      <c r="Q130" s="213"/>
      <c r="R130" s="213"/>
      <c r="S130" s="213"/>
      <c r="T130" s="214"/>
      <c r="AT130" s="215" t="s">
        <v>139</v>
      </c>
      <c r="AU130" s="215" t="s">
        <v>85</v>
      </c>
      <c r="AV130" s="13" t="s">
        <v>85</v>
      </c>
      <c r="AW130" s="13" t="s">
        <v>31</v>
      </c>
      <c r="AX130" s="13" t="s">
        <v>83</v>
      </c>
      <c r="AY130" s="215" t="s">
        <v>128</v>
      </c>
    </row>
    <row r="131" spans="2:63" s="12" customFormat="1" ht="22.9" customHeight="1">
      <c r="B131" s="171"/>
      <c r="C131" s="172"/>
      <c r="D131" s="173" t="s">
        <v>74</v>
      </c>
      <c r="E131" s="185" t="s">
        <v>85</v>
      </c>
      <c r="F131" s="185" t="s">
        <v>146</v>
      </c>
      <c r="G131" s="172"/>
      <c r="H131" s="172"/>
      <c r="I131" s="175"/>
      <c r="J131" s="186">
        <f>BK131</f>
        <v>0</v>
      </c>
      <c r="K131" s="172"/>
      <c r="L131" s="177"/>
      <c r="M131" s="178"/>
      <c r="N131" s="179"/>
      <c r="O131" s="179"/>
      <c r="P131" s="180">
        <f>SUM(P132:P134)</f>
        <v>0</v>
      </c>
      <c r="Q131" s="179"/>
      <c r="R131" s="180">
        <f>SUM(R132:R134)</f>
        <v>0.0027500000000000003</v>
      </c>
      <c r="S131" s="179"/>
      <c r="T131" s="181">
        <f>SUM(T132:T134)</f>
        <v>0</v>
      </c>
      <c r="AR131" s="182" t="s">
        <v>83</v>
      </c>
      <c r="AT131" s="183" t="s">
        <v>74</v>
      </c>
      <c r="AU131" s="183" t="s">
        <v>83</v>
      </c>
      <c r="AY131" s="182" t="s">
        <v>128</v>
      </c>
      <c r="BK131" s="184">
        <f>SUM(BK132:BK134)</f>
        <v>0</v>
      </c>
    </row>
    <row r="132" spans="1:65" s="2" customFormat="1" ht="44.25" customHeight="1">
      <c r="A132" s="35"/>
      <c r="B132" s="36"/>
      <c r="C132" s="187" t="s">
        <v>147</v>
      </c>
      <c r="D132" s="187" t="s">
        <v>130</v>
      </c>
      <c r="E132" s="188" t="s">
        <v>148</v>
      </c>
      <c r="F132" s="189" t="s">
        <v>149</v>
      </c>
      <c r="G132" s="190" t="s">
        <v>150</v>
      </c>
      <c r="H132" s="191">
        <v>25</v>
      </c>
      <c r="I132" s="192"/>
      <c r="J132" s="193">
        <f>ROUND(I132*H132,2)</f>
        <v>0</v>
      </c>
      <c r="K132" s="189" t="s">
        <v>134</v>
      </c>
      <c r="L132" s="40"/>
      <c r="M132" s="194" t="s">
        <v>1</v>
      </c>
      <c r="N132" s="195" t="s">
        <v>40</v>
      </c>
      <c r="O132" s="72"/>
      <c r="P132" s="196">
        <f>O132*H132</f>
        <v>0</v>
      </c>
      <c r="Q132" s="196">
        <v>0.00011</v>
      </c>
      <c r="R132" s="196">
        <f>Q132*H132</f>
        <v>0.0027500000000000003</v>
      </c>
      <c r="S132" s="196">
        <v>0</v>
      </c>
      <c r="T132" s="197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198" t="s">
        <v>135</v>
      </c>
      <c r="AT132" s="198" t="s">
        <v>130</v>
      </c>
      <c r="AU132" s="198" t="s">
        <v>85</v>
      </c>
      <c r="AY132" s="18" t="s">
        <v>128</v>
      </c>
      <c r="BE132" s="199">
        <f>IF(N132="základní",J132,0)</f>
        <v>0</v>
      </c>
      <c r="BF132" s="199">
        <f>IF(N132="snížená",J132,0)</f>
        <v>0</v>
      </c>
      <c r="BG132" s="199">
        <f>IF(N132="zákl. přenesená",J132,0)</f>
        <v>0</v>
      </c>
      <c r="BH132" s="199">
        <f>IF(N132="sníž. přenesená",J132,0)</f>
        <v>0</v>
      </c>
      <c r="BI132" s="199">
        <f>IF(N132="nulová",J132,0)</f>
        <v>0</v>
      </c>
      <c r="BJ132" s="18" t="s">
        <v>83</v>
      </c>
      <c r="BK132" s="199">
        <f>ROUND(I132*H132,2)</f>
        <v>0</v>
      </c>
      <c r="BL132" s="18" t="s">
        <v>135</v>
      </c>
      <c r="BM132" s="198" t="s">
        <v>151</v>
      </c>
    </row>
    <row r="133" spans="1:47" s="2" customFormat="1" ht="19.5">
      <c r="A133" s="35"/>
      <c r="B133" s="36"/>
      <c r="C133" s="37"/>
      <c r="D133" s="200" t="s">
        <v>137</v>
      </c>
      <c r="E133" s="37"/>
      <c r="F133" s="201" t="s">
        <v>152</v>
      </c>
      <c r="G133" s="37"/>
      <c r="H133" s="37"/>
      <c r="I133" s="202"/>
      <c r="J133" s="37"/>
      <c r="K133" s="37"/>
      <c r="L133" s="40"/>
      <c r="M133" s="203"/>
      <c r="N133" s="204"/>
      <c r="O133" s="72"/>
      <c r="P133" s="72"/>
      <c r="Q133" s="72"/>
      <c r="R133" s="72"/>
      <c r="S133" s="72"/>
      <c r="T133" s="73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T133" s="18" t="s">
        <v>137</v>
      </c>
      <c r="AU133" s="18" t="s">
        <v>85</v>
      </c>
    </row>
    <row r="134" spans="2:51" s="13" customFormat="1" ht="11.25">
      <c r="B134" s="205"/>
      <c r="C134" s="206"/>
      <c r="D134" s="200" t="s">
        <v>139</v>
      </c>
      <c r="E134" s="207" t="s">
        <v>1</v>
      </c>
      <c r="F134" s="208" t="s">
        <v>153</v>
      </c>
      <c r="G134" s="206"/>
      <c r="H134" s="209">
        <v>25</v>
      </c>
      <c r="I134" s="210"/>
      <c r="J134" s="206"/>
      <c r="K134" s="206"/>
      <c r="L134" s="211"/>
      <c r="M134" s="212"/>
      <c r="N134" s="213"/>
      <c r="O134" s="213"/>
      <c r="P134" s="213"/>
      <c r="Q134" s="213"/>
      <c r="R134" s="213"/>
      <c r="S134" s="213"/>
      <c r="T134" s="214"/>
      <c r="AT134" s="215" t="s">
        <v>139</v>
      </c>
      <c r="AU134" s="215" t="s">
        <v>85</v>
      </c>
      <c r="AV134" s="13" t="s">
        <v>85</v>
      </c>
      <c r="AW134" s="13" t="s">
        <v>31</v>
      </c>
      <c r="AX134" s="13" t="s">
        <v>83</v>
      </c>
      <c r="AY134" s="215" t="s">
        <v>128</v>
      </c>
    </row>
    <row r="135" spans="2:63" s="12" customFormat="1" ht="22.9" customHeight="1">
      <c r="B135" s="171"/>
      <c r="C135" s="172"/>
      <c r="D135" s="173" t="s">
        <v>74</v>
      </c>
      <c r="E135" s="185" t="s">
        <v>147</v>
      </c>
      <c r="F135" s="185" t="s">
        <v>154</v>
      </c>
      <c r="G135" s="172"/>
      <c r="H135" s="172"/>
      <c r="I135" s="175"/>
      <c r="J135" s="186">
        <f>BK135</f>
        <v>0</v>
      </c>
      <c r="K135" s="172"/>
      <c r="L135" s="177"/>
      <c r="M135" s="178"/>
      <c r="N135" s="179"/>
      <c r="O135" s="179"/>
      <c r="P135" s="180">
        <f>SUM(P136:P147)</f>
        <v>0</v>
      </c>
      <c r="Q135" s="179"/>
      <c r="R135" s="180">
        <f>SUM(R136:R147)</f>
        <v>33.06668032</v>
      </c>
      <c r="S135" s="179"/>
      <c r="T135" s="181">
        <f>SUM(T136:T147)</f>
        <v>0</v>
      </c>
      <c r="AR135" s="182" t="s">
        <v>83</v>
      </c>
      <c r="AT135" s="183" t="s">
        <v>74</v>
      </c>
      <c r="AU135" s="183" t="s">
        <v>83</v>
      </c>
      <c r="AY135" s="182" t="s">
        <v>128</v>
      </c>
      <c r="BK135" s="184">
        <f>SUM(BK136:BK147)</f>
        <v>0</v>
      </c>
    </row>
    <row r="136" spans="1:65" s="2" customFormat="1" ht="37.9" customHeight="1">
      <c r="A136" s="35"/>
      <c r="B136" s="36"/>
      <c r="C136" s="187" t="s">
        <v>135</v>
      </c>
      <c r="D136" s="187" t="s">
        <v>130</v>
      </c>
      <c r="E136" s="188" t="s">
        <v>155</v>
      </c>
      <c r="F136" s="189" t="s">
        <v>156</v>
      </c>
      <c r="G136" s="190" t="s">
        <v>157</v>
      </c>
      <c r="H136" s="191">
        <v>16.368</v>
      </c>
      <c r="I136" s="192"/>
      <c r="J136" s="193">
        <f>ROUND(I136*H136,2)</f>
        <v>0</v>
      </c>
      <c r="K136" s="189" t="s">
        <v>134</v>
      </c>
      <c r="L136" s="40"/>
      <c r="M136" s="194" t="s">
        <v>1</v>
      </c>
      <c r="N136" s="195" t="s">
        <v>40</v>
      </c>
      <c r="O136" s="72"/>
      <c r="P136" s="196">
        <f>O136*H136</f>
        <v>0</v>
      </c>
      <c r="Q136" s="196">
        <v>0.04884</v>
      </c>
      <c r="R136" s="196">
        <f>Q136*H136</f>
        <v>0.79941312</v>
      </c>
      <c r="S136" s="196">
        <v>0</v>
      </c>
      <c r="T136" s="197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198" t="s">
        <v>135</v>
      </c>
      <c r="AT136" s="198" t="s">
        <v>130</v>
      </c>
      <c r="AU136" s="198" t="s">
        <v>85</v>
      </c>
      <c r="AY136" s="18" t="s">
        <v>128</v>
      </c>
      <c r="BE136" s="199">
        <f>IF(N136="základní",J136,0)</f>
        <v>0</v>
      </c>
      <c r="BF136" s="199">
        <f>IF(N136="snížená",J136,0)</f>
        <v>0</v>
      </c>
      <c r="BG136" s="199">
        <f>IF(N136="zákl. přenesená",J136,0)</f>
        <v>0</v>
      </c>
      <c r="BH136" s="199">
        <f>IF(N136="sníž. přenesená",J136,0)</f>
        <v>0</v>
      </c>
      <c r="BI136" s="199">
        <f>IF(N136="nulová",J136,0)</f>
        <v>0</v>
      </c>
      <c r="BJ136" s="18" t="s">
        <v>83</v>
      </c>
      <c r="BK136" s="199">
        <f>ROUND(I136*H136,2)</f>
        <v>0</v>
      </c>
      <c r="BL136" s="18" t="s">
        <v>135</v>
      </c>
      <c r="BM136" s="198" t="s">
        <v>158</v>
      </c>
    </row>
    <row r="137" spans="2:51" s="14" customFormat="1" ht="11.25">
      <c r="B137" s="226"/>
      <c r="C137" s="227"/>
      <c r="D137" s="200" t="s">
        <v>139</v>
      </c>
      <c r="E137" s="228" t="s">
        <v>1</v>
      </c>
      <c r="F137" s="229" t="s">
        <v>159</v>
      </c>
      <c r="G137" s="227"/>
      <c r="H137" s="228" t="s">
        <v>1</v>
      </c>
      <c r="I137" s="230"/>
      <c r="J137" s="227"/>
      <c r="K137" s="227"/>
      <c r="L137" s="231"/>
      <c r="M137" s="232"/>
      <c r="N137" s="233"/>
      <c r="O137" s="233"/>
      <c r="P137" s="233"/>
      <c r="Q137" s="233"/>
      <c r="R137" s="233"/>
      <c r="S137" s="233"/>
      <c r="T137" s="234"/>
      <c r="AT137" s="235" t="s">
        <v>139</v>
      </c>
      <c r="AU137" s="235" t="s">
        <v>85</v>
      </c>
      <c r="AV137" s="14" t="s">
        <v>83</v>
      </c>
      <c r="AW137" s="14" t="s">
        <v>31</v>
      </c>
      <c r="AX137" s="14" t="s">
        <v>75</v>
      </c>
      <c r="AY137" s="235" t="s">
        <v>128</v>
      </c>
    </row>
    <row r="138" spans="2:51" s="13" customFormat="1" ht="11.25">
      <c r="B138" s="205"/>
      <c r="C138" s="206"/>
      <c r="D138" s="200" t="s">
        <v>139</v>
      </c>
      <c r="E138" s="207" t="s">
        <v>1</v>
      </c>
      <c r="F138" s="208" t="s">
        <v>160</v>
      </c>
      <c r="G138" s="206"/>
      <c r="H138" s="209">
        <v>16.368</v>
      </c>
      <c r="I138" s="210"/>
      <c r="J138" s="206"/>
      <c r="K138" s="206"/>
      <c r="L138" s="211"/>
      <c r="M138" s="212"/>
      <c r="N138" s="213"/>
      <c r="O138" s="213"/>
      <c r="P138" s="213"/>
      <c r="Q138" s="213"/>
      <c r="R138" s="213"/>
      <c r="S138" s="213"/>
      <c r="T138" s="214"/>
      <c r="AT138" s="215" t="s">
        <v>139</v>
      </c>
      <c r="AU138" s="215" t="s">
        <v>85</v>
      </c>
      <c r="AV138" s="13" t="s">
        <v>85</v>
      </c>
      <c r="AW138" s="13" t="s">
        <v>31</v>
      </c>
      <c r="AX138" s="13" t="s">
        <v>83</v>
      </c>
      <c r="AY138" s="215" t="s">
        <v>128</v>
      </c>
    </row>
    <row r="139" spans="1:65" s="2" customFormat="1" ht="16.5" customHeight="1">
      <c r="A139" s="35"/>
      <c r="B139" s="36"/>
      <c r="C139" s="216" t="s">
        <v>161</v>
      </c>
      <c r="D139" s="216" t="s">
        <v>141</v>
      </c>
      <c r="E139" s="217" t="s">
        <v>162</v>
      </c>
      <c r="F139" s="218" t="s">
        <v>163</v>
      </c>
      <c r="G139" s="219" t="s">
        <v>164</v>
      </c>
      <c r="H139" s="220">
        <v>49</v>
      </c>
      <c r="I139" s="221"/>
      <c r="J139" s="222">
        <f>ROUND(I139*H139,2)</f>
        <v>0</v>
      </c>
      <c r="K139" s="218" t="s">
        <v>1</v>
      </c>
      <c r="L139" s="223"/>
      <c r="M139" s="224" t="s">
        <v>1</v>
      </c>
      <c r="N139" s="225" t="s">
        <v>40</v>
      </c>
      <c r="O139" s="72"/>
      <c r="P139" s="196">
        <f>O139*H139</f>
        <v>0</v>
      </c>
      <c r="Q139" s="196">
        <v>0.182</v>
      </c>
      <c r="R139" s="196">
        <f>Q139*H139</f>
        <v>8.918</v>
      </c>
      <c r="S139" s="196">
        <v>0</v>
      </c>
      <c r="T139" s="197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198" t="s">
        <v>144</v>
      </c>
      <c r="AT139" s="198" t="s">
        <v>141</v>
      </c>
      <c r="AU139" s="198" t="s">
        <v>85</v>
      </c>
      <c r="AY139" s="18" t="s">
        <v>128</v>
      </c>
      <c r="BE139" s="199">
        <f>IF(N139="základní",J139,0)</f>
        <v>0</v>
      </c>
      <c r="BF139" s="199">
        <f>IF(N139="snížená",J139,0)</f>
        <v>0</v>
      </c>
      <c r="BG139" s="199">
        <f>IF(N139="zákl. přenesená",J139,0)</f>
        <v>0</v>
      </c>
      <c r="BH139" s="199">
        <f>IF(N139="sníž. přenesená",J139,0)</f>
        <v>0</v>
      </c>
      <c r="BI139" s="199">
        <f>IF(N139="nulová",J139,0)</f>
        <v>0</v>
      </c>
      <c r="BJ139" s="18" t="s">
        <v>83</v>
      </c>
      <c r="BK139" s="199">
        <f>ROUND(I139*H139,2)</f>
        <v>0</v>
      </c>
      <c r="BL139" s="18" t="s">
        <v>135</v>
      </c>
      <c r="BM139" s="198" t="s">
        <v>165</v>
      </c>
    </row>
    <row r="140" spans="1:47" s="2" customFormat="1" ht="19.5">
      <c r="A140" s="35"/>
      <c r="B140" s="36"/>
      <c r="C140" s="37"/>
      <c r="D140" s="200" t="s">
        <v>137</v>
      </c>
      <c r="E140" s="37"/>
      <c r="F140" s="201" t="s">
        <v>166</v>
      </c>
      <c r="G140" s="37"/>
      <c r="H140" s="37"/>
      <c r="I140" s="202"/>
      <c r="J140" s="37"/>
      <c r="K140" s="37"/>
      <c r="L140" s="40"/>
      <c r="M140" s="203"/>
      <c r="N140" s="204"/>
      <c r="O140" s="72"/>
      <c r="P140" s="72"/>
      <c r="Q140" s="72"/>
      <c r="R140" s="72"/>
      <c r="S140" s="72"/>
      <c r="T140" s="73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T140" s="18" t="s">
        <v>137</v>
      </c>
      <c r="AU140" s="18" t="s">
        <v>85</v>
      </c>
    </row>
    <row r="141" spans="2:51" s="13" customFormat="1" ht="11.25">
      <c r="B141" s="205"/>
      <c r="C141" s="206"/>
      <c r="D141" s="200" t="s">
        <v>139</v>
      </c>
      <c r="E141" s="207" t="s">
        <v>1</v>
      </c>
      <c r="F141" s="208" t="s">
        <v>167</v>
      </c>
      <c r="G141" s="206"/>
      <c r="H141" s="209">
        <v>49</v>
      </c>
      <c r="I141" s="210"/>
      <c r="J141" s="206"/>
      <c r="K141" s="206"/>
      <c r="L141" s="211"/>
      <c r="M141" s="212"/>
      <c r="N141" s="213"/>
      <c r="O141" s="213"/>
      <c r="P141" s="213"/>
      <c r="Q141" s="213"/>
      <c r="R141" s="213"/>
      <c r="S141" s="213"/>
      <c r="T141" s="214"/>
      <c r="AT141" s="215" t="s">
        <v>139</v>
      </c>
      <c r="AU141" s="215" t="s">
        <v>85</v>
      </c>
      <c r="AV141" s="13" t="s">
        <v>85</v>
      </c>
      <c r="AW141" s="13" t="s">
        <v>31</v>
      </c>
      <c r="AX141" s="13" t="s">
        <v>83</v>
      </c>
      <c r="AY141" s="215" t="s">
        <v>128</v>
      </c>
    </row>
    <row r="142" spans="1:65" s="2" customFormat="1" ht="16.5" customHeight="1">
      <c r="A142" s="35"/>
      <c r="B142" s="36"/>
      <c r="C142" s="216" t="s">
        <v>168</v>
      </c>
      <c r="D142" s="216" t="s">
        <v>141</v>
      </c>
      <c r="E142" s="217" t="s">
        <v>169</v>
      </c>
      <c r="F142" s="218" t="s">
        <v>163</v>
      </c>
      <c r="G142" s="219" t="s">
        <v>164</v>
      </c>
      <c r="H142" s="220">
        <v>1</v>
      </c>
      <c r="I142" s="221"/>
      <c r="J142" s="222">
        <f>ROUND(I142*H142,2)</f>
        <v>0</v>
      </c>
      <c r="K142" s="218" t="s">
        <v>1</v>
      </c>
      <c r="L142" s="223"/>
      <c r="M142" s="224" t="s">
        <v>1</v>
      </c>
      <c r="N142" s="225" t="s">
        <v>40</v>
      </c>
      <c r="O142" s="72"/>
      <c r="P142" s="196">
        <f>O142*H142</f>
        <v>0</v>
      </c>
      <c r="Q142" s="196">
        <v>0.182</v>
      </c>
      <c r="R142" s="196">
        <f>Q142*H142</f>
        <v>0.182</v>
      </c>
      <c r="S142" s="196">
        <v>0</v>
      </c>
      <c r="T142" s="197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198" t="s">
        <v>144</v>
      </c>
      <c r="AT142" s="198" t="s">
        <v>141</v>
      </c>
      <c r="AU142" s="198" t="s">
        <v>85</v>
      </c>
      <c r="AY142" s="18" t="s">
        <v>128</v>
      </c>
      <c r="BE142" s="199">
        <f>IF(N142="základní",J142,0)</f>
        <v>0</v>
      </c>
      <c r="BF142" s="199">
        <f>IF(N142="snížená",J142,0)</f>
        <v>0</v>
      </c>
      <c r="BG142" s="199">
        <f>IF(N142="zákl. přenesená",J142,0)</f>
        <v>0</v>
      </c>
      <c r="BH142" s="199">
        <f>IF(N142="sníž. přenesená",J142,0)</f>
        <v>0</v>
      </c>
      <c r="BI142" s="199">
        <f>IF(N142="nulová",J142,0)</f>
        <v>0</v>
      </c>
      <c r="BJ142" s="18" t="s">
        <v>83</v>
      </c>
      <c r="BK142" s="199">
        <f>ROUND(I142*H142,2)</f>
        <v>0</v>
      </c>
      <c r="BL142" s="18" t="s">
        <v>135</v>
      </c>
      <c r="BM142" s="198" t="s">
        <v>170</v>
      </c>
    </row>
    <row r="143" spans="1:47" s="2" customFormat="1" ht="19.5">
      <c r="A143" s="35"/>
      <c r="B143" s="36"/>
      <c r="C143" s="37"/>
      <c r="D143" s="200" t="s">
        <v>137</v>
      </c>
      <c r="E143" s="37"/>
      <c r="F143" s="201" t="s">
        <v>166</v>
      </c>
      <c r="G143" s="37"/>
      <c r="H143" s="37"/>
      <c r="I143" s="202"/>
      <c r="J143" s="37"/>
      <c r="K143" s="37"/>
      <c r="L143" s="40"/>
      <c r="M143" s="203"/>
      <c r="N143" s="204"/>
      <c r="O143" s="72"/>
      <c r="P143" s="72"/>
      <c r="Q143" s="72"/>
      <c r="R143" s="72"/>
      <c r="S143" s="72"/>
      <c r="T143" s="73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T143" s="18" t="s">
        <v>137</v>
      </c>
      <c r="AU143" s="18" t="s">
        <v>85</v>
      </c>
    </row>
    <row r="144" spans="2:51" s="13" customFormat="1" ht="11.25">
      <c r="B144" s="205"/>
      <c r="C144" s="206"/>
      <c r="D144" s="200" t="s">
        <v>139</v>
      </c>
      <c r="E144" s="207" t="s">
        <v>1</v>
      </c>
      <c r="F144" s="208" t="s">
        <v>83</v>
      </c>
      <c r="G144" s="206"/>
      <c r="H144" s="209">
        <v>1</v>
      </c>
      <c r="I144" s="210"/>
      <c r="J144" s="206"/>
      <c r="K144" s="206"/>
      <c r="L144" s="211"/>
      <c r="M144" s="212"/>
      <c r="N144" s="213"/>
      <c r="O144" s="213"/>
      <c r="P144" s="213"/>
      <c r="Q144" s="213"/>
      <c r="R144" s="213"/>
      <c r="S144" s="213"/>
      <c r="T144" s="214"/>
      <c r="AT144" s="215" t="s">
        <v>139</v>
      </c>
      <c r="AU144" s="215" t="s">
        <v>85</v>
      </c>
      <c r="AV144" s="13" t="s">
        <v>85</v>
      </c>
      <c r="AW144" s="13" t="s">
        <v>31</v>
      </c>
      <c r="AX144" s="13" t="s">
        <v>83</v>
      </c>
      <c r="AY144" s="215" t="s">
        <v>128</v>
      </c>
    </row>
    <row r="145" spans="1:65" s="2" customFormat="1" ht="78" customHeight="1">
      <c r="A145" s="35"/>
      <c r="B145" s="36"/>
      <c r="C145" s="187" t="s">
        <v>171</v>
      </c>
      <c r="D145" s="187" t="s">
        <v>130</v>
      </c>
      <c r="E145" s="188" t="s">
        <v>172</v>
      </c>
      <c r="F145" s="189" t="s">
        <v>173</v>
      </c>
      <c r="G145" s="190" t="s">
        <v>174</v>
      </c>
      <c r="H145" s="191">
        <v>7.44</v>
      </c>
      <c r="I145" s="192"/>
      <c r="J145" s="193">
        <f>ROUND(I145*H145,2)</f>
        <v>0</v>
      </c>
      <c r="K145" s="189" t="s">
        <v>134</v>
      </c>
      <c r="L145" s="40"/>
      <c r="M145" s="194" t="s">
        <v>1</v>
      </c>
      <c r="N145" s="195" t="s">
        <v>40</v>
      </c>
      <c r="O145" s="72"/>
      <c r="P145" s="196">
        <f>O145*H145</f>
        <v>0</v>
      </c>
      <c r="Q145" s="196">
        <v>3.11388</v>
      </c>
      <c r="R145" s="196">
        <f>Q145*H145</f>
        <v>23.1672672</v>
      </c>
      <c r="S145" s="196">
        <v>0</v>
      </c>
      <c r="T145" s="197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198" t="s">
        <v>135</v>
      </c>
      <c r="AT145" s="198" t="s">
        <v>130</v>
      </c>
      <c r="AU145" s="198" t="s">
        <v>85</v>
      </c>
      <c r="AY145" s="18" t="s">
        <v>128</v>
      </c>
      <c r="BE145" s="199">
        <f>IF(N145="základní",J145,0)</f>
        <v>0</v>
      </c>
      <c r="BF145" s="199">
        <f>IF(N145="snížená",J145,0)</f>
        <v>0</v>
      </c>
      <c r="BG145" s="199">
        <f>IF(N145="zákl. přenesená",J145,0)</f>
        <v>0</v>
      </c>
      <c r="BH145" s="199">
        <f>IF(N145="sníž. přenesená",J145,0)</f>
        <v>0</v>
      </c>
      <c r="BI145" s="199">
        <f>IF(N145="nulová",J145,0)</f>
        <v>0</v>
      </c>
      <c r="BJ145" s="18" t="s">
        <v>83</v>
      </c>
      <c r="BK145" s="199">
        <f>ROUND(I145*H145,2)</f>
        <v>0</v>
      </c>
      <c r="BL145" s="18" t="s">
        <v>135</v>
      </c>
      <c r="BM145" s="198" t="s">
        <v>175</v>
      </c>
    </row>
    <row r="146" spans="1:47" s="2" customFormat="1" ht="19.5">
      <c r="A146" s="35"/>
      <c r="B146" s="36"/>
      <c r="C146" s="37"/>
      <c r="D146" s="200" t="s">
        <v>137</v>
      </c>
      <c r="E146" s="37"/>
      <c r="F146" s="201" t="s">
        <v>176</v>
      </c>
      <c r="G146" s="37"/>
      <c r="H146" s="37"/>
      <c r="I146" s="202"/>
      <c r="J146" s="37"/>
      <c r="K146" s="37"/>
      <c r="L146" s="40"/>
      <c r="M146" s="203"/>
      <c r="N146" s="204"/>
      <c r="O146" s="72"/>
      <c r="P146" s="72"/>
      <c r="Q146" s="72"/>
      <c r="R146" s="72"/>
      <c r="S146" s="72"/>
      <c r="T146" s="73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T146" s="18" t="s">
        <v>137</v>
      </c>
      <c r="AU146" s="18" t="s">
        <v>85</v>
      </c>
    </row>
    <row r="147" spans="2:51" s="13" customFormat="1" ht="11.25">
      <c r="B147" s="205"/>
      <c r="C147" s="206"/>
      <c r="D147" s="200" t="s">
        <v>139</v>
      </c>
      <c r="E147" s="207" t="s">
        <v>1</v>
      </c>
      <c r="F147" s="208" t="s">
        <v>177</v>
      </c>
      <c r="G147" s="206"/>
      <c r="H147" s="209">
        <v>7.44</v>
      </c>
      <c r="I147" s="210"/>
      <c r="J147" s="206"/>
      <c r="K147" s="206"/>
      <c r="L147" s="211"/>
      <c r="M147" s="212"/>
      <c r="N147" s="213"/>
      <c r="O147" s="213"/>
      <c r="P147" s="213"/>
      <c r="Q147" s="213"/>
      <c r="R147" s="213"/>
      <c r="S147" s="213"/>
      <c r="T147" s="214"/>
      <c r="AT147" s="215" t="s">
        <v>139</v>
      </c>
      <c r="AU147" s="215" t="s">
        <v>85</v>
      </c>
      <c r="AV147" s="13" t="s">
        <v>85</v>
      </c>
      <c r="AW147" s="13" t="s">
        <v>31</v>
      </c>
      <c r="AX147" s="13" t="s">
        <v>83</v>
      </c>
      <c r="AY147" s="215" t="s">
        <v>128</v>
      </c>
    </row>
    <row r="148" spans="2:63" s="12" customFormat="1" ht="22.9" customHeight="1">
      <c r="B148" s="171"/>
      <c r="C148" s="172"/>
      <c r="D148" s="173" t="s">
        <v>74</v>
      </c>
      <c r="E148" s="185" t="s">
        <v>168</v>
      </c>
      <c r="F148" s="185" t="s">
        <v>178</v>
      </c>
      <c r="G148" s="172"/>
      <c r="H148" s="172"/>
      <c r="I148" s="175"/>
      <c r="J148" s="186">
        <f>BK148</f>
        <v>0</v>
      </c>
      <c r="K148" s="172"/>
      <c r="L148" s="177"/>
      <c r="M148" s="178"/>
      <c r="N148" s="179"/>
      <c r="O148" s="179"/>
      <c r="P148" s="180">
        <f>SUM(P149:P150)</f>
        <v>0</v>
      </c>
      <c r="Q148" s="179"/>
      <c r="R148" s="180">
        <f>SUM(R149:R150)</f>
        <v>12.757817519999998</v>
      </c>
      <c r="S148" s="179"/>
      <c r="T148" s="181">
        <f>SUM(T149:T150)</f>
        <v>0</v>
      </c>
      <c r="AR148" s="182" t="s">
        <v>83</v>
      </c>
      <c r="AT148" s="183" t="s">
        <v>74</v>
      </c>
      <c r="AU148" s="183" t="s">
        <v>83</v>
      </c>
      <c r="AY148" s="182" t="s">
        <v>128</v>
      </c>
      <c r="BK148" s="184">
        <f>SUM(BK149:BK150)</f>
        <v>0</v>
      </c>
    </row>
    <row r="149" spans="1:65" s="2" customFormat="1" ht="44.25" customHeight="1">
      <c r="A149" s="35"/>
      <c r="B149" s="36"/>
      <c r="C149" s="187" t="s">
        <v>144</v>
      </c>
      <c r="D149" s="187" t="s">
        <v>130</v>
      </c>
      <c r="E149" s="188" t="s">
        <v>179</v>
      </c>
      <c r="F149" s="189" t="s">
        <v>180</v>
      </c>
      <c r="G149" s="190" t="s">
        <v>157</v>
      </c>
      <c r="H149" s="191">
        <v>139.384</v>
      </c>
      <c r="I149" s="192"/>
      <c r="J149" s="193">
        <f>ROUND(I149*H149,2)</f>
        <v>0</v>
      </c>
      <c r="K149" s="189" t="s">
        <v>134</v>
      </c>
      <c r="L149" s="40"/>
      <c r="M149" s="194" t="s">
        <v>1</v>
      </c>
      <c r="N149" s="195" t="s">
        <v>40</v>
      </c>
      <c r="O149" s="72"/>
      <c r="P149" s="196">
        <f>O149*H149</f>
        <v>0</v>
      </c>
      <c r="Q149" s="196">
        <v>0.09153</v>
      </c>
      <c r="R149" s="196">
        <f>Q149*H149</f>
        <v>12.757817519999998</v>
      </c>
      <c r="S149" s="196">
        <v>0</v>
      </c>
      <c r="T149" s="197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198" t="s">
        <v>135</v>
      </c>
      <c r="AT149" s="198" t="s">
        <v>130</v>
      </c>
      <c r="AU149" s="198" t="s">
        <v>85</v>
      </c>
      <c r="AY149" s="18" t="s">
        <v>128</v>
      </c>
      <c r="BE149" s="199">
        <f>IF(N149="základní",J149,0)</f>
        <v>0</v>
      </c>
      <c r="BF149" s="199">
        <f>IF(N149="snížená",J149,0)</f>
        <v>0</v>
      </c>
      <c r="BG149" s="199">
        <f>IF(N149="zákl. přenesená",J149,0)</f>
        <v>0</v>
      </c>
      <c r="BH149" s="199">
        <f>IF(N149="sníž. přenesená",J149,0)</f>
        <v>0</v>
      </c>
      <c r="BI149" s="199">
        <f>IF(N149="nulová",J149,0)</f>
        <v>0</v>
      </c>
      <c r="BJ149" s="18" t="s">
        <v>83</v>
      </c>
      <c r="BK149" s="199">
        <f>ROUND(I149*H149,2)</f>
        <v>0</v>
      </c>
      <c r="BL149" s="18" t="s">
        <v>135</v>
      </c>
      <c r="BM149" s="198" t="s">
        <v>181</v>
      </c>
    </row>
    <row r="150" spans="1:47" s="2" customFormat="1" ht="19.5">
      <c r="A150" s="35"/>
      <c r="B150" s="36"/>
      <c r="C150" s="37"/>
      <c r="D150" s="200" t="s">
        <v>137</v>
      </c>
      <c r="E150" s="37"/>
      <c r="F150" s="201" t="s">
        <v>182</v>
      </c>
      <c r="G150" s="37"/>
      <c r="H150" s="37"/>
      <c r="I150" s="202"/>
      <c r="J150" s="37"/>
      <c r="K150" s="37"/>
      <c r="L150" s="40"/>
      <c r="M150" s="203"/>
      <c r="N150" s="204"/>
      <c r="O150" s="72"/>
      <c r="P150" s="72"/>
      <c r="Q150" s="72"/>
      <c r="R150" s="72"/>
      <c r="S150" s="72"/>
      <c r="T150" s="73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T150" s="18" t="s">
        <v>137</v>
      </c>
      <c r="AU150" s="18" t="s">
        <v>85</v>
      </c>
    </row>
    <row r="151" spans="2:63" s="12" customFormat="1" ht="22.9" customHeight="1">
      <c r="B151" s="171"/>
      <c r="C151" s="172"/>
      <c r="D151" s="173" t="s">
        <v>74</v>
      </c>
      <c r="E151" s="185" t="s">
        <v>183</v>
      </c>
      <c r="F151" s="185" t="s">
        <v>184</v>
      </c>
      <c r="G151" s="172"/>
      <c r="H151" s="172"/>
      <c r="I151" s="175"/>
      <c r="J151" s="186">
        <f>BK151</f>
        <v>0</v>
      </c>
      <c r="K151" s="172"/>
      <c r="L151" s="177"/>
      <c r="M151" s="178"/>
      <c r="N151" s="179"/>
      <c r="O151" s="179"/>
      <c r="P151" s="180">
        <f>SUM(P152:P170)</f>
        <v>0</v>
      </c>
      <c r="Q151" s="179"/>
      <c r="R151" s="180">
        <f>SUM(R152:R170)</f>
        <v>0</v>
      </c>
      <c r="S151" s="179"/>
      <c r="T151" s="181">
        <f>SUM(T152:T170)</f>
        <v>43.289528000000004</v>
      </c>
      <c r="AR151" s="182" t="s">
        <v>83</v>
      </c>
      <c r="AT151" s="183" t="s">
        <v>74</v>
      </c>
      <c r="AU151" s="183" t="s">
        <v>83</v>
      </c>
      <c r="AY151" s="182" t="s">
        <v>128</v>
      </c>
      <c r="BK151" s="184">
        <f>SUM(BK152:BK170)</f>
        <v>0</v>
      </c>
    </row>
    <row r="152" spans="1:65" s="2" customFormat="1" ht="66.75" customHeight="1">
      <c r="A152" s="35"/>
      <c r="B152" s="36"/>
      <c r="C152" s="187" t="s">
        <v>183</v>
      </c>
      <c r="D152" s="187" t="s">
        <v>130</v>
      </c>
      <c r="E152" s="188" t="s">
        <v>185</v>
      </c>
      <c r="F152" s="189" t="s">
        <v>186</v>
      </c>
      <c r="G152" s="190" t="s">
        <v>157</v>
      </c>
      <c r="H152" s="191">
        <v>139.384</v>
      </c>
      <c r="I152" s="192"/>
      <c r="J152" s="193">
        <f>ROUND(I152*H152,2)</f>
        <v>0</v>
      </c>
      <c r="K152" s="189" t="s">
        <v>134</v>
      </c>
      <c r="L152" s="40"/>
      <c r="M152" s="194" t="s">
        <v>1</v>
      </c>
      <c r="N152" s="195" t="s">
        <v>40</v>
      </c>
      <c r="O152" s="72"/>
      <c r="P152" s="196">
        <f>O152*H152</f>
        <v>0</v>
      </c>
      <c r="Q152" s="196">
        <v>0</v>
      </c>
      <c r="R152" s="196">
        <f>Q152*H152</f>
        <v>0</v>
      </c>
      <c r="S152" s="196">
        <v>0.017</v>
      </c>
      <c r="T152" s="197">
        <f>S152*H152</f>
        <v>2.369528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198" t="s">
        <v>135</v>
      </c>
      <c r="AT152" s="198" t="s">
        <v>130</v>
      </c>
      <c r="AU152" s="198" t="s">
        <v>85</v>
      </c>
      <c r="AY152" s="18" t="s">
        <v>128</v>
      </c>
      <c r="BE152" s="199">
        <f>IF(N152="základní",J152,0)</f>
        <v>0</v>
      </c>
      <c r="BF152" s="199">
        <f>IF(N152="snížená",J152,0)</f>
        <v>0</v>
      </c>
      <c r="BG152" s="199">
        <f>IF(N152="zákl. přenesená",J152,0)</f>
        <v>0</v>
      </c>
      <c r="BH152" s="199">
        <f>IF(N152="sníž. přenesená",J152,0)</f>
        <v>0</v>
      </c>
      <c r="BI152" s="199">
        <f>IF(N152="nulová",J152,0)</f>
        <v>0</v>
      </c>
      <c r="BJ152" s="18" t="s">
        <v>83</v>
      </c>
      <c r="BK152" s="199">
        <f>ROUND(I152*H152,2)</f>
        <v>0</v>
      </c>
      <c r="BL152" s="18" t="s">
        <v>135</v>
      </c>
      <c r="BM152" s="198" t="s">
        <v>187</v>
      </c>
    </row>
    <row r="153" spans="1:47" s="2" customFormat="1" ht="29.25">
      <c r="A153" s="35"/>
      <c r="B153" s="36"/>
      <c r="C153" s="37"/>
      <c r="D153" s="200" t="s">
        <v>137</v>
      </c>
      <c r="E153" s="37"/>
      <c r="F153" s="201" t="s">
        <v>188</v>
      </c>
      <c r="G153" s="37"/>
      <c r="H153" s="37"/>
      <c r="I153" s="202"/>
      <c r="J153" s="37"/>
      <c r="K153" s="37"/>
      <c r="L153" s="40"/>
      <c r="M153" s="203"/>
      <c r="N153" s="204"/>
      <c r="O153" s="72"/>
      <c r="P153" s="72"/>
      <c r="Q153" s="72"/>
      <c r="R153" s="72"/>
      <c r="S153" s="72"/>
      <c r="T153" s="73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T153" s="18" t="s">
        <v>137</v>
      </c>
      <c r="AU153" s="18" t="s">
        <v>85</v>
      </c>
    </row>
    <row r="154" spans="1:65" s="2" customFormat="1" ht="49.15" customHeight="1">
      <c r="A154" s="35"/>
      <c r="B154" s="36"/>
      <c r="C154" s="187" t="s">
        <v>189</v>
      </c>
      <c r="D154" s="187" t="s">
        <v>130</v>
      </c>
      <c r="E154" s="188" t="s">
        <v>190</v>
      </c>
      <c r="F154" s="189" t="s">
        <v>191</v>
      </c>
      <c r="G154" s="190" t="s">
        <v>174</v>
      </c>
      <c r="H154" s="191">
        <v>14.88</v>
      </c>
      <c r="I154" s="192"/>
      <c r="J154" s="193">
        <f>ROUND(I154*H154,2)</f>
        <v>0</v>
      </c>
      <c r="K154" s="189" t="s">
        <v>134</v>
      </c>
      <c r="L154" s="40"/>
      <c r="M154" s="194" t="s">
        <v>1</v>
      </c>
      <c r="N154" s="195" t="s">
        <v>40</v>
      </c>
      <c r="O154" s="72"/>
      <c r="P154" s="196">
        <f>O154*H154</f>
        <v>0</v>
      </c>
      <c r="Q154" s="196">
        <v>0</v>
      </c>
      <c r="R154" s="196">
        <f>Q154*H154</f>
        <v>0</v>
      </c>
      <c r="S154" s="196">
        <v>2.75</v>
      </c>
      <c r="T154" s="197">
        <f>S154*H154</f>
        <v>40.92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198" t="s">
        <v>135</v>
      </c>
      <c r="AT154" s="198" t="s">
        <v>130</v>
      </c>
      <c r="AU154" s="198" t="s">
        <v>85</v>
      </c>
      <c r="AY154" s="18" t="s">
        <v>128</v>
      </c>
      <c r="BE154" s="199">
        <f>IF(N154="základní",J154,0)</f>
        <v>0</v>
      </c>
      <c r="BF154" s="199">
        <f>IF(N154="snížená",J154,0)</f>
        <v>0</v>
      </c>
      <c r="BG154" s="199">
        <f>IF(N154="zákl. přenesená",J154,0)</f>
        <v>0</v>
      </c>
      <c r="BH154" s="199">
        <f>IF(N154="sníž. přenesená",J154,0)</f>
        <v>0</v>
      </c>
      <c r="BI154" s="199">
        <f>IF(N154="nulová",J154,0)</f>
        <v>0</v>
      </c>
      <c r="BJ154" s="18" t="s">
        <v>83</v>
      </c>
      <c r="BK154" s="199">
        <f>ROUND(I154*H154,2)</f>
        <v>0</v>
      </c>
      <c r="BL154" s="18" t="s">
        <v>135</v>
      </c>
      <c r="BM154" s="198" t="s">
        <v>192</v>
      </c>
    </row>
    <row r="155" spans="1:47" s="2" customFormat="1" ht="29.25">
      <c r="A155" s="35"/>
      <c r="B155" s="36"/>
      <c r="C155" s="37"/>
      <c r="D155" s="200" t="s">
        <v>137</v>
      </c>
      <c r="E155" s="37"/>
      <c r="F155" s="201" t="s">
        <v>193</v>
      </c>
      <c r="G155" s="37"/>
      <c r="H155" s="37"/>
      <c r="I155" s="202"/>
      <c r="J155" s="37"/>
      <c r="K155" s="37"/>
      <c r="L155" s="40"/>
      <c r="M155" s="203"/>
      <c r="N155" s="204"/>
      <c r="O155" s="72"/>
      <c r="P155" s="72"/>
      <c r="Q155" s="72"/>
      <c r="R155" s="72"/>
      <c r="S155" s="72"/>
      <c r="T155" s="73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T155" s="18" t="s">
        <v>137</v>
      </c>
      <c r="AU155" s="18" t="s">
        <v>85</v>
      </c>
    </row>
    <row r="156" spans="2:51" s="14" customFormat="1" ht="11.25">
      <c r="B156" s="226"/>
      <c r="C156" s="227"/>
      <c r="D156" s="200" t="s">
        <v>139</v>
      </c>
      <c r="E156" s="228" t="s">
        <v>1</v>
      </c>
      <c r="F156" s="229" t="s">
        <v>194</v>
      </c>
      <c r="G156" s="227"/>
      <c r="H156" s="228" t="s">
        <v>1</v>
      </c>
      <c r="I156" s="230"/>
      <c r="J156" s="227"/>
      <c r="K156" s="227"/>
      <c r="L156" s="231"/>
      <c r="M156" s="232"/>
      <c r="N156" s="233"/>
      <c r="O156" s="233"/>
      <c r="P156" s="233"/>
      <c r="Q156" s="233"/>
      <c r="R156" s="233"/>
      <c r="S156" s="233"/>
      <c r="T156" s="234"/>
      <c r="AT156" s="235" t="s">
        <v>139</v>
      </c>
      <c r="AU156" s="235" t="s">
        <v>85</v>
      </c>
      <c r="AV156" s="14" t="s">
        <v>83</v>
      </c>
      <c r="AW156" s="14" t="s">
        <v>31</v>
      </c>
      <c r="AX156" s="14" t="s">
        <v>75</v>
      </c>
      <c r="AY156" s="235" t="s">
        <v>128</v>
      </c>
    </row>
    <row r="157" spans="2:51" s="13" customFormat="1" ht="11.25">
      <c r="B157" s="205"/>
      <c r="C157" s="206"/>
      <c r="D157" s="200" t="s">
        <v>139</v>
      </c>
      <c r="E157" s="207" t="s">
        <v>1</v>
      </c>
      <c r="F157" s="208" t="s">
        <v>195</v>
      </c>
      <c r="G157" s="206"/>
      <c r="H157" s="209">
        <v>14.88</v>
      </c>
      <c r="I157" s="210"/>
      <c r="J157" s="206"/>
      <c r="K157" s="206"/>
      <c r="L157" s="211"/>
      <c r="M157" s="212"/>
      <c r="N157" s="213"/>
      <c r="O157" s="213"/>
      <c r="P157" s="213"/>
      <c r="Q157" s="213"/>
      <c r="R157" s="213"/>
      <c r="S157" s="213"/>
      <c r="T157" s="214"/>
      <c r="AT157" s="215" t="s">
        <v>139</v>
      </c>
      <c r="AU157" s="215" t="s">
        <v>85</v>
      </c>
      <c r="AV157" s="13" t="s">
        <v>85</v>
      </c>
      <c r="AW157" s="13" t="s">
        <v>31</v>
      </c>
      <c r="AX157" s="13" t="s">
        <v>83</v>
      </c>
      <c r="AY157" s="215" t="s">
        <v>128</v>
      </c>
    </row>
    <row r="158" spans="1:65" s="2" customFormat="1" ht="21.75" customHeight="1">
      <c r="A158" s="35"/>
      <c r="B158" s="36"/>
      <c r="C158" s="187" t="s">
        <v>196</v>
      </c>
      <c r="D158" s="187" t="s">
        <v>130</v>
      </c>
      <c r="E158" s="188" t="s">
        <v>197</v>
      </c>
      <c r="F158" s="189" t="s">
        <v>198</v>
      </c>
      <c r="G158" s="190" t="s">
        <v>157</v>
      </c>
      <c r="H158" s="191">
        <v>139.384</v>
      </c>
      <c r="I158" s="192"/>
      <c r="J158" s="193">
        <f>ROUND(I158*H158,2)</f>
        <v>0</v>
      </c>
      <c r="K158" s="189" t="s">
        <v>134</v>
      </c>
      <c r="L158" s="40"/>
      <c r="M158" s="194" t="s">
        <v>1</v>
      </c>
      <c r="N158" s="195" t="s">
        <v>40</v>
      </c>
      <c r="O158" s="72"/>
      <c r="P158" s="196">
        <f>O158*H158</f>
        <v>0</v>
      </c>
      <c r="Q158" s="196">
        <v>0</v>
      </c>
      <c r="R158" s="196">
        <f>Q158*H158</f>
        <v>0</v>
      </c>
      <c r="S158" s="196">
        <v>0</v>
      </c>
      <c r="T158" s="197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198" t="s">
        <v>135</v>
      </c>
      <c r="AT158" s="198" t="s">
        <v>130</v>
      </c>
      <c r="AU158" s="198" t="s">
        <v>85</v>
      </c>
      <c r="AY158" s="18" t="s">
        <v>128</v>
      </c>
      <c r="BE158" s="199">
        <f>IF(N158="základní",J158,0)</f>
        <v>0</v>
      </c>
      <c r="BF158" s="199">
        <f>IF(N158="snížená",J158,0)</f>
        <v>0</v>
      </c>
      <c r="BG158" s="199">
        <f>IF(N158="zákl. přenesená",J158,0)</f>
        <v>0</v>
      </c>
      <c r="BH158" s="199">
        <f>IF(N158="sníž. přenesená",J158,0)</f>
        <v>0</v>
      </c>
      <c r="BI158" s="199">
        <f>IF(N158="nulová",J158,0)</f>
        <v>0</v>
      </c>
      <c r="BJ158" s="18" t="s">
        <v>83</v>
      </c>
      <c r="BK158" s="199">
        <f>ROUND(I158*H158,2)</f>
        <v>0</v>
      </c>
      <c r="BL158" s="18" t="s">
        <v>135</v>
      </c>
      <c r="BM158" s="198" t="s">
        <v>199</v>
      </c>
    </row>
    <row r="159" spans="1:47" s="2" customFormat="1" ht="19.5">
      <c r="A159" s="35"/>
      <c r="B159" s="36"/>
      <c r="C159" s="37"/>
      <c r="D159" s="200" t="s">
        <v>137</v>
      </c>
      <c r="E159" s="37"/>
      <c r="F159" s="201" t="s">
        <v>200</v>
      </c>
      <c r="G159" s="37"/>
      <c r="H159" s="37"/>
      <c r="I159" s="202"/>
      <c r="J159" s="37"/>
      <c r="K159" s="37"/>
      <c r="L159" s="40"/>
      <c r="M159" s="203"/>
      <c r="N159" s="204"/>
      <c r="O159" s="72"/>
      <c r="P159" s="72"/>
      <c r="Q159" s="72"/>
      <c r="R159" s="72"/>
      <c r="S159" s="72"/>
      <c r="T159" s="73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T159" s="18" t="s">
        <v>137</v>
      </c>
      <c r="AU159" s="18" t="s">
        <v>85</v>
      </c>
    </row>
    <row r="160" spans="2:51" s="14" customFormat="1" ht="11.25">
      <c r="B160" s="226"/>
      <c r="C160" s="227"/>
      <c r="D160" s="200" t="s">
        <v>139</v>
      </c>
      <c r="E160" s="228" t="s">
        <v>1</v>
      </c>
      <c r="F160" s="229" t="s">
        <v>201</v>
      </c>
      <c r="G160" s="227"/>
      <c r="H160" s="228" t="s">
        <v>1</v>
      </c>
      <c r="I160" s="230"/>
      <c r="J160" s="227"/>
      <c r="K160" s="227"/>
      <c r="L160" s="231"/>
      <c r="M160" s="232"/>
      <c r="N160" s="233"/>
      <c r="O160" s="233"/>
      <c r="P160" s="233"/>
      <c r="Q160" s="233"/>
      <c r="R160" s="233"/>
      <c r="S160" s="233"/>
      <c r="T160" s="234"/>
      <c r="AT160" s="235" t="s">
        <v>139</v>
      </c>
      <c r="AU160" s="235" t="s">
        <v>85</v>
      </c>
      <c r="AV160" s="14" t="s">
        <v>83</v>
      </c>
      <c r="AW160" s="14" t="s">
        <v>31</v>
      </c>
      <c r="AX160" s="14" t="s">
        <v>75</v>
      </c>
      <c r="AY160" s="235" t="s">
        <v>128</v>
      </c>
    </row>
    <row r="161" spans="2:51" s="13" customFormat="1" ht="11.25">
      <c r="B161" s="205"/>
      <c r="C161" s="206"/>
      <c r="D161" s="200" t="s">
        <v>139</v>
      </c>
      <c r="E161" s="207" t="s">
        <v>1</v>
      </c>
      <c r="F161" s="208" t="s">
        <v>202</v>
      </c>
      <c r="G161" s="206"/>
      <c r="H161" s="209">
        <v>50.84</v>
      </c>
      <c r="I161" s="210"/>
      <c r="J161" s="206"/>
      <c r="K161" s="206"/>
      <c r="L161" s="211"/>
      <c r="M161" s="212"/>
      <c r="N161" s="213"/>
      <c r="O161" s="213"/>
      <c r="P161" s="213"/>
      <c r="Q161" s="213"/>
      <c r="R161" s="213"/>
      <c r="S161" s="213"/>
      <c r="T161" s="214"/>
      <c r="AT161" s="215" t="s">
        <v>139</v>
      </c>
      <c r="AU161" s="215" t="s">
        <v>85</v>
      </c>
      <c r="AV161" s="13" t="s">
        <v>85</v>
      </c>
      <c r="AW161" s="13" t="s">
        <v>31</v>
      </c>
      <c r="AX161" s="13" t="s">
        <v>75</v>
      </c>
      <c r="AY161" s="215" t="s">
        <v>128</v>
      </c>
    </row>
    <row r="162" spans="2:51" s="13" customFormat="1" ht="11.25">
      <c r="B162" s="205"/>
      <c r="C162" s="206"/>
      <c r="D162" s="200" t="s">
        <v>139</v>
      </c>
      <c r="E162" s="207" t="s">
        <v>1</v>
      </c>
      <c r="F162" s="208" t="s">
        <v>203</v>
      </c>
      <c r="G162" s="206"/>
      <c r="H162" s="209">
        <v>29.76</v>
      </c>
      <c r="I162" s="210"/>
      <c r="J162" s="206"/>
      <c r="K162" s="206"/>
      <c r="L162" s="211"/>
      <c r="M162" s="212"/>
      <c r="N162" s="213"/>
      <c r="O162" s="213"/>
      <c r="P162" s="213"/>
      <c r="Q162" s="213"/>
      <c r="R162" s="213"/>
      <c r="S162" s="213"/>
      <c r="T162" s="214"/>
      <c r="AT162" s="215" t="s">
        <v>139</v>
      </c>
      <c r="AU162" s="215" t="s">
        <v>85</v>
      </c>
      <c r="AV162" s="13" t="s">
        <v>85</v>
      </c>
      <c r="AW162" s="13" t="s">
        <v>31</v>
      </c>
      <c r="AX162" s="13" t="s">
        <v>75</v>
      </c>
      <c r="AY162" s="215" t="s">
        <v>128</v>
      </c>
    </row>
    <row r="163" spans="2:51" s="14" customFormat="1" ht="11.25">
      <c r="B163" s="226"/>
      <c r="C163" s="227"/>
      <c r="D163" s="200" t="s">
        <v>139</v>
      </c>
      <c r="E163" s="228" t="s">
        <v>1</v>
      </c>
      <c r="F163" s="229" t="s">
        <v>204</v>
      </c>
      <c r="G163" s="227"/>
      <c r="H163" s="228" t="s">
        <v>1</v>
      </c>
      <c r="I163" s="230"/>
      <c r="J163" s="227"/>
      <c r="K163" s="227"/>
      <c r="L163" s="231"/>
      <c r="M163" s="232"/>
      <c r="N163" s="233"/>
      <c r="O163" s="233"/>
      <c r="P163" s="233"/>
      <c r="Q163" s="233"/>
      <c r="R163" s="233"/>
      <c r="S163" s="233"/>
      <c r="T163" s="234"/>
      <c r="AT163" s="235" t="s">
        <v>139</v>
      </c>
      <c r="AU163" s="235" t="s">
        <v>85</v>
      </c>
      <c r="AV163" s="14" t="s">
        <v>83</v>
      </c>
      <c r="AW163" s="14" t="s">
        <v>31</v>
      </c>
      <c r="AX163" s="14" t="s">
        <v>75</v>
      </c>
      <c r="AY163" s="235" t="s">
        <v>128</v>
      </c>
    </row>
    <row r="164" spans="2:51" s="14" customFormat="1" ht="11.25">
      <c r="B164" s="226"/>
      <c r="C164" s="227"/>
      <c r="D164" s="200" t="s">
        <v>139</v>
      </c>
      <c r="E164" s="228" t="s">
        <v>1</v>
      </c>
      <c r="F164" s="229" t="s">
        <v>205</v>
      </c>
      <c r="G164" s="227"/>
      <c r="H164" s="228" t="s">
        <v>1</v>
      </c>
      <c r="I164" s="230"/>
      <c r="J164" s="227"/>
      <c r="K164" s="227"/>
      <c r="L164" s="231"/>
      <c r="M164" s="232"/>
      <c r="N164" s="233"/>
      <c r="O164" s="233"/>
      <c r="P164" s="233"/>
      <c r="Q164" s="233"/>
      <c r="R164" s="233"/>
      <c r="S164" s="233"/>
      <c r="T164" s="234"/>
      <c r="AT164" s="235" t="s">
        <v>139</v>
      </c>
      <c r="AU164" s="235" t="s">
        <v>85</v>
      </c>
      <c r="AV164" s="14" t="s">
        <v>83</v>
      </c>
      <c r="AW164" s="14" t="s">
        <v>31</v>
      </c>
      <c r="AX164" s="14" t="s">
        <v>75</v>
      </c>
      <c r="AY164" s="235" t="s">
        <v>128</v>
      </c>
    </row>
    <row r="165" spans="2:51" s="13" customFormat="1" ht="11.25">
      <c r="B165" s="205"/>
      <c r="C165" s="206"/>
      <c r="D165" s="200" t="s">
        <v>139</v>
      </c>
      <c r="E165" s="207" t="s">
        <v>1</v>
      </c>
      <c r="F165" s="208" t="s">
        <v>206</v>
      </c>
      <c r="G165" s="206"/>
      <c r="H165" s="209">
        <v>34.4</v>
      </c>
      <c r="I165" s="210"/>
      <c r="J165" s="206"/>
      <c r="K165" s="206"/>
      <c r="L165" s="211"/>
      <c r="M165" s="212"/>
      <c r="N165" s="213"/>
      <c r="O165" s="213"/>
      <c r="P165" s="213"/>
      <c r="Q165" s="213"/>
      <c r="R165" s="213"/>
      <c r="S165" s="213"/>
      <c r="T165" s="214"/>
      <c r="AT165" s="215" t="s">
        <v>139</v>
      </c>
      <c r="AU165" s="215" t="s">
        <v>85</v>
      </c>
      <c r="AV165" s="13" t="s">
        <v>85</v>
      </c>
      <c r="AW165" s="13" t="s">
        <v>31</v>
      </c>
      <c r="AX165" s="13" t="s">
        <v>75</v>
      </c>
      <c r="AY165" s="215" t="s">
        <v>128</v>
      </c>
    </row>
    <row r="166" spans="2:51" s="13" customFormat="1" ht="11.25">
      <c r="B166" s="205"/>
      <c r="C166" s="206"/>
      <c r="D166" s="200" t="s">
        <v>139</v>
      </c>
      <c r="E166" s="207" t="s">
        <v>1</v>
      </c>
      <c r="F166" s="208" t="s">
        <v>207</v>
      </c>
      <c r="G166" s="206"/>
      <c r="H166" s="209">
        <v>10.284</v>
      </c>
      <c r="I166" s="210"/>
      <c r="J166" s="206"/>
      <c r="K166" s="206"/>
      <c r="L166" s="211"/>
      <c r="M166" s="212"/>
      <c r="N166" s="213"/>
      <c r="O166" s="213"/>
      <c r="P166" s="213"/>
      <c r="Q166" s="213"/>
      <c r="R166" s="213"/>
      <c r="S166" s="213"/>
      <c r="T166" s="214"/>
      <c r="AT166" s="215" t="s">
        <v>139</v>
      </c>
      <c r="AU166" s="215" t="s">
        <v>85</v>
      </c>
      <c r="AV166" s="13" t="s">
        <v>85</v>
      </c>
      <c r="AW166" s="13" t="s">
        <v>31</v>
      </c>
      <c r="AX166" s="13" t="s">
        <v>75</v>
      </c>
      <c r="AY166" s="215" t="s">
        <v>128</v>
      </c>
    </row>
    <row r="167" spans="2:51" s="14" customFormat="1" ht="11.25">
      <c r="B167" s="226"/>
      <c r="C167" s="227"/>
      <c r="D167" s="200" t="s">
        <v>139</v>
      </c>
      <c r="E167" s="228" t="s">
        <v>1</v>
      </c>
      <c r="F167" s="229" t="s">
        <v>208</v>
      </c>
      <c r="G167" s="227"/>
      <c r="H167" s="228" t="s">
        <v>1</v>
      </c>
      <c r="I167" s="230"/>
      <c r="J167" s="227"/>
      <c r="K167" s="227"/>
      <c r="L167" s="231"/>
      <c r="M167" s="232"/>
      <c r="N167" s="233"/>
      <c r="O167" s="233"/>
      <c r="P167" s="233"/>
      <c r="Q167" s="233"/>
      <c r="R167" s="233"/>
      <c r="S167" s="233"/>
      <c r="T167" s="234"/>
      <c r="AT167" s="235" t="s">
        <v>139</v>
      </c>
      <c r="AU167" s="235" t="s">
        <v>85</v>
      </c>
      <c r="AV167" s="14" t="s">
        <v>83</v>
      </c>
      <c r="AW167" s="14" t="s">
        <v>31</v>
      </c>
      <c r="AX167" s="14" t="s">
        <v>75</v>
      </c>
      <c r="AY167" s="235" t="s">
        <v>128</v>
      </c>
    </row>
    <row r="168" spans="2:51" s="13" customFormat="1" ht="11.25">
      <c r="B168" s="205"/>
      <c r="C168" s="206"/>
      <c r="D168" s="200" t="s">
        <v>139</v>
      </c>
      <c r="E168" s="207" t="s">
        <v>1</v>
      </c>
      <c r="F168" s="208" t="s">
        <v>209</v>
      </c>
      <c r="G168" s="206"/>
      <c r="H168" s="209">
        <v>10.2</v>
      </c>
      <c r="I168" s="210"/>
      <c r="J168" s="206"/>
      <c r="K168" s="206"/>
      <c r="L168" s="211"/>
      <c r="M168" s="212"/>
      <c r="N168" s="213"/>
      <c r="O168" s="213"/>
      <c r="P168" s="213"/>
      <c r="Q168" s="213"/>
      <c r="R168" s="213"/>
      <c r="S168" s="213"/>
      <c r="T168" s="214"/>
      <c r="AT168" s="215" t="s">
        <v>139</v>
      </c>
      <c r="AU168" s="215" t="s">
        <v>85</v>
      </c>
      <c r="AV168" s="13" t="s">
        <v>85</v>
      </c>
      <c r="AW168" s="13" t="s">
        <v>31</v>
      </c>
      <c r="AX168" s="13" t="s">
        <v>75</v>
      </c>
      <c r="AY168" s="215" t="s">
        <v>128</v>
      </c>
    </row>
    <row r="169" spans="2:51" s="13" customFormat="1" ht="11.25">
      <c r="B169" s="205"/>
      <c r="C169" s="206"/>
      <c r="D169" s="200" t="s">
        <v>139</v>
      </c>
      <c r="E169" s="207" t="s">
        <v>1</v>
      </c>
      <c r="F169" s="208" t="s">
        <v>210</v>
      </c>
      <c r="G169" s="206"/>
      <c r="H169" s="209">
        <v>3.9</v>
      </c>
      <c r="I169" s="210"/>
      <c r="J169" s="206"/>
      <c r="K169" s="206"/>
      <c r="L169" s="211"/>
      <c r="M169" s="212"/>
      <c r="N169" s="213"/>
      <c r="O169" s="213"/>
      <c r="P169" s="213"/>
      <c r="Q169" s="213"/>
      <c r="R169" s="213"/>
      <c r="S169" s="213"/>
      <c r="T169" s="214"/>
      <c r="AT169" s="215" t="s">
        <v>139</v>
      </c>
      <c r="AU169" s="215" t="s">
        <v>85</v>
      </c>
      <c r="AV169" s="13" t="s">
        <v>85</v>
      </c>
      <c r="AW169" s="13" t="s">
        <v>31</v>
      </c>
      <c r="AX169" s="13" t="s">
        <v>75</v>
      </c>
      <c r="AY169" s="215" t="s">
        <v>128</v>
      </c>
    </row>
    <row r="170" spans="2:51" s="15" customFormat="1" ht="11.25">
      <c r="B170" s="236"/>
      <c r="C170" s="237"/>
      <c r="D170" s="200" t="s">
        <v>139</v>
      </c>
      <c r="E170" s="238" t="s">
        <v>1</v>
      </c>
      <c r="F170" s="239" t="s">
        <v>211</v>
      </c>
      <c r="G170" s="237"/>
      <c r="H170" s="240">
        <v>139.384</v>
      </c>
      <c r="I170" s="241"/>
      <c r="J170" s="237"/>
      <c r="K170" s="237"/>
      <c r="L170" s="242"/>
      <c r="M170" s="243"/>
      <c r="N170" s="244"/>
      <c r="O170" s="244"/>
      <c r="P170" s="244"/>
      <c r="Q170" s="244"/>
      <c r="R170" s="244"/>
      <c r="S170" s="244"/>
      <c r="T170" s="245"/>
      <c r="AT170" s="246" t="s">
        <v>139</v>
      </c>
      <c r="AU170" s="246" t="s">
        <v>85</v>
      </c>
      <c r="AV170" s="15" t="s">
        <v>135</v>
      </c>
      <c r="AW170" s="15" t="s">
        <v>31</v>
      </c>
      <c r="AX170" s="15" t="s">
        <v>83</v>
      </c>
      <c r="AY170" s="246" t="s">
        <v>128</v>
      </c>
    </row>
    <row r="171" spans="2:63" s="12" customFormat="1" ht="22.9" customHeight="1">
      <c r="B171" s="171"/>
      <c r="C171" s="172"/>
      <c r="D171" s="173" t="s">
        <v>74</v>
      </c>
      <c r="E171" s="185" t="s">
        <v>212</v>
      </c>
      <c r="F171" s="185" t="s">
        <v>213</v>
      </c>
      <c r="G171" s="172"/>
      <c r="H171" s="172"/>
      <c r="I171" s="175"/>
      <c r="J171" s="186">
        <f>BK171</f>
        <v>0</v>
      </c>
      <c r="K171" s="172"/>
      <c r="L171" s="177"/>
      <c r="M171" s="178"/>
      <c r="N171" s="179"/>
      <c r="O171" s="179"/>
      <c r="P171" s="180">
        <f>P172</f>
        <v>0</v>
      </c>
      <c r="Q171" s="179"/>
      <c r="R171" s="180">
        <f>R172</f>
        <v>0</v>
      </c>
      <c r="S171" s="179"/>
      <c r="T171" s="181">
        <f>T172</f>
        <v>0</v>
      </c>
      <c r="AR171" s="182" t="s">
        <v>83</v>
      </c>
      <c r="AT171" s="183" t="s">
        <v>74</v>
      </c>
      <c r="AU171" s="183" t="s">
        <v>83</v>
      </c>
      <c r="AY171" s="182" t="s">
        <v>128</v>
      </c>
      <c r="BK171" s="184">
        <f>BK172</f>
        <v>0</v>
      </c>
    </row>
    <row r="172" spans="1:65" s="2" customFormat="1" ht="24.2" customHeight="1">
      <c r="A172" s="35"/>
      <c r="B172" s="36"/>
      <c r="C172" s="187" t="s">
        <v>214</v>
      </c>
      <c r="D172" s="187" t="s">
        <v>130</v>
      </c>
      <c r="E172" s="188" t="s">
        <v>215</v>
      </c>
      <c r="F172" s="189" t="s">
        <v>216</v>
      </c>
      <c r="G172" s="190" t="s">
        <v>217</v>
      </c>
      <c r="H172" s="191">
        <v>46.72</v>
      </c>
      <c r="I172" s="192"/>
      <c r="J172" s="193">
        <f>ROUND(I172*H172,2)</f>
        <v>0</v>
      </c>
      <c r="K172" s="189" t="s">
        <v>134</v>
      </c>
      <c r="L172" s="40"/>
      <c r="M172" s="247" t="s">
        <v>1</v>
      </c>
      <c r="N172" s="248" t="s">
        <v>40</v>
      </c>
      <c r="O172" s="249"/>
      <c r="P172" s="250">
        <f>O172*H172</f>
        <v>0</v>
      </c>
      <c r="Q172" s="250">
        <v>0</v>
      </c>
      <c r="R172" s="250">
        <f>Q172*H172</f>
        <v>0</v>
      </c>
      <c r="S172" s="250">
        <v>0</v>
      </c>
      <c r="T172" s="251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198" t="s">
        <v>135</v>
      </c>
      <c r="AT172" s="198" t="s">
        <v>130</v>
      </c>
      <c r="AU172" s="198" t="s">
        <v>85</v>
      </c>
      <c r="AY172" s="18" t="s">
        <v>128</v>
      </c>
      <c r="BE172" s="199">
        <f>IF(N172="základní",J172,0)</f>
        <v>0</v>
      </c>
      <c r="BF172" s="199">
        <f>IF(N172="snížená",J172,0)</f>
        <v>0</v>
      </c>
      <c r="BG172" s="199">
        <f>IF(N172="zákl. přenesená",J172,0)</f>
        <v>0</v>
      </c>
      <c r="BH172" s="199">
        <f>IF(N172="sníž. přenesená",J172,0)</f>
        <v>0</v>
      </c>
      <c r="BI172" s="199">
        <f>IF(N172="nulová",J172,0)</f>
        <v>0</v>
      </c>
      <c r="BJ172" s="18" t="s">
        <v>83</v>
      </c>
      <c r="BK172" s="199">
        <f>ROUND(I172*H172,2)</f>
        <v>0</v>
      </c>
      <c r="BL172" s="18" t="s">
        <v>135</v>
      </c>
      <c r="BM172" s="198" t="s">
        <v>218</v>
      </c>
    </row>
    <row r="173" spans="1:31" s="2" customFormat="1" ht="6.95" customHeight="1">
      <c r="A173" s="35"/>
      <c r="B173" s="55"/>
      <c r="C173" s="56"/>
      <c r="D173" s="56"/>
      <c r="E173" s="56"/>
      <c r="F173" s="56"/>
      <c r="G173" s="56"/>
      <c r="H173" s="56"/>
      <c r="I173" s="56"/>
      <c r="J173" s="56"/>
      <c r="K173" s="56"/>
      <c r="L173" s="40"/>
      <c r="M173" s="35"/>
      <c r="O173" s="35"/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</row>
  </sheetData>
  <sheetProtection algorithmName="SHA-512" hashValue="FbLdO6yI8Ad1OCTBvRjhb2KXMYeFWlTExe+lmxoYqHmvyetov4AkxipORFAHTUOdsVNjrkCmxVSo4u6jNfDOUw==" saltValue="Toc9OH5jz6qllNGaql7IQvU2zqyTOBCDN8u+qkzVR3Q7AfdCmO6qEO39/9FbfO4ficonLI63C7NdePTQqIzqAg==" spinCount="100000" sheet="1" objects="1" scenarios="1" formatColumns="0" formatRows="0" autoFilter="0"/>
  <autoFilter ref="C122:K172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3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309"/>
      <c r="AT2" s="18" t="s">
        <v>88</v>
      </c>
    </row>
    <row r="3" spans="2:46" s="1" customFormat="1" ht="6.95" customHeight="1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21"/>
      <c r="AT3" s="18" t="s">
        <v>85</v>
      </c>
    </row>
    <row r="4" spans="2:46" s="1" customFormat="1" ht="24.95" customHeight="1">
      <c r="B4" s="21"/>
      <c r="D4" s="111" t="s">
        <v>98</v>
      </c>
      <c r="L4" s="21"/>
      <c r="M4" s="11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13" t="s">
        <v>16</v>
      </c>
      <c r="L6" s="21"/>
    </row>
    <row r="7" spans="2:12" s="1" customFormat="1" ht="16.5" customHeight="1">
      <c r="B7" s="21"/>
      <c r="E7" s="310" t="str">
        <f>'Rekapitulace stavby'!K6</f>
        <v>VT Olše - Písek jez km 68,270</v>
      </c>
      <c r="F7" s="311"/>
      <c r="G7" s="311"/>
      <c r="H7" s="311"/>
      <c r="L7" s="21"/>
    </row>
    <row r="8" spans="1:31" s="2" customFormat="1" ht="12" customHeight="1">
      <c r="A8" s="35"/>
      <c r="B8" s="40"/>
      <c r="C8" s="35"/>
      <c r="D8" s="113" t="s">
        <v>99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12" t="s">
        <v>219</v>
      </c>
      <c r="F9" s="313"/>
      <c r="G9" s="313"/>
      <c r="H9" s="313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13" t="s">
        <v>18</v>
      </c>
      <c r="E11" s="35"/>
      <c r="F11" s="114" t="s">
        <v>1</v>
      </c>
      <c r="G11" s="35"/>
      <c r="H11" s="35"/>
      <c r="I11" s="113" t="s">
        <v>19</v>
      </c>
      <c r="J11" s="114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13" t="s">
        <v>20</v>
      </c>
      <c r="E12" s="35"/>
      <c r="F12" s="114" t="s">
        <v>21</v>
      </c>
      <c r="G12" s="35"/>
      <c r="H12" s="35"/>
      <c r="I12" s="113" t="s">
        <v>22</v>
      </c>
      <c r="J12" s="115" t="str">
        <f>'Rekapitulace stavby'!AN8</f>
        <v>12. 4. 2023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3" t="s">
        <v>24</v>
      </c>
      <c r="E14" s="35"/>
      <c r="F14" s="35"/>
      <c r="G14" s="35"/>
      <c r="H14" s="35"/>
      <c r="I14" s="113" t="s">
        <v>25</v>
      </c>
      <c r="J14" s="114" t="str">
        <f>IF('Rekapitulace stavby'!AN10="","",'Rekapitulace stavby'!AN10)</f>
        <v/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14" t="str">
        <f>IF('Rekapitulace stavby'!E11="","",'Rekapitulace stavby'!E11)</f>
        <v xml:space="preserve"> </v>
      </c>
      <c r="F15" s="35"/>
      <c r="G15" s="35"/>
      <c r="H15" s="35"/>
      <c r="I15" s="113" t="s">
        <v>27</v>
      </c>
      <c r="J15" s="114" t="str">
        <f>IF('Rekapitulace stavby'!AN11="","",'Rekapitulace stavby'!AN11)</f>
        <v/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3" t="s">
        <v>28</v>
      </c>
      <c r="E17" s="35"/>
      <c r="F17" s="35"/>
      <c r="G17" s="35"/>
      <c r="H17" s="35"/>
      <c r="I17" s="113" t="s">
        <v>25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14" t="str">
        <f>'Rekapitulace stavby'!E14</f>
        <v>Vyplň údaj</v>
      </c>
      <c r="F18" s="315"/>
      <c r="G18" s="315"/>
      <c r="H18" s="315"/>
      <c r="I18" s="113" t="s">
        <v>27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3" t="s">
        <v>30</v>
      </c>
      <c r="E20" s="35"/>
      <c r="F20" s="35"/>
      <c r="G20" s="35"/>
      <c r="H20" s="35"/>
      <c r="I20" s="113" t="s">
        <v>25</v>
      </c>
      <c r="J20" s="114" t="str">
        <f>IF('Rekapitulace stavby'!AN16="","",'Rekapitulace stavby'!AN16)</f>
        <v/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4" t="str">
        <f>IF('Rekapitulace stavby'!E17="","",'Rekapitulace stavby'!E17)</f>
        <v xml:space="preserve"> </v>
      </c>
      <c r="F21" s="35"/>
      <c r="G21" s="35"/>
      <c r="H21" s="35"/>
      <c r="I21" s="113" t="s">
        <v>27</v>
      </c>
      <c r="J21" s="114" t="str">
        <f>IF('Rekapitulace stavby'!AN17="","",'Rekapitulace stavby'!AN17)</f>
        <v/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3" t="s">
        <v>32</v>
      </c>
      <c r="E23" s="35"/>
      <c r="F23" s="35"/>
      <c r="G23" s="35"/>
      <c r="H23" s="35"/>
      <c r="I23" s="113" t="s">
        <v>25</v>
      </c>
      <c r="J23" s="114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4" t="s">
        <v>33</v>
      </c>
      <c r="F24" s="35"/>
      <c r="G24" s="35"/>
      <c r="H24" s="35"/>
      <c r="I24" s="113" t="s">
        <v>27</v>
      </c>
      <c r="J24" s="114" t="s">
        <v>1</v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3" t="s">
        <v>34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6"/>
      <c r="B27" s="117"/>
      <c r="C27" s="116"/>
      <c r="D27" s="116"/>
      <c r="E27" s="316" t="s">
        <v>1</v>
      </c>
      <c r="F27" s="316"/>
      <c r="G27" s="316"/>
      <c r="H27" s="316"/>
      <c r="I27" s="116"/>
      <c r="J27" s="116"/>
      <c r="K27" s="116"/>
      <c r="L27" s="118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9"/>
      <c r="E29" s="119"/>
      <c r="F29" s="119"/>
      <c r="G29" s="119"/>
      <c r="H29" s="119"/>
      <c r="I29" s="119"/>
      <c r="J29" s="119"/>
      <c r="K29" s="119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0" t="s">
        <v>35</v>
      </c>
      <c r="E30" s="35"/>
      <c r="F30" s="35"/>
      <c r="G30" s="35"/>
      <c r="H30" s="35"/>
      <c r="I30" s="35"/>
      <c r="J30" s="121">
        <f>ROUND(J120,2)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9"/>
      <c r="E31" s="119"/>
      <c r="F31" s="119"/>
      <c r="G31" s="119"/>
      <c r="H31" s="119"/>
      <c r="I31" s="119"/>
      <c r="J31" s="119"/>
      <c r="K31" s="119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2" t="s">
        <v>37</v>
      </c>
      <c r="G32" s="35"/>
      <c r="H32" s="35"/>
      <c r="I32" s="122" t="s">
        <v>36</v>
      </c>
      <c r="J32" s="122" t="s">
        <v>38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23" t="s">
        <v>39</v>
      </c>
      <c r="E33" s="113" t="s">
        <v>40</v>
      </c>
      <c r="F33" s="124">
        <f>ROUND((SUM(BE120:BE138)),2)</f>
        <v>0</v>
      </c>
      <c r="G33" s="35"/>
      <c r="H33" s="35"/>
      <c r="I33" s="125">
        <v>0.21</v>
      </c>
      <c r="J33" s="124">
        <f>ROUND(((SUM(BE120:BE138))*I33),2)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3" t="s">
        <v>41</v>
      </c>
      <c r="F34" s="124">
        <f>ROUND((SUM(BF120:BF138)),2)</f>
        <v>0</v>
      </c>
      <c r="G34" s="35"/>
      <c r="H34" s="35"/>
      <c r="I34" s="125">
        <v>0.15</v>
      </c>
      <c r="J34" s="124">
        <f>ROUND(((SUM(BF120:BF138))*I34),2)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13" t="s">
        <v>42</v>
      </c>
      <c r="F35" s="124">
        <f>ROUND((SUM(BG120:BG138)),2)</f>
        <v>0</v>
      </c>
      <c r="G35" s="35"/>
      <c r="H35" s="35"/>
      <c r="I35" s="125">
        <v>0.21</v>
      </c>
      <c r="J35" s="124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13" t="s">
        <v>43</v>
      </c>
      <c r="F36" s="124">
        <f>ROUND((SUM(BH120:BH138)),2)</f>
        <v>0</v>
      </c>
      <c r="G36" s="35"/>
      <c r="H36" s="35"/>
      <c r="I36" s="125">
        <v>0.15</v>
      </c>
      <c r="J36" s="124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13" t="s">
        <v>44</v>
      </c>
      <c r="F37" s="124">
        <f>ROUND((SUM(BI120:BI138)),2)</f>
        <v>0</v>
      </c>
      <c r="G37" s="35"/>
      <c r="H37" s="35"/>
      <c r="I37" s="125">
        <v>0</v>
      </c>
      <c r="J37" s="124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6"/>
      <c r="D39" s="127" t="s">
        <v>45</v>
      </c>
      <c r="E39" s="128"/>
      <c r="F39" s="128"/>
      <c r="G39" s="129" t="s">
        <v>46</v>
      </c>
      <c r="H39" s="130" t="s">
        <v>47</v>
      </c>
      <c r="I39" s="128"/>
      <c r="J39" s="131">
        <f>SUM(J30:J37)</f>
        <v>0</v>
      </c>
      <c r="K39" s="132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5" customHeight="1">
      <c r="B41" s="21"/>
      <c r="L41" s="21"/>
    </row>
    <row r="42" spans="2:12" s="1" customFormat="1" ht="14.45" customHeight="1">
      <c r="B42" s="21"/>
      <c r="L42" s="21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52"/>
      <c r="D50" s="133" t="s">
        <v>48</v>
      </c>
      <c r="E50" s="134"/>
      <c r="F50" s="134"/>
      <c r="G50" s="133" t="s">
        <v>49</v>
      </c>
      <c r="H50" s="134"/>
      <c r="I50" s="134"/>
      <c r="J50" s="134"/>
      <c r="K50" s="134"/>
      <c r="L50" s="52"/>
    </row>
    <row r="51" spans="2:12" ht="11.25">
      <c r="B51" s="21"/>
      <c r="L51" s="21"/>
    </row>
    <row r="52" spans="2:12" ht="11.25">
      <c r="B52" s="21"/>
      <c r="L52" s="21"/>
    </row>
    <row r="53" spans="2:12" ht="11.25">
      <c r="B53" s="21"/>
      <c r="L53" s="21"/>
    </row>
    <row r="54" spans="2:12" ht="11.25">
      <c r="B54" s="21"/>
      <c r="L54" s="21"/>
    </row>
    <row r="55" spans="2:12" ht="11.25">
      <c r="B55" s="21"/>
      <c r="L55" s="21"/>
    </row>
    <row r="56" spans="2:12" ht="11.25">
      <c r="B56" s="21"/>
      <c r="L56" s="21"/>
    </row>
    <row r="57" spans="2:12" ht="11.25">
      <c r="B57" s="21"/>
      <c r="L57" s="21"/>
    </row>
    <row r="58" spans="2:12" ht="11.25">
      <c r="B58" s="21"/>
      <c r="L58" s="21"/>
    </row>
    <row r="59" spans="2:12" ht="11.25">
      <c r="B59" s="21"/>
      <c r="L59" s="21"/>
    </row>
    <row r="60" spans="2:12" ht="11.25">
      <c r="B60" s="21"/>
      <c r="L60" s="21"/>
    </row>
    <row r="61" spans="1:31" s="2" customFormat="1" ht="12.75">
      <c r="A61" s="35"/>
      <c r="B61" s="40"/>
      <c r="C61" s="35"/>
      <c r="D61" s="135" t="s">
        <v>50</v>
      </c>
      <c r="E61" s="136"/>
      <c r="F61" s="137" t="s">
        <v>51</v>
      </c>
      <c r="G61" s="135" t="s">
        <v>50</v>
      </c>
      <c r="H61" s="136"/>
      <c r="I61" s="136"/>
      <c r="J61" s="138" t="s">
        <v>51</v>
      </c>
      <c r="K61" s="136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1.25">
      <c r="B62" s="21"/>
      <c r="L62" s="21"/>
    </row>
    <row r="63" spans="2:12" ht="11.25">
      <c r="B63" s="21"/>
      <c r="L63" s="21"/>
    </row>
    <row r="64" spans="2:12" ht="11.25">
      <c r="B64" s="21"/>
      <c r="L64" s="21"/>
    </row>
    <row r="65" spans="1:31" s="2" customFormat="1" ht="12.75">
      <c r="A65" s="35"/>
      <c r="B65" s="40"/>
      <c r="C65" s="35"/>
      <c r="D65" s="133" t="s">
        <v>52</v>
      </c>
      <c r="E65" s="139"/>
      <c r="F65" s="139"/>
      <c r="G65" s="133" t="s">
        <v>53</v>
      </c>
      <c r="H65" s="139"/>
      <c r="I65" s="139"/>
      <c r="J65" s="139"/>
      <c r="K65" s="139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1.25">
      <c r="B66" s="21"/>
      <c r="L66" s="21"/>
    </row>
    <row r="67" spans="2:12" ht="11.25">
      <c r="B67" s="21"/>
      <c r="L67" s="21"/>
    </row>
    <row r="68" spans="2:12" ht="11.25">
      <c r="B68" s="21"/>
      <c r="L68" s="21"/>
    </row>
    <row r="69" spans="2:12" ht="11.25">
      <c r="B69" s="21"/>
      <c r="L69" s="21"/>
    </row>
    <row r="70" spans="2:12" ht="11.25">
      <c r="B70" s="21"/>
      <c r="L70" s="21"/>
    </row>
    <row r="71" spans="2:12" ht="11.25">
      <c r="B71" s="21"/>
      <c r="L71" s="21"/>
    </row>
    <row r="72" spans="2:12" ht="11.25">
      <c r="B72" s="21"/>
      <c r="L72" s="21"/>
    </row>
    <row r="73" spans="2:12" ht="11.25">
      <c r="B73" s="21"/>
      <c r="L73" s="21"/>
    </row>
    <row r="74" spans="2:12" ht="11.25">
      <c r="B74" s="21"/>
      <c r="L74" s="21"/>
    </row>
    <row r="75" spans="2:12" ht="11.25">
      <c r="B75" s="21"/>
      <c r="L75" s="21"/>
    </row>
    <row r="76" spans="1:31" s="2" customFormat="1" ht="12.75">
      <c r="A76" s="35"/>
      <c r="B76" s="40"/>
      <c r="C76" s="35"/>
      <c r="D76" s="135" t="s">
        <v>50</v>
      </c>
      <c r="E76" s="136"/>
      <c r="F76" s="137" t="s">
        <v>51</v>
      </c>
      <c r="G76" s="135" t="s">
        <v>50</v>
      </c>
      <c r="H76" s="136"/>
      <c r="I76" s="136"/>
      <c r="J76" s="138" t="s">
        <v>51</v>
      </c>
      <c r="K76" s="136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0"/>
      <c r="C77" s="141"/>
      <c r="D77" s="141"/>
      <c r="E77" s="141"/>
      <c r="F77" s="141"/>
      <c r="G77" s="141"/>
      <c r="H77" s="141"/>
      <c r="I77" s="141"/>
      <c r="J77" s="141"/>
      <c r="K77" s="141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42"/>
      <c r="C81" s="143"/>
      <c r="D81" s="143"/>
      <c r="E81" s="143"/>
      <c r="F81" s="143"/>
      <c r="G81" s="143"/>
      <c r="H81" s="143"/>
      <c r="I81" s="143"/>
      <c r="J81" s="143"/>
      <c r="K81" s="143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4" t="s">
        <v>101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317" t="str">
        <f>E7</f>
        <v>VT Olše - Písek jez km 68,270</v>
      </c>
      <c r="F85" s="318"/>
      <c r="G85" s="318"/>
      <c r="H85" s="318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30" t="s">
        <v>99</v>
      </c>
      <c r="D86" s="37"/>
      <c r="E86" s="37"/>
      <c r="F86" s="37"/>
      <c r="G86" s="37"/>
      <c r="H86" s="37"/>
      <c r="I86" s="37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269" t="str">
        <f>E9</f>
        <v>SO-02 - výměna stavidla</v>
      </c>
      <c r="F87" s="319"/>
      <c r="G87" s="319"/>
      <c r="H87" s="319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30" t="s">
        <v>20</v>
      </c>
      <c r="D89" s="37"/>
      <c r="E89" s="37"/>
      <c r="F89" s="28" t="str">
        <f>F12</f>
        <v xml:space="preserve">Písek </v>
      </c>
      <c r="G89" s="37"/>
      <c r="H89" s="37"/>
      <c r="I89" s="30" t="s">
        <v>22</v>
      </c>
      <c r="J89" s="67" t="str">
        <f>IF(J12="","",J12)</f>
        <v>12. 4. 2023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2" customHeight="1">
      <c r="A91" s="35"/>
      <c r="B91" s="36"/>
      <c r="C91" s="30" t="s">
        <v>24</v>
      </c>
      <c r="D91" s="37"/>
      <c r="E91" s="37"/>
      <c r="F91" s="28" t="str">
        <f>E15</f>
        <v xml:space="preserve"> </v>
      </c>
      <c r="G91" s="37"/>
      <c r="H91" s="37"/>
      <c r="I91" s="30" t="s">
        <v>30</v>
      </c>
      <c r="J91" s="33" t="str">
        <f>E21</f>
        <v xml:space="preserve"> 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2" customHeight="1">
      <c r="A92" s="35"/>
      <c r="B92" s="36"/>
      <c r="C92" s="30" t="s">
        <v>28</v>
      </c>
      <c r="D92" s="37"/>
      <c r="E92" s="37"/>
      <c r="F92" s="28" t="str">
        <f>IF(E18="","",E18)</f>
        <v>Vyplň údaj</v>
      </c>
      <c r="G92" s="37"/>
      <c r="H92" s="37"/>
      <c r="I92" s="30" t="s">
        <v>32</v>
      </c>
      <c r="J92" s="33" t="str">
        <f>E24</f>
        <v>Ing. Jiří Skalník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44" t="s">
        <v>102</v>
      </c>
      <c r="D94" s="145"/>
      <c r="E94" s="145"/>
      <c r="F94" s="145"/>
      <c r="G94" s="145"/>
      <c r="H94" s="145"/>
      <c r="I94" s="145"/>
      <c r="J94" s="146" t="s">
        <v>103</v>
      </c>
      <c r="K94" s="145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47" t="s">
        <v>104</v>
      </c>
      <c r="D96" s="37"/>
      <c r="E96" s="37"/>
      <c r="F96" s="37"/>
      <c r="G96" s="37"/>
      <c r="H96" s="37"/>
      <c r="I96" s="37"/>
      <c r="J96" s="85">
        <f>J120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105</v>
      </c>
    </row>
    <row r="97" spans="2:12" s="9" customFormat="1" ht="24.95" customHeight="1">
      <c r="B97" s="148"/>
      <c r="C97" s="149"/>
      <c r="D97" s="150" t="s">
        <v>106</v>
      </c>
      <c r="E97" s="151"/>
      <c r="F97" s="151"/>
      <c r="G97" s="151"/>
      <c r="H97" s="151"/>
      <c r="I97" s="151"/>
      <c r="J97" s="152">
        <f>J121</f>
        <v>0</v>
      </c>
      <c r="K97" s="149"/>
      <c r="L97" s="153"/>
    </row>
    <row r="98" spans="2:12" s="10" customFormat="1" ht="19.9" customHeight="1">
      <c r="B98" s="154"/>
      <c r="C98" s="155"/>
      <c r="D98" s="156" t="s">
        <v>220</v>
      </c>
      <c r="E98" s="157"/>
      <c r="F98" s="157"/>
      <c r="G98" s="157"/>
      <c r="H98" s="157"/>
      <c r="I98" s="157"/>
      <c r="J98" s="158">
        <f>J122</f>
        <v>0</v>
      </c>
      <c r="K98" s="155"/>
      <c r="L98" s="159"/>
    </row>
    <row r="99" spans="2:12" s="9" customFormat="1" ht="24.95" customHeight="1">
      <c r="B99" s="148"/>
      <c r="C99" s="149"/>
      <c r="D99" s="150" t="s">
        <v>221</v>
      </c>
      <c r="E99" s="151"/>
      <c r="F99" s="151"/>
      <c r="G99" s="151"/>
      <c r="H99" s="151"/>
      <c r="I99" s="151"/>
      <c r="J99" s="152">
        <f>J128</f>
        <v>0</v>
      </c>
      <c r="K99" s="149"/>
      <c r="L99" s="153"/>
    </row>
    <row r="100" spans="2:12" s="10" customFormat="1" ht="19.9" customHeight="1">
      <c r="B100" s="154"/>
      <c r="C100" s="155"/>
      <c r="D100" s="156" t="s">
        <v>222</v>
      </c>
      <c r="E100" s="157"/>
      <c r="F100" s="157"/>
      <c r="G100" s="157"/>
      <c r="H100" s="157"/>
      <c r="I100" s="157"/>
      <c r="J100" s="158">
        <f>J129</f>
        <v>0</v>
      </c>
      <c r="K100" s="155"/>
      <c r="L100" s="159"/>
    </row>
    <row r="101" spans="1:31" s="2" customFormat="1" ht="21.75" customHeight="1">
      <c r="A101" s="35"/>
      <c r="B101" s="36"/>
      <c r="C101" s="37"/>
      <c r="D101" s="37"/>
      <c r="E101" s="37"/>
      <c r="F101" s="37"/>
      <c r="G101" s="37"/>
      <c r="H101" s="37"/>
      <c r="I101" s="37"/>
      <c r="J101" s="37"/>
      <c r="K101" s="37"/>
      <c r="L101" s="52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</row>
    <row r="102" spans="1:31" s="2" customFormat="1" ht="6.95" customHeight="1">
      <c r="A102" s="35"/>
      <c r="B102" s="55"/>
      <c r="C102" s="56"/>
      <c r="D102" s="56"/>
      <c r="E102" s="56"/>
      <c r="F102" s="56"/>
      <c r="G102" s="56"/>
      <c r="H102" s="56"/>
      <c r="I102" s="56"/>
      <c r="J102" s="56"/>
      <c r="K102" s="56"/>
      <c r="L102" s="52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</row>
    <row r="106" spans="1:31" s="2" customFormat="1" ht="6.95" customHeight="1">
      <c r="A106" s="35"/>
      <c r="B106" s="57"/>
      <c r="C106" s="58"/>
      <c r="D106" s="58"/>
      <c r="E106" s="58"/>
      <c r="F106" s="58"/>
      <c r="G106" s="58"/>
      <c r="H106" s="58"/>
      <c r="I106" s="58"/>
      <c r="J106" s="58"/>
      <c r="K106" s="58"/>
      <c r="L106" s="52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31" s="2" customFormat="1" ht="24.95" customHeight="1">
      <c r="A107" s="35"/>
      <c r="B107" s="36"/>
      <c r="C107" s="24" t="s">
        <v>113</v>
      </c>
      <c r="D107" s="37"/>
      <c r="E107" s="37"/>
      <c r="F107" s="37"/>
      <c r="G107" s="37"/>
      <c r="H107" s="37"/>
      <c r="I107" s="37"/>
      <c r="J107" s="37"/>
      <c r="K107" s="37"/>
      <c r="L107" s="52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6.95" customHeight="1">
      <c r="A108" s="35"/>
      <c r="B108" s="36"/>
      <c r="C108" s="37"/>
      <c r="D108" s="37"/>
      <c r="E108" s="37"/>
      <c r="F108" s="37"/>
      <c r="G108" s="37"/>
      <c r="H108" s="37"/>
      <c r="I108" s="37"/>
      <c r="J108" s="37"/>
      <c r="K108" s="37"/>
      <c r="L108" s="52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12" customHeight="1">
      <c r="A109" s="35"/>
      <c r="B109" s="36"/>
      <c r="C109" s="30" t="s">
        <v>16</v>
      </c>
      <c r="D109" s="37"/>
      <c r="E109" s="37"/>
      <c r="F109" s="37"/>
      <c r="G109" s="37"/>
      <c r="H109" s="37"/>
      <c r="I109" s="37"/>
      <c r="J109" s="37"/>
      <c r="K109" s="37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16.5" customHeight="1">
      <c r="A110" s="35"/>
      <c r="B110" s="36"/>
      <c r="C110" s="37"/>
      <c r="D110" s="37"/>
      <c r="E110" s="317" t="str">
        <f>E7</f>
        <v>VT Olše - Písek jez km 68,270</v>
      </c>
      <c r="F110" s="318"/>
      <c r="G110" s="318"/>
      <c r="H110" s="318"/>
      <c r="I110" s="37"/>
      <c r="J110" s="37"/>
      <c r="K110" s="37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12" customHeight="1">
      <c r="A111" s="35"/>
      <c r="B111" s="36"/>
      <c r="C111" s="30" t="s">
        <v>99</v>
      </c>
      <c r="D111" s="37"/>
      <c r="E111" s="37"/>
      <c r="F111" s="37"/>
      <c r="G111" s="37"/>
      <c r="H111" s="37"/>
      <c r="I111" s="37"/>
      <c r="J111" s="37"/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6.5" customHeight="1">
      <c r="A112" s="35"/>
      <c r="B112" s="36"/>
      <c r="C112" s="37"/>
      <c r="D112" s="37"/>
      <c r="E112" s="269" t="str">
        <f>E9</f>
        <v>SO-02 - výměna stavidla</v>
      </c>
      <c r="F112" s="319"/>
      <c r="G112" s="319"/>
      <c r="H112" s="319"/>
      <c r="I112" s="37"/>
      <c r="J112" s="37"/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6.95" customHeight="1">
      <c r="A113" s="35"/>
      <c r="B113" s="36"/>
      <c r="C113" s="37"/>
      <c r="D113" s="37"/>
      <c r="E113" s="37"/>
      <c r="F113" s="37"/>
      <c r="G113" s="37"/>
      <c r="H113" s="37"/>
      <c r="I113" s="37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2" customHeight="1">
      <c r="A114" s="35"/>
      <c r="B114" s="36"/>
      <c r="C114" s="30" t="s">
        <v>20</v>
      </c>
      <c r="D114" s="37"/>
      <c r="E114" s="37"/>
      <c r="F114" s="28" t="str">
        <f>F12</f>
        <v xml:space="preserve">Písek </v>
      </c>
      <c r="G114" s="37"/>
      <c r="H114" s="37"/>
      <c r="I114" s="30" t="s">
        <v>22</v>
      </c>
      <c r="J114" s="67" t="str">
        <f>IF(J12="","",J12)</f>
        <v>12. 4. 2023</v>
      </c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6.95" customHeight="1">
      <c r="A115" s="35"/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5.2" customHeight="1">
      <c r="A116" s="35"/>
      <c r="B116" s="36"/>
      <c r="C116" s="30" t="s">
        <v>24</v>
      </c>
      <c r="D116" s="37"/>
      <c r="E116" s="37"/>
      <c r="F116" s="28" t="str">
        <f>E15</f>
        <v xml:space="preserve"> </v>
      </c>
      <c r="G116" s="37"/>
      <c r="H116" s="37"/>
      <c r="I116" s="30" t="s">
        <v>30</v>
      </c>
      <c r="J116" s="33" t="str">
        <f>E21</f>
        <v xml:space="preserve"> </v>
      </c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15.2" customHeight="1">
      <c r="A117" s="35"/>
      <c r="B117" s="36"/>
      <c r="C117" s="30" t="s">
        <v>28</v>
      </c>
      <c r="D117" s="37"/>
      <c r="E117" s="37"/>
      <c r="F117" s="28" t="str">
        <f>IF(E18="","",E18)</f>
        <v>Vyplň údaj</v>
      </c>
      <c r="G117" s="37"/>
      <c r="H117" s="37"/>
      <c r="I117" s="30" t="s">
        <v>32</v>
      </c>
      <c r="J117" s="33" t="str">
        <f>E24</f>
        <v>Ing. Jiří Skalník</v>
      </c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10.35" customHeight="1">
      <c r="A118" s="35"/>
      <c r="B118" s="36"/>
      <c r="C118" s="37"/>
      <c r="D118" s="37"/>
      <c r="E118" s="37"/>
      <c r="F118" s="37"/>
      <c r="G118" s="37"/>
      <c r="H118" s="37"/>
      <c r="I118" s="37"/>
      <c r="J118" s="37"/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11" customFormat="1" ht="29.25" customHeight="1">
      <c r="A119" s="160"/>
      <c r="B119" s="161"/>
      <c r="C119" s="162" t="s">
        <v>114</v>
      </c>
      <c r="D119" s="163" t="s">
        <v>60</v>
      </c>
      <c r="E119" s="163" t="s">
        <v>56</v>
      </c>
      <c r="F119" s="163" t="s">
        <v>57</v>
      </c>
      <c r="G119" s="163" t="s">
        <v>115</v>
      </c>
      <c r="H119" s="163" t="s">
        <v>116</v>
      </c>
      <c r="I119" s="163" t="s">
        <v>117</v>
      </c>
      <c r="J119" s="163" t="s">
        <v>103</v>
      </c>
      <c r="K119" s="164" t="s">
        <v>118</v>
      </c>
      <c r="L119" s="165"/>
      <c r="M119" s="76" t="s">
        <v>1</v>
      </c>
      <c r="N119" s="77" t="s">
        <v>39</v>
      </c>
      <c r="O119" s="77" t="s">
        <v>119</v>
      </c>
      <c r="P119" s="77" t="s">
        <v>120</v>
      </c>
      <c r="Q119" s="77" t="s">
        <v>121</v>
      </c>
      <c r="R119" s="77" t="s">
        <v>122</v>
      </c>
      <c r="S119" s="77" t="s">
        <v>123</v>
      </c>
      <c r="T119" s="78" t="s">
        <v>124</v>
      </c>
      <c r="U119" s="160"/>
      <c r="V119" s="160"/>
      <c r="W119" s="160"/>
      <c r="X119" s="160"/>
      <c r="Y119" s="160"/>
      <c r="Z119" s="160"/>
      <c r="AA119" s="160"/>
      <c r="AB119" s="160"/>
      <c r="AC119" s="160"/>
      <c r="AD119" s="160"/>
      <c r="AE119" s="160"/>
    </row>
    <row r="120" spans="1:63" s="2" customFormat="1" ht="22.9" customHeight="1">
      <c r="A120" s="35"/>
      <c r="B120" s="36"/>
      <c r="C120" s="83" t="s">
        <v>125</v>
      </c>
      <c r="D120" s="37"/>
      <c r="E120" s="37"/>
      <c r="F120" s="37"/>
      <c r="G120" s="37"/>
      <c r="H120" s="37"/>
      <c r="I120" s="37"/>
      <c r="J120" s="166">
        <f>BK120</f>
        <v>0</v>
      </c>
      <c r="K120" s="37"/>
      <c r="L120" s="40"/>
      <c r="M120" s="79"/>
      <c r="N120" s="167"/>
      <c r="O120" s="80"/>
      <c r="P120" s="168">
        <f>P121+P128</f>
        <v>0</v>
      </c>
      <c r="Q120" s="80"/>
      <c r="R120" s="168">
        <f>R121+R128</f>
        <v>0.22575</v>
      </c>
      <c r="S120" s="80"/>
      <c r="T120" s="169">
        <f>T121+T128</f>
        <v>0.215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T120" s="18" t="s">
        <v>74</v>
      </c>
      <c r="AU120" s="18" t="s">
        <v>105</v>
      </c>
      <c r="BK120" s="170">
        <f>BK121+BK128</f>
        <v>0</v>
      </c>
    </row>
    <row r="121" spans="2:63" s="12" customFormat="1" ht="25.9" customHeight="1">
      <c r="B121" s="171"/>
      <c r="C121" s="172"/>
      <c r="D121" s="173" t="s">
        <v>74</v>
      </c>
      <c r="E121" s="174" t="s">
        <v>126</v>
      </c>
      <c r="F121" s="174" t="s">
        <v>127</v>
      </c>
      <c r="G121" s="172"/>
      <c r="H121" s="172"/>
      <c r="I121" s="175"/>
      <c r="J121" s="176">
        <f>BK121</f>
        <v>0</v>
      </c>
      <c r="K121" s="172"/>
      <c r="L121" s="177"/>
      <c r="M121" s="178"/>
      <c r="N121" s="179"/>
      <c r="O121" s="179"/>
      <c r="P121" s="180">
        <f>P122</f>
        <v>0</v>
      </c>
      <c r="Q121" s="179"/>
      <c r="R121" s="180">
        <f>R122</f>
        <v>0</v>
      </c>
      <c r="S121" s="179"/>
      <c r="T121" s="181">
        <f>T122</f>
        <v>0</v>
      </c>
      <c r="AR121" s="182" t="s">
        <v>83</v>
      </c>
      <c r="AT121" s="183" t="s">
        <v>74</v>
      </c>
      <c r="AU121" s="183" t="s">
        <v>75</v>
      </c>
      <c r="AY121" s="182" t="s">
        <v>128</v>
      </c>
      <c r="BK121" s="184">
        <f>BK122</f>
        <v>0</v>
      </c>
    </row>
    <row r="122" spans="2:63" s="12" customFormat="1" ht="22.9" customHeight="1">
      <c r="B122" s="171"/>
      <c r="C122" s="172"/>
      <c r="D122" s="173" t="s">
        <v>74</v>
      </c>
      <c r="E122" s="185" t="s">
        <v>223</v>
      </c>
      <c r="F122" s="185" t="s">
        <v>224</v>
      </c>
      <c r="G122" s="172"/>
      <c r="H122" s="172"/>
      <c r="I122" s="175"/>
      <c r="J122" s="186">
        <f>BK122</f>
        <v>0</v>
      </c>
      <c r="K122" s="172"/>
      <c r="L122" s="177"/>
      <c r="M122" s="178"/>
      <c r="N122" s="179"/>
      <c r="O122" s="179"/>
      <c r="P122" s="180">
        <f>SUM(P123:P127)</f>
        <v>0</v>
      </c>
      <c r="Q122" s="179"/>
      <c r="R122" s="180">
        <f>SUM(R123:R127)</f>
        <v>0</v>
      </c>
      <c r="S122" s="179"/>
      <c r="T122" s="181">
        <f>SUM(T123:T127)</f>
        <v>0</v>
      </c>
      <c r="AR122" s="182" t="s">
        <v>83</v>
      </c>
      <c r="AT122" s="183" t="s">
        <v>74</v>
      </c>
      <c r="AU122" s="183" t="s">
        <v>83</v>
      </c>
      <c r="AY122" s="182" t="s">
        <v>128</v>
      </c>
      <c r="BK122" s="184">
        <f>SUM(BK123:BK127)</f>
        <v>0</v>
      </c>
    </row>
    <row r="123" spans="1:65" s="2" customFormat="1" ht="49.15" customHeight="1">
      <c r="A123" s="35"/>
      <c r="B123" s="36"/>
      <c r="C123" s="187" t="s">
        <v>83</v>
      </c>
      <c r="D123" s="187" t="s">
        <v>130</v>
      </c>
      <c r="E123" s="188" t="s">
        <v>225</v>
      </c>
      <c r="F123" s="189" t="s">
        <v>226</v>
      </c>
      <c r="G123" s="190" t="s">
        <v>217</v>
      </c>
      <c r="H123" s="191">
        <v>0.215</v>
      </c>
      <c r="I123" s="192"/>
      <c r="J123" s="193">
        <f>ROUND(I123*H123,2)</f>
        <v>0</v>
      </c>
      <c r="K123" s="189" t="s">
        <v>134</v>
      </c>
      <c r="L123" s="40"/>
      <c r="M123" s="194" t="s">
        <v>1</v>
      </c>
      <c r="N123" s="195" t="s">
        <v>40</v>
      </c>
      <c r="O123" s="72"/>
      <c r="P123" s="196">
        <f>O123*H123</f>
        <v>0</v>
      </c>
      <c r="Q123" s="196">
        <v>0</v>
      </c>
      <c r="R123" s="196">
        <f>Q123*H123</f>
        <v>0</v>
      </c>
      <c r="S123" s="196">
        <v>0</v>
      </c>
      <c r="T123" s="197">
        <f>S123*H123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198" t="s">
        <v>135</v>
      </c>
      <c r="AT123" s="198" t="s">
        <v>130</v>
      </c>
      <c r="AU123" s="198" t="s">
        <v>85</v>
      </c>
      <c r="AY123" s="18" t="s">
        <v>128</v>
      </c>
      <c r="BE123" s="199">
        <f>IF(N123="základní",J123,0)</f>
        <v>0</v>
      </c>
      <c r="BF123" s="199">
        <f>IF(N123="snížená",J123,0)</f>
        <v>0</v>
      </c>
      <c r="BG123" s="199">
        <f>IF(N123="zákl. přenesená",J123,0)</f>
        <v>0</v>
      </c>
      <c r="BH123" s="199">
        <f>IF(N123="sníž. přenesená",J123,0)</f>
        <v>0</v>
      </c>
      <c r="BI123" s="199">
        <f>IF(N123="nulová",J123,0)</f>
        <v>0</v>
      </c>
      <c r="BJ123" s="18" t="s">
        <v>83</v>
      </c>
      <c r="BK123" s="199">
        <f>ROUND(I123*H123,2)</f>
        <v>0</v>
      </c>
      <c r="BL123" s="18" t="s">
        <v>135</v>
      </c>
      <c r="BM123" s="198" t="s">
        <v>227</v>
      </c>
    </row>
    <row r="124" spans="1:65" s="2" customFormat="1" ht="37.9" customHeight="1">
      <c r="A124" s="35"/>
      <c r="B124" s="36"/>
      <c r="C124" s="187" t="s">
        <v>85</v>
      </c>
      <c r="D124" s="187" t="s">
        <v>130</v>
      </c>
      <c r="E124" s="188" t="s">
        <v>228</v>
      </c>
      <c r="F124" s="189" t="s">
        <v>229</v>
      </c>
      <c r="G124" s="190" t="s">
        <v>217</v>
      </c>
      <c r="H124" s="191">
        <v>0.215</v>
      </c>
      <c r="I124" s="192"/>
      <c r="J124" s="193">
        <f>ROUND(I124*H124,2)</f>
        <v>0</v>
      </c>
      <c r="K124" s="189" t="s">
        <v>134</v>
      </c>
      <c r="L124" s="40"/>
      <c r="M124" s="194" t="s">
        <v>1</v>
      </c>
      <c r="N124" s="195" t="s">
        <v>40</v>
      </c>
      <c r="O124" s="72"/>
      <c r="P124" s="196">
        <f>O124*H124</f>
        <v>0</v>
      </c>
      <c r="Q124" s="196">
        <v>0</v>
      </c>
      <c r="R124" s="196">
        <f>Q124*H124</f>
        <v>0</v>
      </c>
      <c r="S124" s="196">
        <v>0</v>
      </c>
      <c r="T124" s="197">
        <f>S124*H124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198" t="s">
        <v>135</v>
      </c>
      <c r="AT124" s="198" t="s">
        <v>130</v>
      </c>
      <c r="AU124" s="198" t="s">
        <v>85</v>
      </c>
      <c r="AY124" s="18" t="s">
        <v>128</v>
      </c>
      <c r="BE124" s="199">
        <f>IF(N124="základní",J124,0)</f>
        <v>0</v>
      </c>
      <c r="BF124" s="199">
        <f>IF(N124="snížená",J124,0)</f>
        <v>0</v>
      </c>
      <c r="BG124" s="199">
        <f>IF(N124="zákl. přenesená",J124,0)</f>
        <v>0</v>
      </c>
      <c r="BH124" s="199">
        <f>IF(N124="sníž. přenesená",J124,0)</f>
        <v>0</v>
      </c>
      <c r="BI124" s="199">
        <f>IF(N124="nulová",J124,0)</f>
        <v>0</v>
      </c>
      <c r="BJ124" s="18" t="s">
        <v>83</v>
      </c>
      <c r="BK124" s="199">
        <f>ROUND(I124*H124,2)</f>
        <v>0</v>
      </c>
      <c r="BL124" s="18" t="s">
        <v>135</v>
      </c>
      <c r="BM124" s="198" t="s">
        <v>230</v>
      </c>
    </row>
    <row r="125" spans="1:65" s="2" customFormat="1" ht="49.15" customHeight="1">
      <c r="A125" s="35"/>
      <c r="B125" s="36"/>
      <c r="C125" s="187" t="s">
        <v>147</v>
      </c>
      <c r="D125" s="187" t="s">
        <v>130</v>
      </c>
      <c r="E125" s="188" t="s">
        <v>231</v>
      </c>
      <c r="F125" s="189" t="s">
        <v>232</v>
      </c>
      <c r="G125" s="190" t="s">
        <v>217</v>
      </c>
      <c r="H125" s="191">
        <v>1.935</v>
      </c>
      <c r="I125" s="192"/>
      <c r="J125" s="193">
        <f>ROUND(I125*H125,2)</f>
        <v>0</v>
      </c>
      <c r="K125" s="189" t="s">
        <v>134</v>
      </c>
      <c r="L125" s="40"/>
      <c r="M125" s="194" t="s">
        <v>1</v>
      </c>
      <c r="N125" s="195" t="s">
        <v>40</v>
      </c>
      <c r="O125" s="72"/>
      <c r="P125" s="196">
        <f>O125*H125</f>
        <v>0</v>
      </c>
      <c r="Q125" s="196">
        <v>0</v>
      </c>
      <c r="R125" s="196">
        <f>Q125*H125</f>
        <v>0</v>
      </c>
      <c r="S125" s="196">
        <v>0</v>
      </c>
      <c r="T125" s="197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198" t="s">
        <v>135</v>
      </c>
      <c r="AT125" s="198" t="s">
        <v>130</v>
      </c>
      <c r="AU125" s="198" t="s">
        <v>85</v>
      </c>
      <c r="AY125" s="18" t="s">
        <v>128</v>
      </c>
      <c r="BE125" s="199">
        <f>IF(N125="základní",J125,0)</f>
        <v>0</v>
      </c>
      <c r="BF125" s="199">
        <f>IF(N125="snížená",J125,0)</f>
        <v>0</v>
      </c>
      <c r="BG125" s="199">
        <f>IF(N125="zákl. přenesená",J125,0)</f>
        <v>0</v>
      </c>
      <c r="BH125" s="199">
        <f>IF(N125="sníž. přenesená",J125,0)</f>
        <v>0</v>
      </c>
      <c r="BI125" s="199">
        <f>IF(N125="nulová",J125,0)</f>
        <v>0</v>
      </c>
      <c r="BJ125" s="18" t="s">
        <v>83</v>
      </c>
      <c r="BK125" s="199">
        <f>ROUND(I125*H125,2)</f>
        <v>0</v>
      </c>
      <c r="BL125" s="18" t="s">
        <v>135</v>
      </c>
      <c r="BM125" s="198" t="s">
        <v>233</v>
      </c>
    </row>
    <row r="126" spans="1:47" s="2" customFormat="1" ht="19.5">
      <c r="A126" s="35"/>
      <c r="B126" s="36"/>
      <c r="C126" s="37"/>
      <c r="D126" s="200" t="s">
        <v>137</v>
      </c>
      <c r="E126" s="37"/>
      <c r="F126" s="201" t="s">
        <v>234</v>
      </c>
      <c r="G126" s="37"/>
      <c r="H126" s="37"/>
      <c r="I126" s="202"/>
      <c r="J126" s="37"/>
      <c r="K126" s="37"/>
      <c r="L126" s="40"/>
      <c r="M126" s="203"/>
      <c r="N126" s="204"/>
      <c r="O126" s="72"/>
      <c r="P126" s="72"/>
      <c r="Q126" s="72"/>
      <c r="R126" s="72"/>
      <c r="S126" s="72"/>
      <c r="T126" s="73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T126" s="18" t="s">
        <v>137</v>
      </c>
      <c r="AU126" s="18" t="s">
        <v>85</v>
      </c>
    </row>
    <row r="127" spans="2:51" s="13" customFormat="1" ht="11.25">
      <c r="B127" s="205"/>
      <c r="C127" s="206"/>
      <c r="D127" s="200" t="s">
        <v>139</v>
      </c>
      <c r="E127" s="206"/>
      <c r="F127" s="208" t="s">
        <v>235</v>
      </c>
      <c r="G127" s="206"/>
      <c r="H127" s="209">
        <v>1.935</v>
      </c>
      <c r="I127" s="210"/>
      <c r="J127" s="206"/>
      <c r="K127" s="206"/>
      <c r="L127" s="211"/>
      <c r="M127" s="212"/>
      <c r="N127" s="213"/>
      <c r="O127" s="213"/>
      <c r="P127" s="213"/>
      <c r="Q127" s="213"/>
      <c r="R127" s="213"/>
      <c r="S127" s="213"/>
      <c r="T127" s="214"/>
      <c r="AT127" s="215" t="s">
        <v>139</v>
      </c>
      <c r="AU127" s="215" t="s">
        <v>85</v>
      </c>
      <c r="AV127" s="13" t="s">
        <v>85</v>
      </c>
      <c r="AW127" s="13" t="s">
        <v>4</v>
      </c>
      <c r="AX127" s="13" t="s">
        <v>83</v>
      </c>
      <c r="AY127" s="215" t="s">
        <v>128</v>
      </c>
    </row>
    <row r="128" spans="2:63" s="12" customFormat="1" ht="25.9" customHeight="1">
      <c r="B128" s="171"/>
      <c r="C128" s="172"/>
      <c r="D128" s="173" t="s">
        <v>74</v>
      </c>
      <c r="E128" s="174" t="s">
        <v>236</v>
      </c>
      <c r="F128" s="174" t="s">
        <v>237</v>
      </c>
      <c r="G128" s="172"/>
      <c r="H128" s="172"/>
      <c r="I128" s="175"/>
      <c r="J128" s="176">
        <f>BK128</f>
        <v>0</v>
      </c>
      <c r="K128" s="172"/>
      <c r="L128" s="177"/>
      <c r="M128" s="178"/>
      <c r="N128" s="179"/>
      <c r="O128" s="179"/>
      <c r="P128" s="180">
        <f>P129</f>
        <v>0</v>
      </c>
      <c r="Q128" s="179"/>
      <c r="R128" s="180">
        <f>R129</f>
        <v>0.22575</v>
      </c>
      <c r="S128" s="179"/>
      <c r="T128" s="181">
        <f>T129</f>
        <v>0.215</v>
      </c>
      <c r="AR128" s="182" t="s">
        <v>85</v>
      </c>
      <c r="AT128" s="183" t="s">
        <v>74</v>
      </c>
      <c r="AU128" s="183" t="s">
        <v>75</v>
      </c>
      <c r="AY128" s="182" t="s">
        <v>128</v>
      </c>
      <c r="BK128" s="184">
        <f>BK129</f>
        <v>0</v>
      </c>
    </row>
    <row r="129" spans="2:63" s="12" customFormat="1" ht="22.9" customHeight="1">
      <c r="B129" s="171"/>
      <c r="C129" s="172"/>
      <c r="D129" s="173" t="s">
        <v>74</v>
      </c>
      <c r="E129" s="185" t="s">
        <v>238</v>
      </c>
      <c r="F129" s="185" t="s">
        <v>239</v>
      </c>
      <c r="G129" s="172"/>
      <c r="H129" s="172"/>
      <c r="I129" s="175"/>
      <c r="J129" s="186">
        <f>BK129</f>
        <v>0</v>
      </c>
      <c r="K129" s="172"/>
      <c r="L129" s="177"/>
      <c r="M129" s="178"/>
      <c r="N129" s="179"/>
      <c r="O129" s="179"/>
      <c r="P129" s="180">
        <f>SUM(P130:P138)</f>
        <v>0</v>
      </c>
      <c r="Q129" s="179"/>
      <c r="R129" s="180">
        <f>SUM(R130:R138)</f>
        <v>0.22575</v>
      </c>
      <c r="S129" s="179"/>
      <c r="T129" s="181">
        <f>SUM(T130:T138)</f>
        <v>0.215</v>
      </c>
      <c r="AR129" s="182" t="s">
        <v>85</v>
      </c>
      <c r="AT129" s="183" t="s">
        <v>74</v>
      </c>
      <c r="AU129" s="183" t="s">
        <v>83</v>
      </c>
      <c r="AY129" s="182" t="s">
        <v>128</v>
      </c>
      <c r="BK129" s="184">
        <f>SUM(BK130:BK138)</f>
        <v>0</v>
      </c>
    </row>
    <row r="130" spans="1:65" s="2" customFormat="1" ht="24.2" customHeight="1">
      <c r="A130" s="35"/>
      <c r="B130" s="36"/>
      <c r="C130" s="187" t="s">
        <v>135</v>
      </c>
      <c r="D130" s="187" t="s">
        <v>130</v>
      </c>
      <c r="E130" s="188" t="s">
        <v>240</v>
      </c>
      <c r="F130" s="189" t="s">
        <v>241</v>
      </c>
      <c r="G130" s="190" t="s">
        <v>242</v>
      </c>
      <c r="H130" s="191">
        <v>215</v>
      </c>
      <c r="I130" s="192"/>
      <c r="J130" s="193">
        <f>ROUND(I130*H130,2)</f>
        <v>0</v>
      </c>
      <c r="K130" s="189" t="s">
        <v>134</v>
      </c>
      <c r="L130" s="40"/>
      <c r="M130" s="194" t="s">
        <v>1</v>
      </c>
      <c r="N130" s="195" t="s">
        <v>40</v>
      </c>
      <c r="O130" s="72"/>
      <c r="P130" s="196">
        <f>O130*H130</f>
        <v>0</v>
      </c>
      <c r="Q130" s="196">
        <v>5E-05</v>
      </c>
      <c r="R130" s="196">
        <f>Q130*H130</f>
        <v>0.010750000000000001</v>
      </c>
      <c r="S130" s="196">
        <v>0</v>
      </c>
      <c r="T130" s="197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198" t="s">
        <v>243</v>
      </c>
      <c r="AT130" s="198" t="s">
        <v>130</v>
      </c>
      <c r="AU130" s="198" t="s">
        <v>85</v>
      </c>
      <c r="AY130" s="18" t="s">
        <v>128</v>
      </c>
      <c r="BE130" s="199">
        <f>IF(N130="základní",J130,0)</f>
        <v>0</v>
      </c>
      <c r="BF130" s="199">
        <f>IF(N130="snížená",J130,0)</f>
        <v>0</v>
      </c>
      <c r="BG130" s="199">
        <f>IF(N130="zákl. přenesená",J130,0)</f>
        <v>0</v>
      </c>
      <c r="BH130" s="199">
        <f>IF(N130="sníž. přenesená",J130,0)</f>
        <v>0</v>
      </c>
      <c r="BI130" s="199">
        <f>IF(N130="nulová",J130,0)</f>
        <v>0</v>
      </c>
      <c r="BJ130" s="18" t="s">
        <v>83</v>
      </c>
      <c r="BK130" s="199">
        <f>ROUND(I130*H130,2)</f>
        <v>0</v>
      </c>
      <c r="BL130" s="18" t="s">
        <v>243</v>
      </c>
      <c r="BM130" s="198" t="s">
        <v>244</v>
      </c>
    </row>
    <row r="131" spans="1:47" s="2" customFormat="1" ht="48.75">
      <c r="A131" s="35"/>
      <c r="B131" s="36"/>
      <c r="C131" s="37"/>
      <c r="D131" s="200" t="s">
        <v>137</v>
      </c>
      <c r="E131" s="37"/>
      <c r="F131" s="201" t="s">
        <v>245</v>
      </c>
      <c r="G131" s="37"/>
      <c r="H131" s="37"/>
      <c r="I131" s="202"/>
      <c r="J131" s="37"/>
      <c r="K131" s="37"/>
      <c r="L131" s="40"/>
      <c r="M131" s="203"/>
      <c r="N131" s="204"/>
      <c r="O131" s="72"/>
      <c r="P131" s="72"/>
      <c r="Q131" s="72"/>
      <c r="R131" s="72"/>
      <c r="S131" s="72"/>
      <c r="T131" s="73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T131" s="18" t="s">
        <v>137</v>
      </c>
      <c r="AU131" s="18" t="s">
        <v>85</v>
      </c>
    </row>
    <row r="132" spans="2:51" s="13" customFormat="1" ht="11.25">
      <c r="B132" s="205"/>
      <c r="C132" s="206"/>
      <c r="D132" s="200" t="s">
        <v>139</v>
      </c>
      <c r="E132" s="207" t="s">
        <v>1</v>
      </c>
      <c r="F132" s="208" t="s">
        <v>246</v>
      </c>
      <c r="G132" s="206"/>
      <c r="H132" s="209">
        <v>215</v>
      </c>
      <c r="I132" s="210"/>
      <c r="J132" s="206"/>
      <c r="K132" s="206"/>
      <c r="L132" s="211"/>
      <c r="M132" s="212"/>
      <c r="N132" s="213"/>
      <c r="O132" s="213"/>
      <c r="P132" s="213"/>
      <c r="Q132" s="213"/>
      <c r="R132" s="213"/>
      <c r="S132" s="213"/>
      <c r="T132" s="214"/>
      <c r="AT132" s="215" t="s">
        <v>139</v>
      </c>
      <c r="AU132" s="215" t="s">
        <v>85</v>
      </c>
      <c r="AV132" s="13" t="s">
        <v>85</v>
      </c>
      <c r="AW132" s="13" t="s">
        <v>31</v>
      </c>
      <c r="AX132" s="13" t="s">
        <v>83</v>
      </c>
      <c r="AY132" s="215" t="s">
        <v>128</v>
      </c>
    </row>
    <row r="133" spans="1:65" s="2" customFormat="1" ht="16.5" customHeight="1">
      <c r="A133" s="35"/>
      <c r="B133" s="36"/>
      <c r="C133" s="216" t="s">
        <v>161</v>
      </c>
      <c r="D133" s="216" t="s">
        <v>141</v>
      </c>
      <c r="E133" s="217" t="s">
        <v>247</v>
      </c>
      <c r="F133" s="218" t="s">
        <v>248</v>
      </c>
      <c r="G133" s="219" t="s">
        <v>133</v>
      </c>
      <c r="H133" s="220">
        <v>1</v>
      </c>
      <c r="I133" s="221"/>
      <c r="J133" s="222">
        <f>ROUND(I133*H133,2)</f>
        <v>0</v>
      </c>
      <c r="K133" s="218" t="s">
        <v>1</v>
      </c>
      <c r="L133" s="223"/>
      <c r="M133" s="224" t="s">
        <v>1</v>
      </c>
      <c r="N133" s="225" t="s">
        <v>40</v>
      </c>
      <c r="O133" s="72"/>
      <c r="P133" s="196">
        <f>O133*H133</f>
        <v>0</v>
      </c>
      <c r="Q133" s="196">
        <v>0.215</v>
      </c>
      <c r="R133" s="196">
        <f>Q133*H133</f>
        <v>0.215</v>
      </c>
      <c r="S133" s="196">
        <v>0</v>
      </c>
      <c r="T133" s="197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198" t="s">
        <v>249</v>
      </c>
      <c r="AT133" s="198" t="s">
        <v>141</v>
      </c>
      <c r="AU133" s="198" t="s">
        <v>85</v>
      </c>
      <c r="AY133" s="18" t="s">
        <v>128</v>
      </c>
      <c r="BE133" s="199">
        <f>IF(N133="základní",J133,0)</f>
        <v>0</v>
      </c>
      <c r="BF133" s="199">
        <f>IF(N133="snížená",J133,0)</f>
        <v>0</v>
      </c>
      <c r="BG133" s="199">
        <f>IF(N133="zákl. přenesená",J133,0)</f>
        <v>0</v>
      </c>
      <c r="BH133" s="199">
        <f>IF(N133="sníž. přenesená",J133,0)</f>
        <v>0</v>
      </c>
      <c r="BI133" s="199">
        <f>IF(N133="nulová",J133,0)</f>
        <v>0</v>
      </c>
      <c r="BJ133" s="18" t="s">
        <v>83</v>
      </c>
      <c r="BK133" s="199">
        <f>ROUND(I133*H133,2)</f>
        <v>0</v>
      </c>
      <c r="BL133" s="18" t="s">
        <v>249</v>
      </c>
      <c r="BM133" s="198" t="s">
        <v>250</v>
      </c>
    </row>
    <row r="134" spans="2:51" s="13" customFormat="1" ht="11.25">
      <c r="B134" s="205"/>
      <c r="C134" s="206"/>
      <c r="D134" s="200" t="s">
        <v>139</v>
      </c>
      <c r="E134" s="207" t="s">
        <v>1</v>
      </c>
      <c r="F134" s="208" t="s">
        <v>83</v>
      </c>
      <c r="G134" s="206"/>
      <c r="H134" s="209">
        <v>1</v>
      </c>
      <c r="I134" s="210"/>
      <c r="J134" s="206"/>
      <c r="K134" s="206"/>
      <c r="L134" s="211"/>
      <c r="M134" s="212"/>
      <c r="N134" s="213"/>
      <c r="O134" s="213"/>
      <c r="P134" s="213"/>
      <c r="Q134" s="213"/>
      <c r="R134" s="213"/>
      <c r="S134" s="213"/>
      <c r="T134" s="214"/>
      <c r="AT134" s="215" t="s">
        <v>139</v>
      </c>
      <c r="AU134" s="215" t="s">
        <v>85</v>
      </c>
      <c r="AV134" s="13" t="s">
        <v>85</v>
      </c>
      <c r="AW134" s="13" t="s">
        <v>31</v>
      </c>
      <c r="AX134" s="13" t="s">
        <v>83</v>
      </c>
      <c r="AY134" s="215" t="s">
        <v>128</v>
      </c>
    </row>
    <row r="135" spans="1:65" s="2" customFormat="1" ht="37.9" customHeight="1">
      <c r="A135" s="35"/>
      <c r="B135" s="36"/>
      <c r="C135" s="187" t="s">
        <v>168</v>
      </c>
      <c r="D135" s="187" t="s">
        <v>130</v>
      </c>
      <c r="E135" s="188" t="s">
        <v>251</v>
      </c>
      <c r="F135" s="189" t="s">
        <v>252</v>
      </c>
      <c r="G135" s="190" t="s">
        <v>242</v>
      </c>
      <c r="H135" s="191">
        <v>215</v>
      </c>
      <c r="I135" s="192"/>
      <c r="J135" s="193">
        <f>ROUND(I135*H135,2)</f>
        <v>0</v>
      </c>
      <c r="K135" s="189" t="s">
        <v>134</v>
      </c>
      <c r="L135" s="40"/>
      <c r="M135" s="194" t="s">
        <v>1</v>
      </c>
      <c r="N135" s="195" t="s">
        <v>40</v>
      </c>
      <c r="O135" s="72"/>
      <c r="P135" s="196">
        <f>O135*H135</f>
        <v>0</v>
      </c>
      <c r="Q135" s="196">
        <v>0</v>
      </c>
      <c r="R135" s="196">
        <f>Q135*H135</f>
        <v>0</v>
      </c>
      <c r="S135" s="196">
        <v>0.001</v>
      </c>
      <c r="T135" s="197">
        <f>S135*H135</f>
        <v>0.215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198" t="s">
        <v>243</v>
      </c>
      <c r="AT135" s="198" t="s">
        <v>130</v>
      </c>
      <c r="AU135" s="198" t="s">
        <v>85</v>
      </c>
      <c r="AY135" s="18" t="s">
        <v>128</v>
      </c>
      <c r="BE135" s="199">
        <f>IF(N135="základní",J135,0)</f>
        <v>0</v>
      </c>
      <c r="BF135" s="199">
        <f>IF(N135="snížená",J135,0)</f>
        <v>0</v>
      </c>
      <c r="BG135" s="199">
        <f>IF(N135="zákl. přenesená",J135,0)</f>
        <v>0</v>
      </c>
      <c r="BH135" s="199">
        <f>IF(N135="sníž. přenesená",J135,0)</f>
        <v>0</v>
      </c>
      <c r="BI135" s="199">
        <f>IF(N135="nulová",J135,0)</f>
        <v>0</v>
      </c>
      <c r="BJ135" s="18" t="s">
        <v>83</v>
      </c>
      <c r="BK135" s="199">
        <f>ROUND(I135*H135,2)</f>
        <v>0</v>
      </c>
      <c r="BL135" s="18" t="s">
        <v>243</v>
      </c>
      <c r="BM135" s="198" t="s">
        <v>253</v>
      </c>
    </row>
    <row r="136" spans="1:47" s="2" customFormat="1" ht="39">
      <c r="A136" s="35"/>
      <c r="B136" s="36"/>
      <c r="C136" s="37"/>
      <c r="D136" s="200" t="s">
        <v>137</v>
      </c>
      <c r="E136" s="37"/>
      <c r="F136" s="201" t="s">
        <v>254</v>
      </c>
      <c r="G136" s="37"/>
      <c r="H136" s="37"/>
      <c r="I136" s="202"/>
      <c r="J136" s="37"/>
      <c r="K136" s="37"/>
      <c r="L136" s="40"/>
      <c r="M136" s="203"/>
      <c r="N136" s="204"/>
      <c r="O136" s="72"/>
      <c r="P136" s="72"/>
      <c r="Q136" s="72"/>
      <c r="R136" s="72"/>
      <c r="S136" s="72"/>
      <c r="T136" s="73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T136" s="18" t="s">
        <v>137</v>
      </c>
      <c r="AU136" s="18" t="s">
        <v>85</v>
      </c>
    </row>
    <row r="137" spans="2:51" s="13" customFormat="1" ht="11.25">
      <c r="B137" s="205"/>
      <c r="C137" s="206"/>
      <c r="D137" s="200" t="s">
        <v>139</v>
      </c>
      <c r="E137" s="207" t="s">
        <v>1</v>
      </c>
      <c r="F137" s="208" t="s">
        <v>246</v>
      </c>
      <c r="G137" s="206"/>
      <c r="H137" s="209">
        <v>215</v>
      </c>
      <c r="I137" s="210"/>
      <c r="J137" s="206"/>
      <c r="K137" s="206"/>
      <c r="L137" s="211"/>
      <c r="M137" s="212"/>
      <c r="N137" s="213"/>
      <c r="O137" s="213"/>
      <c r="P137" s="213"/>
      <c r="Q137" s="213"/>
      <c r="R137" s="213"/>
      <c r="S137" s="213"/>
      <c r="T137" s="214"/>
      <c r="AT137" s="215" t="s">
        <v>139</v>
      </c>
      <c r="AU137" s="215" t="s">
        <v>85</v>
      </c>
      <c r="AV137" s="13" t="s">
        <v>85</v>
      </c>
      <c r="AW137" s="13" t="s">
        <v>31</v>
      </c>
      <c r="AX137" s="13" t="s">
        <v>83</v>
      </c>
      <c r="AY137" s="215" t="s">
        <v>128</v>
      </c>
    </row>
    <row r="138" spans="1:65" s="2" customFormat="1" ht="49.15" customHeight="1">
      <c r="A138" s="35"/>
      <c r="B138" s="36"/>
      <c r="C138" s="187" t="s">
        <v>171</v>
      </c>
      <c r="D138" s="187" t="s">
        <v>130</v>
      </c>
      <c r="E138" s="188" t="s">
        <v>255</v>
      </c>
      <c r="F138" s="189" t="s">
        <v>256</v>
      </c>
      <c r="G138" s="190" t="s">
        <v>217</v>
      </c>
      <c r="H138" s="191">
        <v>0.011</v>
      </c>
      <c r="I138" s="192"/>
      <c r="J138" s="193">
        <f>ROUND(I138*H138,2)</f>
        <v>0</v>
      </c>
      <c r="K138" s="189" t="s">
        <v>134</v>
      </c>
      <c r="L138" s="40"/>
      <c r="M138" s="247" t="s">
        <v>1</v>
      </c>
      <c r="N138" s="248" t="s">
        <v>40</v>
      </c>
      <c r="O138" s="249"/>
      <c r="P138" s="250">
        <f>O138*H138</f>
        <v>0</v>
      </c>
      <c r="Q138" s="250">
        <v>0</v>
      </c>
      <c r="R138" s="250">
        <f>Q138*H138</f>
        <v>0</v>
      </c>
      <c r="S138" s="250">
        <v>0</v>
      </c>
      <c r="T138" s="251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198" t="s">
        <v>243</v>
      </c>
      <c r="AT138" s="198" t="s">
        <v>130</v>
      </c>
      <c r="AU138" s="198" t="s">
        <v>85</v>
      </c>
      <c r="AY138" s="18" t="s">
        <v>128</v>
      </c>
      <c r="BE138" s="199">
        <f>IF(N138="základní",J138,0)</f>
        <v>0</v>
      </c>
      <c r="BF138" s="199">
        <f>IF(N138="snížená",J138,0)</f>
        <v>0</v>
      </c>
      <c r="BG138" s="199">
        <f>IF(N138="zákl. přenesená",J138,0)</f>
        <v>0</v>
      </c>
      <c r="BH138" s="199">
        <f>IF(N138="sníž. přenesená",J138,0)</f>
        <v>0</v>
      </c>
      <c r="BI138" s="199">
        <f>IF(N138="nulová",J138,0)</f>
        <v>0</v>
      </c>
      <c r="BJ138" s="18" t="s">
        <v>83</v>
      </c>
      <c r="BK138" s="199">
        <f>ROUND(I138*H138,2)</f>
        <v>0</v>
      </c>
      <c r="BL138" s="18" t="s">
        <v>243</v>
      </c>
      <c r="BM138" s="198" t="s">
        <v>257</v>
      </c>
    </row>
    <row r="139" spans="1:31" s="2" customFormat="1" ht="6.95" customHeight="1">
      <c r="A139" s="35"/>
      <c r="B139" s="55"/>
      <c r="C139" s="56"/>
      <c r="D139" s="56"/>
      <c r="E139" s="56"/>
      <c r="F139" s="56"/>
      <c r="G139" s="56"/>
      <c r="H139" s="56"/>
      <c r="I139" s="56"/>
      <c r="J139" s="56"/>
      <c r="K139" s="56"/>
      <c r="L139" s="40"/>
      <c r="M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</row>
  </sheetData>
  <sheetProtection algorithmName="SHA-512" hashValue="KNyREgl8BRXB2/FdI3YbaVOIuea6Cgi8i1HREim1WLBvy4nzxU/fA4/64Ngkjls6S1I2lgHWskG0ImIZZg8/sw==" saltValue="RCkLlFDlC0neF5R7CRsf9wrC653WjCxsbfSwGeCSqIKJHjmAiDCC4PY6oKP2ZJDiTq6lwrMDScsrGBDnzmLObw==" spinCount="100000" sheet="1" objects="1" scenarios="1" formatColumns="0" formatRows="0" autoFilter="0"/>
  <autoFilter ref="C119:K138"/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5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309"/>
      <c r="AT2" s="18" t="s">
        <v>91</v>
      </c>
    </row>
    <row r="3" spans="2:46" s="1" customFormat="1" ht="6.95" customHeight="1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21"/>
      <c r="AT3" s="18" t="s">
        <v>85</v>
      </c>
    </row>
    <row r="4" spans="2:46" s="1" customFormat="1" ht="24.95" customHeight="1">
      <c r="B4" s="21"/>
      <c r="D4" s="111" t="s">
        <v>98</v>
      </c>
      <c r="L4" s="21"/>
      <c r="M4" s="11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13" t="s">
        <v>16</v>
      </c>
      <c r="L6" s="21"/>
    </row>
    <row r="7" spans="2:12" s="1" customFormat="1" ht="16.5" customHeight="1">
      <c r="B7" s="21"/>
      <c r="E7" s="310" t="str">
        <f>'Rekapitulace stavby'!K6</f>
        <v>VT Olše - Písek jez km 68,270</v>
      </c>
      <c r="F7" s="311"/>
      <c r="G7" s="311"/>
      <c r="H7" s="311"/>
      <c r="L7" s="21"/>
    </row>
    <row r="8" spans="1:31" s="2" customFormat="1" ht="12" customHeight="1">
      <c r="A8" s="35"/>
      <c r="B8" s="40"/>
      <c r="C8" s="35"/>
      <c r="D8" s="113" t="s">
        <v>99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12" t="s">
        <v>258</v>
      </c>
      <c r="F9" s="313"/>
      <c r="G9" s="313"/>
      <c r="H9" s="313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13" t="s">
        <v>18</v>
      </c>
      <c r="E11" s="35"/>
      <c r="F11" s="114" t="s">
        <v>1</v>
      </c>
      <c r="G11" s="35"/>
      <c r="H11" s="35"/>
      <c r="I11" s="113" t="s">
        <v>19</v>
      </c>
      <c r="J11" s="114" t="s">
        <v>259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13" t="s">
        <v>20</v>
      </c>
      <c r="E12" s="35"/>
      <c r="F12" s="114" t="s">
        <v>21</v>
      </c>
      <c r="G12" s="35"/>
      <c r="H12" s="35"/>
      <c r="I12" s="113" t="s">
        <v>22</v>
      </c>
      <c r="J12" s="115" t="str">
        <f>'Rekapitulace stavby'!AN8</f>
        <v>12. 4. 2023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3" t="s">
        <v>24</v>
      </c>
      <c r="E14" s="35"/>
      <c r="F14" s="35"/>
      <c r="G14" s="35"/>
      <c r="H14" s="35"/>
      <c r="I14" s="113" t="s">
        <v>25</v>
      </c>
      <c r="J14" s="114" t="str">
        <f>IF('Rekapitulace stavby'!AN10="","",'Rekapitulace stavby'!AN10)</f>
        <v/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14" t="str">
        <f>IF('Rekapitulace stavby'!E11="","",'Rekapitulace stavby'!E11)</f>
        <v xml:space="preserve"> </v>
      </c>
      <c r="F15" s="35"/>
      <c r="G15" s="35"/>
      <c r="H15" s="35"/>
      <c r="I15" s="113" t="s">
        <v>27</v>
      </c>
      <c r="J15" s="114" t="str">
        <f>IF('Rekapitulace stavby'!AN11="","",'Rekapitulace stavby'!AN11)</f>
        <v/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3" t="s">
        <v>28</v>
      </c>
      <c r="E17" s="35"/>
      <c r="F17" s="35"/>
      <c r="G17" s="35"/>
      <c r="H17" s="35"/>
      <c r="I17" s="113" t="s">
        <v>25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14" t="str">
        <f>'Rekapitulace stavby'!E14</f>
        <v>Vyplň údaj</v>
      </c>
      <c r="F18" s="315"/>
      <c r="G18" s="315"/>
      <c r="H18" s="315"/>
      <c r="I18" s="113" t="s">
        <v>27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3" t="s">
        <v>30</v>
      </c>
      <c r="E20" s="35"/>
      <c r="F20" s="35"/>
      <c r="G20" s="35"/>
      <c r="H20" s="35"/>
      <c r="I20" s="113" t="s">
        <v>25</v>
      </c>
      <c r="J20" s="114" t="str">
        <f>IF('Rekapitulace stavby'!AN16="","",'Rekapitulace stavby'!AN16)</f>
        <v/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4" t="str">
        <f>IF('Rekapitulace stavby'!E17="","",'Rekapitulace stavby'!E17)</f>
        <v xml:space="preserve"> </v>
      </c>
      <c r="F21" s="35"/>
      <c r="G21" s="35"/>
      <c r="H21" s="35"/>
      <c r="I21" s="113" t="s">
        <v>27</v>
      </c>
      <c r="J21" s="114" t="str">
        <f>IF('Rekapitulace stavby'!AN17="","",'Rekapitulace stavby'!AN17)</f>
        <v/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3" t="s">
        <v>32</v>
      </c>
      <c r="E23" s="35"/>
      <c r="F23" s="35"/>
      <c r="G23" s="35"/>
      <c r="H23" s="35"/>
      <c r="I23" s="113" t="s">
        <v>25</v>
      </c>
      <c r="J23" s="114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4" t="s">
        <v>33</v>
      </c>
      <c r="F24" s="35"/>
      <c r="G24" s="35"/>
      <c r="H24" s="35"/>
      <c r="I24" s="113" t="s">
        <v>27</v>
      </c>
      <c r="J24" s="114" t="s">
        <v>1</v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3" t="s">
        <v>34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6"/>
      <c r="B27" s="117"/>
      <c r="C27" s="116"/>
      <c r="D27" s="116"/>
      <c r="E27" s="316" t="s">
        <v>1</v>
      </c>
      <c r="F27" s="316"/>
      <c r="G27" s="316"/>
      <c r="H27" s="316"/>
      <c r="I27" s="116"/>
      <c r="J27" s="116"/>
      <c r="K27" s="116"/>
      <c r="L27" s="118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9"/>
      <c r="E29" s="119"/>
      <c r="F29" s="119"/>
      <c r="G29" s="119"/>
      <c r="H29" s="119"/>
      <c r="I29" s="119"/>
      <c r="J29" s="119"/>
      <c r="K29" s="119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0" t="s">
        <v>35</v>
      </c>
      <c r="E30" s="35"/>
      <c r="F30" s="35"/>
      <c r="G30" s="35"/>
      <c r="H30" s="35"/>
      <c r="I30" s="35"/>
      <c r="J30" s="121">
        <f>ROUND(J121,2)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9"/>
      <c r="E31" s="119"/>
      <c r="F31" s="119"/>
      <c r="G31" s="119"/>
      <c r="H31" s="119"/>
      <c r="I31" s="119"/>
      <c r="J31" s="119"/>
      <c r="K31" s="119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2" t="s">
        <v>37</v>
      </c>
      <c r="G32" s="35"/>
      <c r="H32" s="35"/>
      <c r="I32" s="122" t="s">
        <v>36</v>
      </c>
      <c r="J32" s="122" t="s">
        <v>38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23" t="s">
        <v>39</v>
      </c>
      <c r="E33" s="113" t="s">
        <v>40</v>
      </c>
      <c r="F33" s="124">
        <f>ROUND((SUM(BE121:BE153)),2)</f>
        <v>0</v>
      </c>
      <c r="G33" s="35"/>
      <c r="H33" s="35"/>
      <c r="I33" s="125">
        <v>0.21</v>
      </c>
      <c r="J33" s="124">
        <f>ROUND(((SUM(BE121:BE153))*I33),2)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3" t="s">
        <v>41</v>
      </c>
      <c r="F34" s="124">
        <f>ROUND((SUM(BF121:BF153)),2)</f>
        <v>0</v>
      </c>
      <c r="G34" s="35"/>
      <c r="H34" s="35"/>
      <c r="I34" s="125">
        <v>0.15</v>
      </c>
      <c r="J34" s="124">
        <f>ROUND(((SUM(BF121:BF153))*I34),2)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13" t="s">
        <v>42</v>
      </c>
      <c r="F35" s="124">
        <f>ROUND((SUM(BG121:BG153)),2)</f>
        <v>0</v>
      </c>
      <c r="G35" s="35"/>
      <c r="H35" s="35"/>
      <c r="I35" s="125">
        <v>0.21</v>
      </c>
      <c r="J35" s="124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13" t="s">
        <v>43</v>
      </c>
      <c r="F36" s="124">
        <f>ROUND((SUM(BH121:BH153)),2)</f>
        <v>0</v>
      </c>
      <c r="G36" s="35"/>
      <c r="H36" s="35"/>
      <c r="I36" s="125">
        <v>0.15</v>
      </c>
      <c r="J36" s="124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13" t="s">
        <v>44</v>
      </c>
      <c r="F37" s="124">
        <f>ROUND((SUM(BI121:BI153)),2)</f>
        <v>0</v>
      </c>
      <c r="G37" s="35"/>
      <c r="H37" s="35"/>
      <c r="I37" s="125">
        <v>0</v>
      </c>
      <c r="J37" s="124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6"/>
      <c r="D39" s="127" t="s">
        <v>45</v>
      </c>
      <c r="E39" s="128"/>
      <c r="F39" s="128"/>
      <c r="G39" s="129" t="s">
        <v>46</v>
      </c>
      <c r="H39" s="130" t="s">
        <v>47</v>
      </c>
      <c r="I39" s="128"/>
      <c r="J39" s="131">
        <f>SUM(J30:J37)</f>
        <v>0</v>
      </c>
      <c r="K39" s="132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5" customHeight="1">
      <c r="B41" s="21"/>
      <c r="L41" s="21"/>
    </row>
    <row r="42" spans="2:12" s="1" customFormat="1" ht="14.45" customHeight="1">
      <c r="B42" s="21"/>
      <c r="L42" s="21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52"/>
      <c r="D50" s="133" t="s">
        <v>48</v>
      </c>
      <c r="E50" s="134"/>
      <c r="F50" s="134"/>
      <c r="G50" s="133" t="s">
        <v>49</v>
      </c>
      <c r="H50" s="134"/>
      <c r="I50" s="134"/>
      <c r="J50" s="134"/>
      <c r="K50" s="134"/>
      <c r="L50" s="52"/>
    </row>
    <row r="51" spans="2:12" ht="11.25">
      <c r="B51" s="21"/>
      <c r="L51" s="21"/>
    </row>
    <row r="52" spans="2:12" ht="11.25">
      <c r="B52" s="21"/>
      <c r="L52" s="21"/>
    </row>
    <row r="53" spans="2:12" ht="11.25">
      <c r="B53" s="21"/>
      <c r="L53" s="21"/>
    </row>
    <row r="54" spans="2:12" ht="11.25">
      <c r="B54" s="21"/>
      <c r="L54" s="21"/>
    </row>
    <row r="55" spans="2:12" ht="11.25">
      <c r="B55" s="21"/>
      <c r="L55" s="21"/>
    </row>
    <row r="56" spans="2:12" ht="11.25">
      <c r="B56" s="21"/>
      <c r="L56" s="21"/>
    </row>
    <row r="57" spans="2:12" ht="11.25">
      <c r="B57" s="21"/>
      <c r="L57" s="21"/>
    </row>
    <row r="58" spans="2:12" ht="11.25">
      <c r="B58" s="21"/>
      <c r="L58" s="21"/>
    </row>
    <row r="59" spans="2:12" ht="11.25">
      <c r="B59" s="21"/>
      <c r="L59" s="21"/>
    </row>
    <row r="60" spans="2:12" ht="11.25">
      <c r="B60" s="21"/>
      <c r="L60" s="21"/>
    </row>
    <row r="61" spans="1:31" s="2" customFormat="1" ht="12.75">
      <c r="A61" s="35"/>
      <c r="B61" s="40"/>
      <c r="C61" s="35"/>
      <c r="D61" s="135" t="s">
        <v>50</v>
      </c>
      <c r="E61" s="136"/>
      <c r="F61" s="137" t="s">
        <v>51</v>
      </c>
      <c r="G61" s="135" t="s">
        <v>50</v>
      </c>
      <c r="H61" s="136"/>
      <c r="I61" s="136"/>
      <c r="J61" s="138" t="s">
        <v>51</v>
      </c>
      <c r="K61" s="136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1.25">
      <c r="B62" s="21"/>
      <c r="L62" s="21"/>
    </row>
    <row r="63" spans="2:12" ht="11.25">
      <c r="B63" s="21"/>
      <c r="L63" s="21"/>
    </row>
    <row r="64" spans="2:12" ht="11.25">
      <c r="B64" s="21"/>
      <c r="L64" s="21"/>
    </row>
    <row r="65" spans="1:31" s="2" customFormat="1" ht="12.75">
      <c r="A65" s="35"/>
      <c r="B65" s="40"/>
      <c r="C65" s="35"/>
      <c r="D65" s="133" t="s">
        <v>52</v>
      </c>
      <c r="E65" s="139"/>
      <c r="F65" s="139"/>
      <c r="G65" s="133" t="s">
        <v>53</v>
      </c>
      <c r="H65" s="139"/>
      <c r="I65" s="139"/>
      <c r="J65" s="139"/>
      <c r="K65" s="139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1.25">
      <c r="B66" s="21"/>
      <c r="L66" s="21"/>
    </row>
    <row r="67" spans="2:12" ht="11.25">
      <c r="B67" s="21"/>
      <c r="L67" s="21"/>
    </row>
    <row r="68" spans="2:12" ht="11.25">
      <c r="B68" s="21"/>
      <c r="L68" s="21"/>
    </row>
    <row r="69" spans="2:12" ht="11.25">
      <c r="B69" s="21"/>
      <c r="L69" s="21"/>
    </row>
    <row r="70" spans="2:12" ht="11.25">
      <c r="B70" s="21"/>
      <c r="L70" s="21"/>
    </row>
    <row r="71" spans="2:12" ht="11.25">
      <c r="B71" s="21"/>
      <c r="L71" s="21"/>
    </row>
    <row r="72" spans="2:12" ht="11.25">
      <c r="B72" s="21"/>
      <c r="L72" s="21"/>
    </row>
    <row r="73" spans="2:12" ht="11.25">
      <c r="B73" s="21"/>
      <c r="L73" s="21"/>
    </row>
    <row r="74" spans="2:12" ht="11.25">
      <c r="B74" s="21"/>
      <c r="L74" s="21"/>
    </row>
    <row r="75" spans="2:12" ht="11.25">
      <c r="B75" s="21"/>
      <c r="L75" s="21"/>
    </row>
    <row r="76" spans="1:31" s="2" customFormat="1" ht="12.75">
      <c r="A76" s="35"/>
      <c r="B76" s="40"/>
      <c r="C76" s="35"/>
      <c r="D76" s="135" t="s">
        <v>50</v>
      </c>
      <c r="E76" s="136"/>
      <c r="F76" s="137" t="s">
        <v>51</v>
      </c>
      <c r="G76" s="135" t="s">
        <v>50</v>
      </c>
      <c r="H76" s="136"/>
      <c r="I76" s="136"/>
      <c r="J76" s="138" t="s">
        <v>51</v>
      </c>
      <c r="K76" s="136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0"/>
      <c r="C77" s="141"/>
      <c r="D77" s="141"/>
      <c r="E77" s="141"/>
      <c r="F77" s="141"/>
      <c r="G77" s="141"/>
      <c r="H77" s="141"/>
      <c r="I77" s="141"/>
      <c r="J77" s="141"/>
      <c r="K77" s="141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42"/>
      <c r="C81" s="143"/>
      <c r="D81" s="143"/>
      <c r="E81" s="143"/>
      <c r="F81" s="143"/>
      <c r="G81" s="143"/>
      <c r="H81" s="143"/>
      <c r="I81" s="143"/>
      <c r="J81" s="143"/>
      <c r="K81" s="143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4" t="s">
        <v>101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317" t="str">
        <f>E7</f>
        <v>VT Olše - Písek jez km 68,270</v>
      </c>
      <c r="F85" s="318"/>
      <c r="G85" s="318"/>
      <c r="H85" s="318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30" t="s">
        <v>99</v>
      </c>
      <c r="D86" s="37"/>
      <c r="E86" s="37"/>
      <c r="F86" s="37"/>
      <c r="G86" s="37"/>
      <c r="H86" s="37"/>
      <c r="I86" s="37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269" t="str">
        <f>E9</f>
        <v>SO-03 - oprava vývaru</v>
      </c>
      <c r="F87" s="319"/>
      <c r="G87" s="319"/>
      <c r="H87" s="319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30" t="s">
        <v>20</v>
      </c>
      <c r="D89" s="37"/>
      <c r="E89" s="37"/>
      <c r="F89" s="28" t="str">
        <f>F12</f>
        <v xml:space="preserve">Písek </v>
      </c>
      <c r="G89" s="37"/>
      <c r="H89" s="37"/>
      <c r="I89" s="30" t="s">
        <v>22</v>
      </c>
      <c r="J89" s="67" t="str">
        <f>IF(J12="","",J12)</f>
        <v>12. 4. 2023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2" customHeight="1">
      <c r="A91" s="35"/>
      <c r="B91" s="36"/>
      <c r="C91" s="30" t="s">
        <v>24</v>
      </c>
      <c r="D91" s="37"/>
      <c r="E91" s="37"/>
      <c r="F91" s="28" t="str">
        <f>E15</f>
        <v xml:space="preserve"> </v>
      </c>
      <c r="G91" s="37"/>
      <c r="H91" s="37"/>
      <c r="I91" s="30" t="s">
        <v>30</v>
      </c>
      <c r="J91" s="33" t="str">
        <f>E21</f>
        <v xml:space="preserve"> 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2" customHeight="1">
      <c r="A92" s="35"/>
      <c r="B92" s="36"/>
      <c r="C92" s="30" t="s">
        <v>28</v>
      </c>
      <c r="D92" s="37"/>
      <c r="E92" s="37"/>
      <c r="F92" s="28" t="str">
        <f>IF(E18="","",E18)</f>
        <v>Vyplň údaj</v>
      </c>
      <c r="G92" s="37"/>
      <c r="H92" s="37"/>
      <c r="I92" s="30" t="s">
        <v>32</v>
      </c>
      <c r="J92" s="33" t="str">
        <f>E24</f>
        <v>Ing. Jiří Skalník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44" t="s">
        <v>102</v>
      </c>
      <c r="D94" s="145"/>
      <c r="E94" s="145"/>
      <c r="F94" s="145"/>
      <c r="G94" s="145"/>
      <c r="H94" s="145"/>
      <c r="I94" s="145"/>
      <c r="J94" s="146" t="s">
        <v>103</v>
      </c>
      <c r="K94" s="145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47" t="s">
        <v>104</v>
      </c>
      <c r="D96" s="37"/>
      <c r="E96" s="37"/>
      <c r="F96" s="37"/>
      <c r="G96" s="37"/>
      <c r="H96" s="37"/>
      <c r="I96" s="37"/>
      <c r="J96" s="85">
        <f>J121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105</v>
      </c>
    </row>
    <row r="97" spans="2:12" s="9" customFormat="1" ht="24.95" customHeight="1">
      <c r="B97" s="148"/>
      <c r="C97" s="149"/>
      <c r="D97" s="150" t="s">
        <v>106</v>
      </c>
      <c r="E97" s="151"/>
      <c r="F97" s="151"/>
      <c r="G97" s="151"/>
      <c r="H97" s="151"/>
      <c r="I97" s="151"/>
      <c r="J97" s="152">
        <f>J122</f>
        <v>0</v>
      </c>
      <c r="K97" s="149"/>
      <c r="L97" s="153"/>
    </row>
    <row r="98" spans="2:12" s="10" customFormat="1" ht="19.9" customHeight="1">
      <c r="B98" s="154"/>
      <c r="C98" s="155"/>
      <c r="D98" s="156" t="s">
        <v>109</v>
      </c>
      <c r="E98" s="157"/>
      <c r="F98" s="157"/>
      <c r="G98" s="157"/>
      <c r="H98" s="157"/>
      <c r="I98" s="157"/>
      <c r="J98" s="158">
        <f>J123</f>
        <v>0</v>
      </c>
      <c r="K98" s="155"/>
      <c r="L98" s="159"/>
    </row>
    <row r="99" spans="2:12" s="10" customFormat="1" ht="19.9" customHeight="1">
      <c r="B99" s="154"/>
      <c r="C99" s="155"/>
      <c r="D99" s="156" t="s">
        <v>110</v>
      </c>
      <c r="E99" s="157"/>
      <c r="F99" s="157"/>
      <c r="G99" s="157"/>
      <c r="H99" s="157"/>
      <c r="I99" s="157"/>
      <c r="J99" s="158">
        <f>J132</f>
        <v>0</v>
      </c>
      <c r="K99" s="155"/>
      <c r="L99" s="159"/>
    </row>
    <row r="100" spans="2:12" s="10" customFormat="1" ht="19.9" customHeight="1">
      <c r="B100" s="154"/>
      <c r="C100" s="155"/>
      <c r="D100" s="156" t="s">
        <v>111</v>
      </c>
      <c r="E100" s="157"/>
      <c r="F100" s="157"/>
      <c r="G100" s="157"/>
      <c r="H100" s="157"/>
      <c r="I100" s="157"/>
      <c r="J100" s="158">
        <f>J136</f>
        <v>0</v>
      </c>
      <c r="K100" s="155"/>
      <c r="L100" s="159"/>
    </row>
    <row r="101" spans="2:12" s="10" customFormat="1" ht="19.9" customHeight="1">
      <c r="B101" s="154"/>
      <c r="C101" s="155"/>
      <c r="D101" s="156" t="s">
        <v>112</v>
      </c>
      <c r="E101" s="157"/>
      <c r="F101" s="157"/>
      <c r="G101" s="157"/>
      <c r="H101" s="157"/>
      <c r="I101" s="157"/>
      <c r="J101" s="158">
        <f>J152</f>
        <v>0</v>
      </c>
      <c r="K101" s="155"/>
      <c r="L101" s="159"/>
    </row>
    <row r="102" spans="1:31" s="2" customFormat="1" ht="21.75" customHeight="1">
      <c r="A102" s="35"/>
      <c r="B102" s="36"/>
      <c r="C102" s="37"/>
      <c r="D102" s="37"/>
      <c r="E102" s="37"/>
      <c r="F102" s="37"/>
      <c r="G102" s="37"/>
      <c r="H102" s="37"/>
      <c r="I102" s="37"/>
      <c r="J102" s="37"/>
      <c r="K102" s="37"/>
      <c r="L102" s="52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</row>
    <row r="103" spans="1:31" s="2" customFormat="1" ht="6.95" customHeight="1">
      <c r="A103" s="35"/>
      <c r="B103" s="55"/>
      <c r="C103" s="56"/>
      <c r="D103" s="56"/>
      <c r="E103" s="56"/>
      <c r="F103" s="56"/>
      <c r="G103" s="56"/>
      <c r="H103" s="56"/>
      <c r="I103" s="56"/>
      <c r="J103" s="56"/>
      <c r="K103" s="56"/>
      <c r="L103" s="52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7" spans="1:31" s="2" customFormat="1" ht="6.95" customHeight="1">
      <c r="A107" s="35"/>
      <c r="B107" s="57"/>
      <c r="C107" s="58"/>
      <c r="D107" s="58"/>
      <c r="E107" s="58"/>
      <c r="F107" s="58"/>
      <c r="G107" s="58"/>
      <c r="H107" s="58"/>
      <c r="I107" s="58"/>
      <c r="J107" s="58"/>
      <c r="K107" s="58"/>
      <c r="L107" s="52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24.95" customHeight="1">
      <c r="A108" s="35"/>
      <c r="B108" s="36"/>
      <c r="C108" s="24" t="s">
        <v>113</v>
      </c>
      <c r="D108" s="37"/>
      <c r="E108" s="37"/>
      <c r="F108" s="37"/>
      <c r="G108" s="37"/>
      <c r="H108" s="37"/>
      <c r="I108" s="37"/>
      <c r="J108" s="37"/>
      <c r="K108" s="37"/>
      <c r="L108" s="52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6.95" customHeight="1">
      <c r="A109" s="35"/>
      <c r="B109" s="36"/>
      <c r="C109" s="37"/>
      <c r="D109" s="37"/>
      <c r="E109" s="37"/>
      <c r="F109" s="37"/>
      <c r="G109" s="37"/>
      <c r="H109" s="37"/>
      <c r="I109" s="37"/>
      <c r="J109" s="37"/>
      <c r="K109" s="37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12" customHeight="1">
      <c r="A110" s="35"/>
      <c r="B110" s="36"/>
      <c r="C110" s="30" t="s">
        <v>16</v>
      </c>
      <c r="D110" s="37"/>
      <c r="E110" s="37"/>
      <c r="F110" s="37"/>
      <c r="G110" s="37"/>
      <c r="H110" s="37"/>
      <c r="I110" s="37"/>
      <c r="J110" s="37"/>
      <c r="K110" s="37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16.5" customHeight="1">
      <c r="A111" s="35"/>
      <c r="B111" s="36"/>
      <c r="C111" s="37"/>
      <c r="D111" s="37"/>
      <c r="E111" s="317" t="str">
        <f>E7</f>
        <v>VT Olše - Písek jez km 68,270</v>
      </c>
      <c r="F111" s="318"/>
      <c r="G111" s="318"/>
      <c r="H111" s="318"/>
      <c r="I111" s="37"/>
      <c r="J111" s="37"/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2" customHeight="1">
      <c r="A112" s="35"/>
      <c r="B112" s="36"/>
      <c r="C112" s="30" t="s">
        <v>99</v>
      </c>
      <c r="D112" s="37"/>
      <c r="E112" s="37"/>
      <c r="F112" s="37"/>
      <c r="G112" s="37"/>
      <c r="H112" s="37"/>
      <c r="I112" s="37"/>
      <c r="J112" s="37"/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16.5" customHeight="1">
      <c r="A113" s="35"/>
      <c r="B113" s="36"/>
      <c r="C113" s="37"/>
      <c r="D113" s="37"/>
      <c r="E113" s="269" t="str">
        <f>E9</f>
        <v>SO-03 - oprava vývaru</v>
      </c>
      <c r="F113" s="319"/>
      <c r="G113" s="319"/>
      <c r="H113" s="319"/>
      <c r="I113" s="37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6.95" customHeight="1">
      <c r="A114" s="35"/>
      <c r="B114" s="36"/>
      <c r="C114" s="37"/>
      <c r="D114" s="37"/>
      <c r="E114" s="37"/>
      <c r="F114" s="37"/>
      <c r="G114" s="37"/>
      <c r="H114" s="37"/>
      <c r="I114" s="37"/>
      <c r="J114" s="37"/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2" customHeight="1">
      <c r="A115" s="35"/>
      <c r="B115" s="36"/>
      <c r="C115" s="30" t="s">
        <v>20</v>
      </c>
      <c r="D115" s="37"/>
      <c r="E115" s="37"/>
      <c r="F115" s="28" t="str">
        <f>F12</f>
        <v xml:space="preserve">Písek </v>
      </c>
      <c r="G115" s="37"/>
      <c r="H115" s="37"/>
      <c r="I115" s="30" t="s">
        <v>22</v>
      </c>
      <c r="J115" s="67" t="str">
        <f>IF(J12="","",J12)</f>
        <v>12. 4. 2023</v>
      </c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6.95" customHeight="1">
      <c r="A116" s="35"/>
      <c r="B116" s="36"/>
      <c r="C116" s="37"/>
      <c r="D116" s="37"/>
      <c r="E116" s="37"/>
      <c r="F116" s="37"/>
      <c r="G116" s="37"/>
      <c r="H116" s="37"/>
      <c r="I116" s="37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15.2" customHeight="1">
      <c r="A117" s="35"/>
      <c r="B117" s="36"/>
      <c r="C117" s="30" t="s">
        <v>24</v>
      </c>
      <c r="D117" s="37"/>
      <c r="E117" s="37"/>
      <c r="F117" s="28" t="str">
        <f>E15</f>
        <v xml:space="preserve"> </v>
      </c>
      <c r="G117" s="37"/>
      <c r="H117" s="37"/>
      <c r="I117" s="30" t="s">
        <v>30</v>
      </c>
      <c r="J117" s="33" t="str">
        <f>E21</f>
        <v xml:space="preserve"> </v>
      </c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15.2" customHeight="1">
      <c r="A118" s="35"/>
      <c r="B118" s="36"/>
      <c r="C118" s="30" t="s">
        <v>28</v>
      </c>
      <c r="D118" s="37"/>
      <c r="E118" s="37"/>
      <c r="F118" s="28" t="str">
        <f>IF(E18="","",E18)</f>
        <v>Vyplň údaj</v>
      </c>
      <c r="G118" s="37"/>
      <c r="H118" s="37"/>
      <c r="I118" s="30" t="s">
        <v>32</v>
      </c>
      <c r="J118" s="33" t="str">
        <f>E24</f>
        <v>Ing. Jiří Skalník</v>
      </c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10.35" customHeight="1">
      <c r="A119" s="35"/>
      <c r="B119" s="36"/>
      <c r="C119" s="37"/>
      <c r="D119" s="37"/>
      <c r="E119" s="37"/>
      <c r="F119" s="37"/>
      <c r="G119" s="37"/>
      <c r="H119" s="37"/>
      <c r="I119" s="37"/>
      <c r="J119" s="37"/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11" customFormat="1" ht="29.25" customHeight="1">
      <c r="A120" s="160"/>
      <c r="B120" s="161"/>
      <c r="C120" s="162" t="s">
        <v>114</v>
      </c>
      <c r="D120" s="163" t="s">
        <v>60</v>
      </c>
      <c r="E120" s="163" t="s">
        <v>56</v>
      </c>
      <c r="F120" s="163" t="s">
        <v>57</v>
      </c>
      <c r="G120" s="163" t="s">
        <v>115</v>
      </c>
      <c r="H120" s="163" t="s">
        <v>116</v>
      </c>
      <c r="I120" s="163" t="s">
        <v>117</v>
      </c>
      <c r="J120" s="163" t="s">
        <v>103</v>
      </c>
      <c r="K120" s="164" t="s">
        <v>118</v>
      </c>
      <c r="L120" s="165"/>
      <c r="M120" s="76" t="s">
        <v>1</v>
      </c>
      <c r="N120" s="77" t="s">
        <v>39</v>
      </c>
      <c r="O120" s="77" t="s">
        <v>119</v>
      </c>
      <c r="P120" s="77" t="s">
        <v>120</v>
      </c>
      <c r="Q120" s="77" t="s">
        <v>121</v>
      </c>
      <c r="R120" s="77" t="s">
        <v>122</v>
      </c>
      <c r="S120" s="77" t="s">
        <v>123</v>
      </c>
      <c r="T120" s="78" t="s">
        <v>124</v>
      </c>
      <c r="U120" s="160"/>
      <c r="V120" s="160"/>
      <c r="W120" s="160"/>
      <c r="X120" s="160"/>
      <c r="Y120" s="160"/>
      <c r="Z120" s="160"/>
      <c r="AA120" s="160"/>
      <c r="AB120" s="160"/>
      <c r="AC120" s="160"/>
      <c r="AD120" s="160"/>
      <c r="AE120" s="160"/>
    </row>
    <row r="121" spans="1:63" s="2" customFormat="1" ht="22.9" customHeight="1">
      <c r="A121" s="35"/>
      <c r="B121" s="36"/>
      <c r="C121" s="83" t="s">
        <v>125</v>
      </c>
      <c r="D121" s="37"/>
      <c r="E121" s="37"/>
      <c r="F121" s="37"/>
      <c r="G121" s="37"/>
      <c r="H121" s="37"/>
      <c r="I121" s="37"/>
      <c r="J121" s="166">
        <f>BK121</f>
        <v>0</v>
      </c>
      <c r="K121" s="37"/>
      <c r="L121" s="40"/>
      <c r="M121" s="79"/>
      <c r="N121" s="167"/>
      <c r="O121" s="80"/>
      <c r="P121" s="168">
        <f>P122</f>
        <v>0</v>
      </c>
      <c r="Q121" s="80"/>
      <c r="R121" s="168">
        <f>R122</f>
        <v>15.5838318</v>
      </c>
      <c r="S121" s="80"/>
      <c r="T121" s="169">
        <f>T122</f>
        <v>2.1131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T121" s="18" t="s">
        <v>74</v>
      </c>
      <c r="AU121" s="18" t="s">
        <v>105</v>
      </c>
      <c r="BK121" s="170">
        <f>BK122</f>
        <v>0</v>
      </c>
    </row>
    <row r="122" spans="2:63" s="12" customFormat="1" ht="25.9" customHeight="1">
      <c r="B122" s="171"/>
      <c r="C122" s="172"/>
      <c r="D122" s="173" t="s">
        <v>74</v>
      </c>
      <c r="E122" s="174" t="s">
        <v>126</v>
      </c>
      <c r="F122" s="174" t="s">
        <v>127</v>
      </c>
      <c r="G122" s="172"/>
      <c r="H122" s="172"/>
      <c r="I122" s="175"/>
      <c r="J122" s="176">
        <f>BK122</f>
        <v>0</v>
      </c>
      <c r="K122" s="172"/>
      <c r="L122" s="177"/>
      <c r="M122" s="178"/>
      <c r="N122" s="179"/>
      <c r="O122" s="179"/>
      <c r="P122" s="180">
        <f>P123+P132+P136+P152</f>
        <v>0</v>
      </c>
      <c r="Q122" s="179"/>
      <c r="R122" s="180">
        <f>R123+R132+R136+R152</f>
        <v>15.5838318</v>
      </c>
      <c r="S122" s="179"/>
      <c r="T122" s="181">
        <f>T123+T132+T136+T152</f>
        <v>2.1131</v>
      </c>
      <c r="AR122" s="182" t="s">
        <v>83</v>
      </c>
      <c r="AT122" s="183" t="s">
        <v>74</v>
      </c>
      <c r="AU122" s="183" t="s">
        <v>75</v>
      </c>
      <c r="AY122" s="182" t="s">
        <v>128</v>
      </c>
      <c r="BK122" s="184">
        <f>BK123+BK132+BK136+BK152</f>
        <v>0</v>
      </c>
    </row>
    <row r="123" spans="2:63" s="12" customFormat="1" ht="22.9" customHeight="1">
      <c r="B123" s="171"/>
      <c r="C123" s="172"/>
      <c r="D123" s="173" t="s">
        <v>74</v>
      </c>
      <c r="E123" s="185" t="s">
        <v>147</v>
      </c>
      <c r="F123" s="185" t="s">
        <v>154</v>
      </c>
      <c r="G123" s="172"/>
      <c r="H123" s="172"/>
      <c r="I123" s="175"/>
      <c r="J123" s="186">
        <f>BK123</f>
        <v>0</v>
      </c>
      <c r="K123" s="172"/>
      <c r="L123" s="177"/>
      <c r="M123" s="178"/>
      <c r="N123" s="179"/>
      <c r="O123" s="179"/>
      <c r="P123" s="180">
        <f>SUM(P124:P131)</f>
        <v>0</v>
      </c>
      <c r="Q123" s="179"/>
      <c r="R123" s="180">
        <f>SUM(R124:R131)</f>
        <v>4.2066528000000005</v>
      </c>
      <c r="S123" s="179"/>
      <c r="T123" s="181">
        <f>SUM(T124:T131)</f>
        <v>0</v>
      </c>
      <c r="AR123" s="182" t="s">
        <v>83</v>
      </c>
      <c r="AT123" s="183" t="s">
        <v>74</v>
      </c>
      <c r="AU123" s="183" t="s">
        <v>83</v>
      </c>
      <c r="AY123" s="182" t="s">
        <v>128</v>
      </c>
      <c r="BK123" s="184">
        <f>SUM(BK124:BK131)</f>
        <v>0</v>
      </c>
    </row>
    <row r="124" spans="1:65" s="2" customFormat="1" ht="90" customHeight="1">
      <c r="A124" s="35"/>
      <c r="B124" s="36"/>
      <c r="C124" s="187" t="s">
        <v>83</v>
      </c>
      <c r="D124" s="187" t="s">
        <v>130</v>
      </c>
      <c r="E124" s="188" t="s">
        <v>260</v>
      </c>
      <c r="F124" s="189" t="s">
        <v>261</v>
      </c>
      <c r="G124" s="190" t="s">
        <v>174</v>
      </c>
      <c r="H124" s="191">
        <v>1.68</v>
      </c>
      <c r="I124" s="192"/>
      <c r="J124" s="193">
        <f>ROUND(I124*H124,2)</f>
        <v>0</v>
      </c>
      <c r="K124" s="189" t="s">
        <v>134</v>
      </c>
      <c r="L124" s="40"/>
      <c r="M124" s="194" t="s">
        <v>1</v>
      </c>
      <c r="N124" s="195" t="s">
        <v>40</v>
      </c>
      <c r="O124" s="72"/>
      <c r="P124" s="196">
        <f>O124*H124</f>
        <v>0</v>
      </c>
      <c r="Q124" s="196">
        <v>2.50396</v>
      </c>
      <c r="R124" s="196">
        <f>Q124*H124</f>
        <v>4.2066528000000005</v>
      </c>
      <c r="S124" s="196">
        <v>0</v>
      </c>
      <c r="T124" s="197">
        <f>S124*H124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198" t="s">
        <v>135</v>
      </c>
      <c r="AT124" s="198" t="s">
        <v>130</v>
      </c>
      <c r="AU124" s="198" t="s">
        <v>85</v>
      </c>
      <c r="AY124" s="18" t="s">
        <v>128</v>
      </c>
      <c r="BE124" s="199">
        <f>IF(N124="základní",J124,0)</f>
        <v>0</v>
      </c>
      <c r="BF124" s="199">
        <f>IF(N124="snížená",J124,0)</f>
        <v>0</v>
      </c>
      <c r="BG124" s="199">
        <f>IF(N124="zákl. přenesená",J124,0)</f>
        <v>0</v>
      </c>
      <c r="BH124" s="199">
        <f>IF(N124="sníž. přenesená",J124,0)</f>
        <v>0</v>
      </c>
      <c r="BI124" s="199">
        <f>IF(N124="nulová",J124,0)</f>
        <v>0</v>
      </c>
      <c r="BJ124" s="18" t="s">
        <v>83</v>
      </c>
      <c r="BK124" s="199">
        <f>ROUND(I124*H124,2)</f>
        <v>0</v>
      </c>
      <c r="BL124" s="18" t="s">
        <v>135</v>
      </c>
      <c r="BM124" s="198" t="s">
        <v>262</v>
      </c>
    </row>
    <row r="125" spans="1:47" s="2" customFormat="1" ht="19.5">
      <c r="A125" s="35"/>
      <c r="B125" s="36"/>
      <c r="C125" s="37"/>
      <c r="D125" s="200" t="s">
        <v>137</v>
      </c>
      <c r="E125" s="37"/>
      <c r="F125" s="201" t="s">
        <v>263</v>
      </c>
      <c r="G125" s="37"/>
      <c r="H125" s="37"/>
      <c r="I125" s="202"/>
      <c r="J125" s="37"/>
      <c r="K125" s="37"/>
      <c r="L125" s="40"/>
      <c r="M125" s="203"/>
      <c r="N125" s="204"/>
      <c r="O125" s="72"/>
      <c r="P125" s="72"/>
      <c r="Q125" s="72"/>
      <c r="R125" s="72"/>
      <c r="S125" s="72"/>
      <c r="T125" s="73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T125" s="18" t="s">
        <v>137</v>
      </c>
      <c r="AU125" s="18" t="s">
        <v>85</v>
      </c>
    </row>
    <row r="126" spans="2:51" s="14" customFormat="1" ht="11.25">
      <c r="B126" s="226"/>
      <c r="C126" s="227"/>
      <c r="D126" s="200" t="s">
        <v>139</v>
      </c>
      <c r="E126" s="228" t="s">
        <v>1</v>
      </c>
      <c r="F126" s="229" t="s">
        <v>264</v>
      </c>
      <c r="G126" s="227"/>
      <c r="H126" s="228" t="s">
        <v>1</v>
      </c>
      <c r="I126" s="230"/>
      <c r="J126" s="227"/>
      <c r="K126" s="227"/>
      <c r="L126" s="231"/>
      <c r="M126" s="232"/>
      <c r="N126" s="233"/>
      <c r="O126" s="233"/>
      <c r="P126" s="233"/>
      <c r="Q126" s="233"/>
      <c r="R126" s="233"/>
      <c r="S126" s="233"/>
      <c r="T126" s="234"/>
      <c r="AT126" s="235" t="s">
        <v>139</v>
      </c>
      <c r="AU126" s="235" t="s">
        <v>85</v>
      </c>
      <c r="AV126" s="14" t="s">
        <v>83</v>
      </c>
      <c r="AW126" s="14" t="s">
        <v>31</v>
      </c>
      <c r="AX126" s="14" t="s">
        <v>75</v>
      </c>
      <c r="AY126" s="235" t="s">
        <v>128</v>
      </c>
    </row>
    <row r="127" spans="2:51" s="14" customFormat="1" ht="11.25">
      <c r="B127" s="226"/>
      <c r="C127" s="227"/>
      <c r="D127" s="200" t="s">
        <v>139</v>
      </c>
      <c r="E127" s="228" t="s">
        <v>1</v>
      </c>
      <c r="F127" s="229" t="s">
        <v>265</v>
      </c>
      <c r="G127" s="227"/>
      <c r="H127" s="228" t="s">
        <v>1</v>
      </c>
      <c r="I127" s="230"/>
      <c r="J127" s="227"/>
      <c r="K127" s="227"/>
      <c r="L127" s="231"/>
      <c r="M127" s="232"/>
      <c r="N127" s="233"/>
      <c r="O127" s="233"/>
      <c r="P127" s="233"/>
      <c r="Q127" s="233"/>
      <c r="R127" s="233"/>
      <c r="S127" s="233"/>
      <c r="T127" s="234"/>
      <c r="AT127" s="235" t="s">
        <v>139</v>
      </c>
      <c r="AU127" s="235" t="s">
        <v>85</v>
      </c>
      <c r="AV127" s="14" t="s">
        <v>83</v>
      </c>
      <c r="AW127" s="14" t="s">
        <v>31</v>
      </c>
      <c r="AX127" s="14" t="s">
        <v>75</v>
      </c>
      <c r="AY127" s="235" t="s">
        <v>128</v>
      </c>
    </row>
    <row r="128" spans="2:51" s="13" customFormat="1" ht="11.25">
      <c r="B128" s="205"/>
      <c r="C128" s="206"/>
      <c r="D128" s="200" t="s">
        <v>139</v>
      </c>
      <c r="E128" s="207" t="s">
        <v>1</v>
      </c>
      <c r="F128" s="208" t="s">
        <v>266</v>
      </c>
      <c r="G128" s="206"/>
      <c r="H128" s="209">
        <v>0.84</v>
      </c>
      <c r="I128" s="210"/>
      <c r="J128" s="206"/>
      <c r="K128" s="206"/>
      <c r="L128" s="211"/>
      <c r="M128" s="212"/>
      <c r="N128" s="213"/>
      <c r="O128" s="213"/>
      <c r="P128" s="213"/>
      <c r="Q128" s="213"/>
      <c r="R128" s="213"/>
      <c r="S128" s="213"/>
      <c r="T128" s="214"/>
      <c r="AT128" s="215" t="s">
        <v>139</v>
      </c>
      <c r="AU128" s="215" t="s">
        <v>85</v>
      </c>
      <c r="AV128" s="13" t="s">
        <v>85</v>
      </c>
      <c r="AW128" s="13" t="s">
        <v>31</v>
      </c>
      <c r="AX128" s="13" t="s">
        <v>75</v>
      </c>
      <c r="AY128" s="215" t="s">
        <v>128</v>
      </c>
    </row>
    <row r="129" spans="2:51" s="14" customFormat="1" ht="11.25">
      <c r="B129" s="226"/>
      <c r="C129" s="227"/>
      <c r="D129" s="200" t="s">
        <v>139</v>
      </c>
      <c r="E129" s="228" t="s">
        <v>1</v>
      </c>
      <c r="F129" s="229" t="s">
        <v>208</v>
      </c>
      <c r="G129" s="227"/>
      <c r="H129" s="228" t="s">
        <v>1</v>
      </c>
      <c r="I129" s="230"/>
      <c r="J129" s="227"/>
      <c r="K129" s="227"/>
      <c r="L129" s="231"/>
      <c r="M129" s="232"/>
      <c r="N129" s="233"/>
      <c r="O129" s="233"/>
      <c r="P129" s="233"/>
      <c r="Q129" s="233"/>
      <c r="R129" s="233"/>
      <c r="S129" s="233"/>
      <c r="T129" s="234"/>
      <c r="AT129" s="235" t="s">
        <v>139</v>
      </c>
      <c r="AU129" s="235" t="s">
        <v>85</v>
      </c>
      <c r="AV129" s="14" t="s">
        <v>83</v>
      </c>
      <c r="AW129" s="14" t="s">
        <v>31</v>
      </c>
      <c r="AX129" s="14" t="s">
        <v>75</v>
      </c>
      <c r="AY129" s="235" t="s">
        <v>128</v>
      </c>
    </row>
    <row r="130" spans="2:51" s="13" customFormat="1" ht="11.25">
      <c r="B130" s="205"/>
      <c r="C130" s="206"/>
      <c r="D130" s="200" t="s">
        <v>139</v>
      </c>
      <c r="E130" s="207" t="s">
        <v>1</v>
      </c>
      <c r="F130" s="208" t="s">
        <v>266</v>
      </c>
      <c r="G130" s="206"/>
      <c r="H130" s="209">
        <v>0.84</v>
      </c>
      <c r="I130" s="210"/>
      <c r="J130" s="206"/>
      <c r="K130" s="206"/>
      <c r="L130" s="211"/>
      <c r="M130" s="212"/>
      <c r="N130" s="213"/>
      <c r="O130" s="213"/>
      <c r="P130" s="213"/>
      <c r="Q130" s="213"/>
      <c r="R130" s="213"/>
      <c r="S130" s="213"/>
      <c r="T130" s="214"/>
      <c r="AT130" s="215" t="s">
        <v>139</v>
      </c>
      <c r="AU130" s="215" t="s">
        <v>85</v>
      </c>
      <c r="AV130" s="13" t="s">
        <v>85</v>
      </c>
      <c r="AW130" s="13" t="s">
        <v>31</v>
      </c>
      <c r="AX130" s="13" t="s">
        <v>75</v>
      </c>
      <c r="AY130" s="215" t="s">
        <v>128</v>
      </c>
    </row>
    <row r="131" spans="2:51" s="15" customFormat="1" ht="11.25">
      <c r="B131" s="236"/>
      <c r="C131" s="237"/>
      <c r="D131" s="200" t="s">
        <v>139</v>
      </c>
      <c r="E131" s="238" t="s">
        <v>1</v>
      </c>
      <c r="F131" s="239" t="s">
        <v>211</v>
      </c>
      <c r="G131" s="237"/>
      <c r="H131" s="240">
        <v>1.68</v>
      </c>
      <c r="I131" s="241"/>
      <c r="J131" s="237"/>
      <c r="K131" s="237"/>
      <c r="L131" s="242"/>
      <c r="M131" s="243"/>
      <c r="N131" s="244"/>
      <c r="O131" s="244"/>
      <c r="P131" s="244"/>
      <c r="Q131" s="244"/>
      <c r="R131" s="244"/>
      <c r="S131" s="244"/>
      <c r="T131" s="245"/>
      <c r="AT131" s="246" t="s">
        <v>139</v>
      </c>
      <c r="AU131" s="246" t="s">
        <v>85</v>
      </c>
      <c r="AV131" s="15" t="s">
        <v>135</v>
      </c>
      <c r="AW131" s="15" t="s">
        <v>31</v>
      </c>
      <c r="AX131" s="15" t="s">
        <v>83</v>
      </c>
      <c r="AY131" s="246" t="s">
        <v>128</v>
      </c>
    </row>
    <row r="132" spans="2:63" s="12" customFormat="1" ht="22.9" customHeight="1">
      <c r="B132" s="171"/>
      <c r="C132" s="172"/>
      <c r="D132" s="173" t="s">
        <v>74</v>
      </c>
      <c r="E132" s="185" t="s">
        <v>168</v>
      </c>
      <c r="F132" s="185" t="s">
        <v>178</v>
      </c>
      <c r="G132" s="172"/>
      <c r="H132" s="172"/>
      <c r="I132" s="175"/>
      <c r="J132" s="186">
        <f>BK132</f>
        <v>0</v>
      </c>
      <c r="K132" s="172"/>
      <c r="L132" s="177"/>
      <c r="M132" s="178"/>
      <c r="N132" s="179"/>
      <c r="O132" s="179"/>
      <c r="P132" s="180">
        <f>SUM(P133:P135)</f>
        <v>0</v>
      </c>
      <c r="Q132" s="179"/>
      <c r="R132" s="180">
        <f>SUM(R133:R135)</f>
        <v>11.377179</v>
      </c>
      <c r="S132" s="179"/>
      <c r="T132" s="181">
        <f>SUM(T133:T135)</f>
        <v>0</v>
      </c>
      <c r="AR132" s="182" t="s">
        <v>83</v>
      </c>
      <c r="AT132" s="183" t="s">
        <v>74</v>
      </c>
      <c r="AU132" s="183" t="s">
        <v>83</v>
      </c>
      <c r="AY132" s="182" t="s">
        <v>128</v>
      </c>
      <c r="BK132" s="184">
        <f>SUM(BK133:BK135)</f>
        <v>0</v>
      </c>
    </row>
    <row r="133" spans="1:65" s="2" customFormat="1" ht="44.25" customHeight="1">
      <c r="A133" s="35"/>
      <c r="B133" s="36"/>
      <c r="C133" s="187" t="s">
        <v>85</v>
      </c>
      <c r="D133" s="187" t="s">
        <v>130</v>
      </c>
      <c r="E133" s="188" t="s">
        <v>179</v>
      </c>
      <c r="F133" s="189" t="s">
        <v>180</v>
      </c>
      <c r="G133" s="190" t="s">
        <v>157</v>
      </c>
      <c r="H133" s="191">
        <v>124.3</v>
      </c>
      <c r="I133" s="192"/>
      <c r="J133" s="193">
        <f>ROUND(I133*H133,2)</f>
        <v>0</v>
      </c>
      <c r="K133" s="189" t="s">
        <v>134</v>
      </c>
      <c r="L133" s="40"/>
      <c r="M133" s="194" t="s">
        <v>1</v>
      </c>
      <c r="N133" s="195" t="s">
        <v>40</v>
      </c>
      <c r="O133" s="72"/>
      <c r="P133" s="196">
        <f>O133*H133</f>
        <v>0</v>
      </c>
      <c r="Q133" s="196">
        <v>0.09153</v>
      </c>
      <c r="R133" s="196">
        <f>Q133*H133</f>
        <v>11.377179</v>
      </c>
      <c r="S133" s="196">
        <v>0</v>
      </c>
      <c r="T133" s="197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198" t="s">
        <v>135</v>
      </c>
      <c r="AT133" s="198" t="s">
        <v>130</v>
      </c>
      <c r="AU133" s="198" t="s">
        <v>85</v>
      </c>
      <c r="AY133" s="18" t="s">
        <v>128</v>
      </c>
      <c r="BE133" s="199">
        <f>IF(N133="základní",J133,0)</f>
        <v>0</v>
      </c>
      <c r="BF133" s="199">
        <f>IF(N133="snížená",J133,0)</f>
        <v>0</v>
      </c>
      <c r="BG133" s="199">
        <f>IF(N133="zákl. přenesená",J133,0)</f>
        <v>0</v>
      </c>
      <c r="BH133" s="199">
        <f>IF(N133="sníž. přenesená",J133,0)</f>
        <v>0</v>
      </c>
      <c r="BI133" s="199">
        <f>IF(N133="nulová",J133,0)</f>
        <v>0</v>
      </c>
      <c r="BJ133" s="18" t="s">
        <v>83</v>
      </c>
      <c r="BK133" s="199">
        <f>ROUND(I133*H133,2)</f>
        <v>0</v>
      </c>
      <c r="BL133" s="18" t="s">
        <v>135</v>
      </c>
      <c r="BM133" s="198" t="s">
        <v>267</v>
      </c>
    </row>
    <row r="134" spans="1:47" s="2" customFormat="1" ht="19.5">
      <c r="A134" s="35"/>
      <c r="B134" s="36"/>
      <c r="C134" s="37"/>
      <c r="D134" s="200" t="s">
        <v>137</v>
      </c>
      <c r="E134" s="37"/>
      <c r="F134" s="201" t="s">
        <v>182</v>
      </c>
      <c r="G134" s="37"/>
      <c r="H134" s="37"/>
      <c r="I134" s="202"/>
      <c r="J134" s="37"/>
      <c r="K134" s="37"/>
      <c r="L134" s="40"/>
      <c r="M134" s="203"/>
      <c r="N134" s="204"/>
      <c r="O134" s="72"/>
      <c r="P134" s="72"/>
      <c r="Q134" s="72"/>
      <c r="R134" s="72"/>
      <c r="S134" s="72"/>
      <c r="T134" s="73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T134" s="18" t="s">
        <v>137</v>
      </c>
      <c r="AU134" s="18" t="s">
        <v>85</v>
      </c>
    </row>
    <row r="135" spans="2:51" s="13" customFormat="1" ht="11.25">
      <c r="B135" s="205"/>
      <c r="C135" s="206"/>
      <c r="D135" s="200" t="s">
        <v>139</v>
      </c>
      <c r="E135" s="207" t="s">
        <v>1</v>
      </c>
      <c r="F135" s="208" t="s">
        <v>268</v>
      </c>
      <c r="G135" s="206"/>
      <c r="H135" s="209">
        <v>124.3</v>
      </c>
      <c r="I135" s="210"/>
      <c r="J135" s="206"/>
      <c r="K135" s="206"/>
      <c r="L135" s="211"/>
      <c r="M135" s="212"/>
      <c r="N135" s="213"/>
      <c r="O135" s="213"/>
      <c r="P135" s="213"/>
      <c r="Q135" s="213"/>
      <c r="R135" s="213"/>
      <c r="S135" s="213"/>
      <c r="T135" s="214"/>
      <c r="AT135" s="215" t="s">
        <v>139</v>
      </c>
      <c r="AU135" s="215" t="s">
        <v>85</v>
      </c>
      <c r="AV135" s="13" t="s">
        <v>85</v>
      </c>
      <c r="AW135" s="13" t="s">
        <v>31</v>
      </c>
      <c r="AX135" s="13" t="s">
        <v>83</v>
      </c>
      <c r="AY135" s="215" t="s">
        <v>128</v>
      </c>
    </row>
    <row r="136" spans="2:63" s="12" customFormat="1" ht="22.9" customHeight="1">
      <c r="B136" s="171"/>
      <c r="C136" s="172"/>
      <c r="D136" s="173" t="s">
        <v>74</v>
      </c>
      <c r="E136" s="185" t="s">
        <v>183</v>
      </c>
      <c r="F136" s="185" t="s">
        <v>184</v>
      </c>
      <c r="G136" s="172"/>
      <c r="H136" s="172"/>
      <c r="I136" s="175"/>
      <c r="J136" s="186">
        <f>BK136</f>
        <v>0</v>
      </c>
      <c r="K136" s="172"/>
      <c r="L136" s="177"/>
      <c r="M136" s="178"/>
      <c r="N136" s="179"/>
      <c r="O136" s="179"/>
      <c r="P136" s="180">
        <f>SUM(P137:P151)</f>
        <v>0</v>
      </c>
      <c r="Q136" s="179"/>
      <c r="R136" s="180">
        <f>SUM(R137:R151)</f>
        <v>0</v>
      </c>
      <c r="S136" s="179"/>
      <c r="T136" s="181">
        <f>SUM(T137:T151)</f>
        <v>2.1131</v>
      </c>
      <c r="AR136" s="182" t="s">
        <v>83</v>
      </c>
      <c r="AT136" s="183" t="s">
        <v>74</v>
      </c>
      <c r="AU136" s="183" t="s">
        <v>83</v>
      </c>
      <c r="AY136" s="182" t="s">
        <v>128</v>
      </c>
      <c r="BK136" s="184">
        <f>SUM(BK137:BK151)</f>
        <v>0</v>
      </c>
    </row>
    <row r="137" spans="1:65" s="2" customFormat="1" ht="66.75" customHeight="1">
      <c r="A137" s="35"/>
      <c r="B137" s="36"/>
      <c r="C137" s="187" t="s">
        <v>147</v>
      </c>
      <c r="D137" s="187" t="s">
        <v>130</v>
      </c>
      <c r="E137" s="188" t="s">
        <v>185</v>
      </c>
      <c r="F137" s="189" t="s">
        <v>186</v>
      </c>
      <c r="G137" s="190" t="s">
        <v>157</v>
      </c>
      <c r="H137" s="191">
        <v>124.3</v>
      </c>
      <c r="I137" s="192"/>
      <c r="J137" s="193">
        <f>ROUND(I137*H137,2)</f>
        <v>0</v>
      </c>
      <c r="K137" s="189" t="s">
        <v>134</v>
      </c>
      <c r="L137" s="40"/>
      <c r="M137" s="194" t="s">
        <v>1</v>
      </c>
      <c r="N137" s="195" t="s">
        <v>40</v>
      </c>
      <c r="O137" s="72"/>
      <c r="P137" s="196">
        <f>O137*H137</f>
        <v>0</v>
      </c>
      <c r="Q137" s="196">
        <v>0</v>
      </c>
      <c r="R137" s="196">
        <f>Q137*H137</f>
        <v>0</v>
      </c>
      <c r="S137" s="196">
        <v>0.017</v>
      </c>
      <c r="T137" s="197">
        <f>S137*H137</f>
        <v>2.1131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198" t="s">
        <v>135</v>
      </c>
      <c r="AT137" s="198" t="s">
        <v>130</v>
      </c>
      <c r="AU137" s="198" t="s">
        <v>85</v>
      </c>
      <c r="AY137" s="18" t="s">
        <v>128</v>
      </c>
      <c r="BE137" s="199">
        <f>IF(N137="základní",J137,0)</f>
        <v>0</v>
      </c>
      <c r="BF137" s="199">
        <f>IF(N137="snížená",J137,0)</f>
        <v>0</v>
      </c>
      <c r="BG137" s="199">
        <f>IF(N137="zákl. přenesená",J137,0)</f>
        <v>0</v>
      </c>
      <c r="BH137" s="199">
        <f>IF(N137="sníž. přenesená",J137,0)</f>
        <v>0</v>
      </c>
      <c r="BI137" s="199">
        <f>IF(N137="nulová",J137,0)</f>
        <v>0</v>
      </c>
      <c r="BJ137" s="18" t="s">
        <v>83</v>
      </c>
      <c r="BK137" s="199">
        <f>ROUND(I137*H137,2)</f>
        <v>0</v>
      </c>
      <c r="BL137" s="18" t="s">
        <v>135</v>
      </c>
      <c r="BM137" s="198" t="s">
        <v>269</v>
      </c>
    </row>
    <row r="138" spans="1:47" s="2" customFormat="1" ht="29.25">
      <c r="A138" s="35"/>
      <c r="B138" s="36"/>
      <c r="C138" s="37"/>
      <c r="D138" s="200" t="s">
        <v>137</v>
      </c>
      <c r="E138" s="37"/>
      <c r="F138" s="201" t="s">
        <v>188</v>
      </c>
      <c r="G138" s="37"/>
      <c r="H138" s="37"/>
      <c r="I138" s="202"/>
      <c r="J138" s="37"/>
      <c r="K138" s="37"/>
      <c r="L138" s="40"/>
      <c r="M138" s="203"/>
      <c r="N138" s="204"/>
      <c r="O138" s="72"/>
      <c r="P138" s="72"/>
      <c r="Q138" s="72"/>
      <c r="R138" s="72"/>
      <c r="S138" s="72"/>
      <c r="T138" s="73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T138" s="18" t="s">
        <v>137</v>
      </c>
      <c r="AU138" s="18" t="s">
        <v>85</v>
      </c>
    </row>
    <row r="139" spans="2:51" s="14" customFormat="1" ht="11.25">
      <c r="B139" s="226"/>
      <c r="C139" s="227"/>
      <c r="D139" s="200" t="s">
        <v>139</v>
      </c>
      <c r="E139" s="228" t="s">
        <v>1</v>
      </c>
      <c r="F139" s="229" t="s">
        <v>265</v>
      </c>
      <c r="G139" s="227"/>
      <c r="H139" s="228" t="s">
        <v>1</v>
      </c>
      <c r="I139" s="230"/>
      <c r="J139" s="227"/>
      <c r="K139" s="227"/>
      <c r="L139" s="231"/>
      <c r="M139" s="232"/>
      <c r="N139" s="233"/>
      <c r="O139" s="233"/>
      <c r="P139" s="233"/>
      <c r="Q139" s="233"/>
      <c r="R139" s="233"/>
      <c r="S139" s="233"/>
      <c r="T139" s="234"/>
      <c r="AT139" s="235" t="s">
        <v>139</v>
      </c>
      <c r="AU139" s="235" t="s">
        <v>85</v>
      </c>
      <c r="AV139" s="14" t="s">
        <v>83</v>
      </c>
      <c r="AW139" s="14" t="s">
        <v>31</v>
      </c>
      <c r="AX139" s="14" t="s">
        <v>75</v>
      </c>
      <c r="AY139" s="235" t="s">
        <v>128</v>
      </c>
    </row>
    <row r="140" spans="2:51" s="13" customFormat="1" ht="11.25">
      <c r="B140" s="205"/>
      <c r="C140" s="206"/>
      <c r="D140" s="200" t="s">
        <v>139</v>
      </c>
      <c r="E140" s="207" t="s">
        <v>1</v>
      </c>
      <c r="F140" s="208" t="s">
        <v>270</v>
      </c>
      <c r="G140" s="206"/>
      <c r="H140" s="209">
        <v>53.55</v>
      </c>
      <c r="I140" s="210"/>
      <c r="J140" s="206"/>
      <c r="K140" s="206"/>
      <c r="L140" s="211"/>
      <c r="M140" s="212"/>
      <c r="N140" s="213"/>
      <c r="O140" s="213"/>
      <c r="P140" s="213"/>
      <c r="Q140" s="213"/>
      <c r="R140" s="213"/>
      <c r="S140" s="213"/>
      <c r="T140" s="214"/>
      <c r="AT140" s="215" t="s">
        <v>139</v>
      </c>
      <c r="AU140" s="215" t="s">
        <v>85</v>
      </c>
      <c r="AV140" s="13" t="s">
        <v>85</v>
      </c>
      <c r="AW140" s="13" t="s">
        <v>31</v>
      </c>
      <c r="AX140" s="13" t="s">
        <v>75</v>
      </c>
      <c r="AY140" s="215" t="s">
        <v>128</v>
      </c>
    </row>
    <row r="141" spans="2:51" s="14" customFormat="1" ht="11.25">
      <c r="B141" s="226"/>
      <c r="C141" s="227"/>
      <c r="D141" s="200" t="s">
        <v>139</v>
      </c>
      <c r="E141" s="228" t="s">
        <v>1</v>
      </c>
      <c r="F141" s="229" t="s">
        <v>208</v>
      </c>
      <c r="G141" s="227"/>
      <c r="H141" s="228" t="s">
        <v>1</v>
      </c>
      <c r="I141" s="230"/>
      <c r="J141" s="227"/>
      <c r="K141" s="227"/>
      <c r="L141" s="231"/>
      <c r="M141" s="232"/>
      <c r="N141" s="233"/>
      <c r="O141" s="233"/>
      <c r="P141" s="233"/>
      <c r="Q141" s="233"/>
      <c r="R141" s="233"/>
      <c r="S141" s="233"/>
      <c r="T141" s="234"/>
      <c r="AT141" s="235" t="s">
        <v>139</v>
      </c>
      <c r="AU141" s="235" t="s">
        <v>85</v>
      </c>
      <c r="AV141" s="14" t="s">
        <v>83</v>
      </c>
      <c r="AW141" s="14" t="s">
        <v>31</v>
      </c>
      <c r="AX141" s="14" t="s">
        <v>75</v>
      </c>
      <c r="AY141" s="235" t="s">
        <v>128</v>
      </c>
    </row>
    <row r="142" spans="2:51" s="13" customFormat="1" ht="11.25">
      <c r="B142" s="205"/>
      <c r="C142" s="206"/>
      <c r="D142" s="200" t="s">
        <v>139</v>
      </c>
      <c r="E142" s="207" t="s">
        <v>1</v>
      </c>
      <c r="F142" s="208" t="s">
        <v>271</v>
      </c>
      <c r="G142" s="206"/>
      <c r="H142" s="209">
        <v>55.25</v>
      </c>
      <c r="I142" s="210"/>
      <c r="J142" s="206"/>
      <c r="K142" s="206"/>
      <c r="L142" s="211"/>
      <c r="M142" s="212"/>
      <c r="N142" s="213"/>
      <c r="O142" s="213"/>
      <c r="P142" s="213"/>
      <c r="Q142" s="213"/>
      <c r="R142" s="213"/>
      <c r="S142" s="213"/>
      <c r="T142" s="214"/>
      <c r="AT142" s="215" t="s">
        <v>139</v>
      </c>
      <c r="AU142" s="215" t="s">
        <v>85</v>
      </c>
      <c r="AV142" s="13" t="s">
        <v>85</v>
      </c>
      <c r="AW142" s="13" t="s">
        <v>31</v>
      </c>
      <c r="AX142" s="13" t="s">
        <v>75</v>
      </c>
      <c r="AY142" s="215" t="s">
        <v>128</v>
      </c>
    </row>
    <row r="143" spans="2:51" s="14" customFormat="1" ht="11.25">
      <c r="B143" s="226"/>
      <c r="C143" s="227"/>
      <c r="D143" s="200" t="s">
        <v>139</v>
      </c>
      <c r="E143" s="228" t="s">
        <v>1</v>
      </c>
      <c r="F143" s="229" t="s">
        <v>272</v>
      </c>
      <c r="G143" s="227"/>
      <c r="H143" s="228" t="s">
        <v>1</v>
      </c>
      <c r="I143" s="230"/>
      <c r="J143" s="227"/>
      <c r="K143" s="227"/>
      <c r="L143" s="231"/>
      <c r="M143" s="232"/>
      <c r="N143" s="233"/>
      <c r="O143" s="233"/>
      <c r="P143" s="233"/>
      <c r="Q143" s="233"/>
      <c r="R143" s="233"/>
      <c r="S143" s="233"/>
      <c r="T143" s="234"/>
      <c r="AT143" s="235" t="s">
        <v>139</v>
      </c>
      <c r="AU143" s="235" t="s">
        <v>85</v>
      </c>
      <c r="AV143" s="14" t="s">
        <v>83</v>
      </c>
      <c r="AW143" s="14" t="s">
        <v>31</v>
      </c>
      <c r="AX143" s="14" t="s">
        <v>75</v>
      </c>
      <c r="AY143" s="235" t="s">
        <v>128</v>
      </c>
    </row>
    <row r="144" spans="2:51" s="13" customFormat="1" ht="11.25">
      <c r="B144" s="205"/>
      <c r="C144" s="206"/>
      <c r="D144" s="200" t="s">
        <v>139</v>
      </c>
      <c r="E144" s="207" t="s">
        <v>1</v>
      </c>
      <c r="F144" s="208" t="s">
        <v>273</v>
      </c>
      <c r="G144" s="206"/>
      <c r="H144" s="209">
        <v>15.5</v>
      </c>
      <c r="I144" s="210"/>
      <c r="J144" s="206"/>
      <c r="K144" s="206"/>
      <c r="L144" s="211"/>
      <c r="M144" s="212"/>
      <c r="N144" s="213"/>
      <c r="O144" s="213"/>
      <c r="P144" s="213"/>
      <c r="Q144" s="213"/>
      <c r="R144" s="213"/>
      <c r="S144" s="213"/>
      <c r="T144" s="214"/>
      <c r="AT144" s="215" t="s">
        <v>139</v>
      </c>
      <c r="AU144" s="215" t="s">
        <v>85</v>
      </c>
      <c r="AV144" s="13" t="s">
        <v>85</v>
      </c>
      <c r="AW144" s="13" t="s">
        <v>31</v>
      </c>
      <c r="AX144" s="13" t="s">
        <v>75</v>
      </c>
      <c r="AY144" s="215" t="s">
        <v>128</v>
      </c>
    </row>
    <row r="145" spans="2:51" s="15" customFormat="1" ht="11.25">
      <c r="B145" s="236"/>
      <c r="C145" s="237"/>
      <c r="D145" s="200" t="s">
        <v>139</v>
      </c>
      <c r="E145" s="238" t="s">
        <v>1</v>
      </c>
      <c r="F145" s="239" t="s">
        <v>211</v>
      </c>
      <c r="G145" s="237"/>
      <c r="H145" s="240">
        <v>124.3</v>
      </c>
      <c r="I145" s="241"/>
      <c r="J145" s="237"/>
      <c r="K145" s="237"/>
      <c r="L145" s="242"/>
      <c r="M145" s="243"/>
      <c r="N145" s="244"/>
      <c r="O145" s="244"/>
      <c r="P145" s="244"/>
      <c r="Q145" s="244"/>
      <c r="R145" s="244"/>
      <c r="S145" s="244"/>
      <c r="T145" s="245"/>
      <c r="AT145" s="246" t="s">
        <v>139</v>
      </c>
      <c r="AU145" s="246" t="s">
        <v>85</v>
      </c>
      <c r="AV145" s="15" t="s">
        <v>135</v>
      </c>
      <c r="AW145" s="15" t="s">
        <v>31</v>
      </c>
      <c r="AX145" s="15" t="s">
        <v>83</v>
      </c>
      <c r="AY145" s="246" t="s">
        <v>128</v>
      </c>
    </row>
    <row r="146" spans="1:65" s="2" customFormat="1" ht="21.75" customHeight="1">
      <c r="A146" s="35"/>
      <c r="B146" s="36"/>
      <c r="C146" s="187" t="s">
        <v>135</v>
      </c>
      <c r="D146" s="187" t="s">
        <v>130</v>
      </c>
      <c r="E146" s="188" t="s">
        <v>197</v>
      </c>
      <c r="F146" s="189" t="s">
        <v>198</v>
      </c>
      <c r="G146" s="190" t="s">
        <v>157</v>
      </c>
      <c r="H146" s="191">
        <v>108.8</v>
      </c>
      <c r="I146" s="192"/>
      <c r="J146" s="193">
        <f>ROUND(I146*H146,2)</f>
        <v>0</v>
      </c>
      <c r="K146" s="189" t="s">
        <v>134</v>
      </c>
      <c r="L146" s="40"/>
      <c r="M146" s="194" t="s">
        <v>1</v>
      </c>
      <c r="N146" s="195" t="s">
        <v>40</v>
      </c>
      <c r="O146" s="72"/>
      <c r="P146" s="196">
        <f>O146*H146</f>
        <v>0</v>
      </c>
      <c r="Q146" s="196">
        <v>0</v>
      </c>
      <c r="R146" s="196">
        <f>Q146*H146</f>
        <v>0</v>
      </c>
      <c r="S146" s="196">
        <v>0</v>
      </c>
      <c r="T146" s="197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198" t="s">
        <v>135</v>
      </c>
      <c r="AT146" s="198" t="s">
        <v>130</v>
      </c>
      <c r="AU146" s="198" t="s">
        <v>85</v>
      </c>
      <c r="AY146" s="18" t="s">
        <v>128</v>
      </c>
      <c r="BE146" s="199">
        <f>IF(N146="základní",J146,0)</f>
        <v>0</v>
      </c>
      <c r="BF146" s="199">
        <f>IF(N146="snížená",J146,0)</f>
        <v>0</v>
      </c>
      <c r="BG146" s="199">
        <f>IF(N146="zákl. přenesená",J146,0)</f>
        <v>0</v>
      </c>
      <c r="BH146" s="199">
        <f>IF(N146="sníž. přenesená",J146,0)</f>
        <v>0</v>
      </c>
      <c r="BI146" s="199">
        <f>IF(N146="nulová",J146,0)</f>
        <v>0</v>
      </c>
      <c r="BJ146" s="18" t="s">
        <v>83</v>
      </c>
      <c r="BK146" s="199">
        <f>ROUND(I146*H146,2)</f>
        <v>0</v>
      </c>
      <c r="BL146" s="18" t="s">
        <v>135</v>
      </c>
      <c r="BM146" s="198" t="s">
        <v>274</v>
      </c>
    </row>
    <row r="147" spans="2:51" s="14" customFormat="1" ht="11.25">
      <c r="B147" s="226"/>
      <c r="C147" s="227"/>
      <c r="D147" s="200" t="s">
        <v>139</v>
      </c>
      <c r="E147" s="228" t="s">
        <v>1</v>
      </c>
      <c r="F147" s="229" t="s">
        <v>265</v>
      </c>
      <c r="G147" s="227"/>
      <c r="H147" s="228" t="s">
        <v>1</v>
      </c>
      <c r="I147" s="230"/>
      <c r="J147" s="227"/>
      <c r="K147" s="227"/>
      <c r="L147" s="231"/>
      <c r="M147" s="232"/>
      <c r="N147" s="233"/>
      <c r="O147" s="233"/>
      <c r="P147" s="233"/>
      <c r="Q147" s="233"/>
      <c r="R147" s="233"/>
      <c r="S147" s="233"/>
      <c r="T147" s="234"/>
      <c r="AT147" s="235" t="s">
        <v>139</v>
      </c>
      <c r="AU147" s="235" t="s">
        <v>85</v>
      </c>
      <c r="AV147" s="14" t="s">
        <v>83</v>
      </c>
      <c r="AW147" s="14" t="s">
        <v>31</v>
      </c>
      <c r="AX147" s="14" t="s">
        <v>75</v>
      </c>
      <c r="AY147" s="235" t="s">
        <v>128</v>
      </c>
    </row>
    <row r="148" spans="2:51" s="13" customFormat="1" ht="11.25">
      <c r="B148" s="205"/>
      <c r="C148" s="206"/>
      <c r="D148" s="200" t="s">
        <v>139</v>
      </c>
      <c r="E148" s="207" t="s">
        <v>1</v>
      </c>
      <c r="F148" s="208" t="s">
        <v>270</v>
      </c>
      <c r="G148" s="206"/>
      <c r="H148" s="209">
        <v>53.55</v>
      </c>
      <c r="I148" s="210"/>
      <c r="J148" s="206"/>
      <c r="K148" s="206"/>
      <c r="L148" s="211"/>
      <c r="M148" s="212"/>
      <c r="N148" s="213"/>
      <c r="O148" s="213"/>
      <c r="P148" s="213"/>
      <c r="Q148" s="213"/>
      <c r="R148" s="213"/>
      <c r="S148" s="213"/>
      <c r="T148" s="214"/>
      <c r="AT148" s="215" t="s">
        <v>139</v>
      </c>
      <c r="AU148" s="215" t="s">
        <v>85</v>
      </c>
      <c r="AV148" s="13" t="s">
        <v>85</v>
      </c>
      <c r="AW148" s="13" t="s">
        <v>31</v>
      </c>
      <c r="AX148" s="13" t="s">
        <v>75</v>
      </c>
      <c r="AY148" s="215" t="s">
        <v>128</v>
      </c>
    </row>
    <row r="149" spans="2:51" s="14" customFormat="1" ht="11.25">
      <c r="B149" s="226"/>
      <c r="C149" s="227"/>
      <c r="D149" s="200" t="s">
        <v>139</v>
      </c>
      <c r="E149" s="228" t="s">
        <v>1</v>
      </c>
      <c r="F149" s="229" t="s">
        <v>208</v>
      </c>
      <c r="G149" s="227"/>
      <c r="H149" s="228" t="s">
        <v>1</v>
      </c>
      <c r="I149" s="230"/>
      <c r="J149" s="227"/>
      <c r="K149" s="227"/>
      <c r="L149" s="231"/>
      <c r="M149" s="232"/>
      <c r="N149" s="233"/>
      <c r="O149" s="233"/>
      <c r="P149" s="233"/>
      <c r="Q149" s="233"/>
      <c r="R149" s="233"/>
      <c r="S149" s="233"/>
      <c r="T149" s="234"/>
      <c r="AT149" s="235" t="s">
        <v>139</v>
      </c>
      <c r="AU149" s="235" t="s">
        <v>85</v>
      </c>
      <c r="AV149" s="14" t="s">
        <v>83</v>
      </c>
      <c r="AW149" s="14" t="s">
        <v>31</v>
      </c>
      <c r="AX149" s="14" t="s">
        <v>75</v>
      </c>
      <c r="AY149" s="235" t="s">
        <v>128</v>
      </c>
    </row>
    <row r="150" spans="2:51" s="13" customFormat="1" ht="11.25">
      <c r="B150" s="205"/>
      <c r="C150" s="206"/>
      <c r="D150" s="200" t="s">
        <v>139</v>
      </c>
      <c r="E150" s="207" t="s">
        <v>1</v>
      </c>
      <c r="F150" s="208" t="s">
        <v>271</v>
      </c>
      <c r="G150" s="206"/>
      <c r="H150" s="209">
        <v>55.25</v>
      </c>
      <c r="I150" s="210"/>
      <c r="J150" s="206"/>
      <c r="K150" s="206"/>
      <c r="L150" s="211"/>
      <c r="M150" s="212"/>
      <c r="N150" s="213"/>
      <c r="O150" s="213"/>
      <c r="P150" s="213"/>
      <c r="Q150" s="213"/>
      <c r="R150" s="213"/>
      <c r="S150" s="213"/>
      <c r="T150" s="214"/>
      <c r="AT150" s="215" t="s">
        <v>139</v>
      </c>
      <c r="AU150" s="215" t="s">
        <v>85</v>
      </c>
      <c r="AV150" s="13" t="s">
        <v>85</v>
      </c>
      <c r="AW150" s="13" t="s">
        <v>31</v>
      </c>
      <c r="AX150" s="13" t="s">
        <v>75</v>
      </c>
      <c r="AY150" s="215" t="s">
        <v>128</v>
      </c>
    </row>
    <row r="151" spans="2:51" s="15" customFormat="1" ht="11.25">
      <c r="B151" s="236"/>
      <c r="C151" s="237"/>
      <c r="D151" s="200" t="s">
        <v>139</v>
      </c>
      <c r="E151" s="238" t="s">
        <v>1</v>
      </c>
      <c r="F151" s="239" t="s">
        <v>211</v>
      </c>
      <c r="G151" s="237"/>
      <c r="H151" s="240">
        <v>108.8</v>
      </c>
      <c r="I151" s="241"/>
      <c r="J151" s="237"/>
      <c r="K151" s="237"/>
      <c r="L151" s="242"/>
      <c r="M151" s="243"/>
      <c r="N151" s="244"/>
      <c r="O151" s="244"/>
      <c r="P151" s="244"/>
      <c r="Q151" s="244"/>
      <c r="R151" s="244"/>
      <c r="S151" s="244"/>
      <c r="T151" s="245"/>
      <c r="AT151" s="246" t="s">
        <v>139</v>
      </c>
      <c r="AU151" s="246" t="s">
        <v>85</v>
      </c>
      <c r="AV151" s="15" t="s">
        <v>135</v>
      </c>
      <c r="AW151" s="15" t="s">
        <v>31</v>
      </c>
      <c r="AX151" s="15" t="s">
        <v>83</v>
      </c>
      <c r="AY151" s="246" t="s">
        <v>128</v>
      </c>
    </row>
    <row r="152" spans="2:63" s="12" customFormat="1" ht="22.9" customHeight="1">
      <c r="B152" s="171"/>
      <c r="C152" s="172"/>
      <c r="D152" s="173" t="s">
        <v>74</v>
      </c>
      <c r="E152" s="185" t="s">
        <v>212</v>
      </c>
      <c r="F152" s="185" t="s">
        <v>213</v>
      </c>
      <c r="G152" s="172"/>
      <c r="H152" s="172"/>
      <c r="I152" s="175"/>
      <c r="J152" s="186">
        <f>BK152</f>
        <v>0</v>
      </c>
      <c r="K152" s="172"/>
      <c r="L152" s="177"/>
      <c r="M152" s="178"/>
      <c r="N152" s="179"/>
      <c r="O152" s="179"/>
      <c r="P152" s="180">
        <f>P153</f>
        <v>0</v>
      </c>
      <c r="Q152" s="179"/>
      <c r="R152" s="180">
        <f>R153</f>
        <v>0</v>
      </c>
      <c r="S152" s="179"/>
      <c r="T152" s="181">
        <f>T153</f>
        <v>0</v>
      </c>
      <c r="AR152" s="182" t="s">
        <v>83</v>
      </c>
      <c r="AT152" s="183" t="s">
        <v>74</v>
      </c>
      <c r="AU152" s="183" t="s">
        <v>83</v>
      </c>
      <c r="AY152" s="182" t="s">
        <v>128</v>
      </c>
      <c r="BK152" s="184">
        <f>BK153</f>
        <v>0</v>
      </c>
    </row>
    <row r="153" spans="1:65" s="2" customFormat="1" ht="24.2" customHeight="1">
      <c r="A153" s="35"/>
      <c r="B153" s="36"/>
      <c r="C153" s="187" t="s">
        <v>161</v>
      </c>
      <c r="D153" s="187" t="s">
        <v>130</v>
      </c>
      <c r="E153" s="188" t="s">
        <v>215</v>
      </c>
      <c r="F153" s="189" t="s">
        <v>216</v>
      </c>
      <c r="G153" s="190" t="s">
        <v>217</v>
      </c>
      <c r="H153" s="191">
        <v>15.584</v>
      </c>
      <c r="I153" s="192"/>
      <c r="J153" s="193">
        <f>ROUND(I153*H153,2)</f>
        <v>0</v>
      </c>
      <c r="K153" s="189" t="s">
        <v>134</v>
      </c>
      <c r="L153" s="40"/>
      <c r="M153" s="247" t="s">
        <v>1</v>
      </c>
      <c r="N153" s="248" t="s">
        <v>40</v>
      </c>
      <c r="O153" s="249"/>
      <c r="P153" s="250">
        <f>O153*H153</f>
        <v>0</v>
      </c>
      <c r="Q153" s="250">
        <v>0</v>
      </c>
      <c r="R153" s="250">
        <f>Q153*H153</f>
        <v>0</v>
      </c>
      <c r="S153" s="250">
        <v>0</v>
      </c>
      <c r="T153" s="251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198" t="s">
        <v>135</v>
      </c>
      <c r="AT153" s="198" t="s">
        <v>130</v>
      </c>
      <c r="AU153" s="198" t="s">
        <v>85</v>
      </c>
      <c r="AY153" s="18" t="s">
        <v>128</v>
      </c>
      <c r="BE153" s="199">
        <f>IF(N153="základní",J153,0)</f>
        <v>0</v>
      </c>
      <c r="BF153" s="199">
        <f>IF(N153="snížená",J153,0)</f>
        <v>0</v>
      </c>
      <c r="BG153" s="199">
        <f>IF(N153="zákl. přenesená",J153,0)</f>
        <v>0</v>
      </c>
      <c r="BH153" s="199">
        <f>IF(N153="sníž. přenesená",J153,0)</f>
        <v>0</v>
      </c>
      <c r="BI153" s="199">
        <f>IF(N153="nulová",J153,0)</f>
        <v>0</v>
      </c>
      <c r="BJ153" s="18" t="s">
        <v>83</v>
      </c>
      <c r="BK153" s="199">
        <f>ROUND(I153*H153,2)</f>
        <v>0</v>
      </c>
      <c r="BL153" s="18" t="s">
        <v>135</v>
      </c>
      <c r="BM153" s="198" t="s">
        <v>275</v>
      </c>
    </row>
    <row r="154" spans="1:31" s="2" customFormat="1" ht="6.95" customHeight="1">
      <c r="A154" s="35"/>
      <c r="B154" s="55"/>
      <c r="C154" s="56"/>
      <c r="D154" s="56"/>
      <c r="E154" s="56"/>
      <c r="F154" s="56"/>
      <c r="G154" s="56"/>
      <c r="H154" s="56"/>
      <c r="I154" s="56"/>
      <c r="J154" s="56"/>
      <c r="K154" s="56"/>
      <c r="L154" s="40"/>
      <c r="M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</row>
  </sheetData>
  <sheetProtection algorithmName="SHA-512" hashValue="vfOkQ4StcRstaFn68X23Uorh1FPaCk3rBakHdYpSijMarr7DQGBsp9BJBhLKhISCTbJEhYJGpPfe4KWjPpw/+w==" saltValue="7qd3eXViU89gz/l/36NAa2NtplX8OwfZI7VvPB8cofqgf7d7I7+QR7+k4xRLMeYXLXppNIQbd6kvYK1t0mP3bA==" spinCount="100000" sheet="1" objects="1" scenarios="1" formatColumns="0" formatRows="0" autoFilter="0"/>
  <autoFilter ref="C120:K153"/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5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309"/>
      <c r="AT2" s="18" t="s">
        <v>94</v>
      </c>
    </row>
    <row r="3" spans="2:46" s="1" customFormat="1" ht="6.95" customHeight="1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21"/>
      <c r="AT3" s="18" t="s">
        <v>85</v>
      </c>
    </row>
    <row r="4" spans="2:46" s="1" customFormat="1" ht="24.95" customHeight="1">
      <c r="B4" s="21"/>
      <c r="D4" s="111" t="s">
        <v>98</v>
      </c>
      <c r="L4" s="21"/>
      <c r="M4" s="11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13" t="s">
        <v>16</v>
      </c>
      <c r="L6" s="21"/>
    </row>
    <row r="7" spans="2:12" s="1" customFormat="1" ht="16.5" customHeight="1">
      <c r="B7" s="21"/>
      <c r="E7" s="310" t="str">
        <f>'Rekapitulace stavby'!K6</f>
        <v>VT Olše - Písek jez km 68,270</v>
      </c>
      <c r="F7" s="311"/>
      <c r="G7" s="311"/>
      <c r="H7" s="311"/>
      <c r="L7" s="21"/>
    </row>
    <row r="8" spans="1:31" s="2" customFormat="1" ht="12" customHeight="1">
      <c r="A8" s="35"/>
      <c r="B8" s="40"/>
      <c r="C8" s="35"/>
      <c r="D8" s="113" t="s">
        <v>99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12" t="s">
        <v>276</v>
      </c>
      <c r="F9" s="313"/>
      <c r="G9" s="313"/>
      <c r="H9" s="313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13" t="s">
        <v>18</v>
      </c>
      <c r="E11" s="35"/>
      <c r="F11" s="114" t="s">
        <v>1</v>
      </c>
      <c r="G11" s="35"/>
      <c r="H11" s="35"/>
      <c r="I11" s="113" t="s">
        <v>19</v>
      </c>
      <c r="J11" s="114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13" t="s">
        <v>20</v>
      </c>
      <c r="E12" s="35"/>
      <c r="F12" s="114" t="s">
        <v>21</v>
      </c>
      <c r="G12" s="35"/>
      <c r="H12" s="35"/>
      <c r="I12" s="113" t="s">
        <v>22</v>
      </c>
      <c r="J12" s="115" t="str">
        <f>'Rekapitulace stavby'!AN8</f>
        <v>12. 4. 2023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3" t="s">
        <v>24</v>
      </c>
      <c r="E14" s="35"/>
      <c r="F14" s="35"/>
      <c r="G14" s="35"/>
      <c r="H14" s="35"/>
      <c r="I14" s="113" t="s">
        <v>25</v>
      </c>
      <c r="J14" s="114" t="str">
        <f>IF('Rekapitulace stavby'!AN10="","",'Rekapitulace stavby'!AN10)</f>
        <v/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14" t="str">
        <f>IF('Rekapitulace stavby'!E11="","",'Rekapitulace stavby'!E11)</f>
        <v xml:space="preserve"> </v>
      </c>
      <c r="F15" s="35"/>
      <c r="G15" s="35"/>
      <c r="H15" s="35"/>
      <c r="I15" s="113" t="s">
        <v>27</v>
      </c>
      <c r="J15" s="114" t="str">
        <f>IF('Rekapitulace stavby'!AN11="","",'Rekapitulace stavby'!AN11)</f>
        <v/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3" t="s">
        <v>28</v>
      </c>
      <c r="E17" s="35"/>
      <c r="F17" s="35"/>
      <c r="G17" s="35"/>
      <c r="H17" s="35"/>
      <c r="I17" s="113" t="s">
        <v>25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14" t="str">
        <f>'Rekapitulace stavby'!E14</f>
        <v>Vyplň údaj</v>
      </c>
      <c r="F18" s="315"/>
      <c r="G18" s="315"/>
      <c r="H18" s="315"/>
      <c r="I18" s="113" t="s">
        <v>27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3" t="s">
        <v>30</v>
      </c>
      <c r="E20" s="35"/>
      <c r="F20" s="35"/>
      <c r="G20" s="35"/>
      <c r="H20" s="35"/>
      <c r="I20" s="113" t="s">
        <v>25</v>
      </c>
      <c r="J20" s="114" t="str">
        <f>IF('Rekapitulace stavby'!AN16="","",'Rekapitulace stavby'!AN16)</f>
        <v/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4" t="str">
        <f>IF('Rekapitulace stavby'!E17="","",'Rekapitulace stavby'!E17)</f>
        <v xml:space="preserve"> </v>
      </c>
      <c r="F21" s="35"/>
      <c r="G21" s="35"/>
      <c r="H21" s="35"/>
      <c r="I21" s="113" t="s">
        <v>27</v>
      </c>
      <c r="J21" s="114" t="str">
        <f>IF('Rekapitulace stavby'!AN17="","",'Rekapitulace stavby'!AN17)</f>
        <v/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3" t="s">
        <v>32</v>
      </c>
      <c r="E23" s="35"/>
      <c r="F23" s="35"/>
      <c r="G23" s="35"/>
      <c r="H23" s="35"/>
      <c r="I23" s="113" t="s">
        <v>25</v>
      </c>
      <c r="J23" s="114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4" t="s">
        <v>33</v>
      </c>
      <c r="F24" s="35"/>
      <c r="G24" s="35"/>
      <c r="H24" s="35"/>
      <c r="I24" s="113" t="s">
        <v>27</v>
      </c>
      <c r="J24" s="114" t="s">
        <v>1</v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3" t="s">
        <v>34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6"/>
      <c r="B27" s="117"/>
      <c r="C27" s="116"/>
      <c r="D27" s="116"/>
      <c r="E27" s="316" t="s">
        <v>1</v>
      </c>
      <c r="F27" s="316"/>
      <c r="G27" s="316"/>
      <c r="H27" s="316"/>
      <c r="I27" s="116"/>
      <c r="J27" s="116"/>
      <c r="K27" s="116"/>
      <c r="L27" s="118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9"/>
      <c r="E29" s="119"/>
      <c r="F29" s="119"/>
      <c r="G29" s="119"/>
      <c r="H29" s="119"/>
      <c r="I29" s="119"/>
      <c r="J29" s="119"/>
      <c r="K29" s="119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0" t="s">
        <v>35</v>
      </c>
      <c r="E30" s="35"/>
      <c r="F30" s="35"/>
      <c r="G30" s="35"/>
      <c r="H30" s="35"/>
      <c r="I30" s="35"/>
      <c r="J30" s="121">
        <f>ROUND(J118,2)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9"/>
      <c r="E31" s="119"/>
      <c r="F31" s="119"/>
      <c r="G31" s="119"/>
      <c r="H31" s="119"/>
      <c r="I31" s="119"/>
      <c r="J31" s="119"/>
      <c r="K31" s="119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2" t="s">
        <v>37</v>
      </c>
      <c r="G32" s="35"/>
      <c r="H32" s="35"/>
      <c r="I32" s="122" t="s">
        <v>36</v>
      </c>
      <c r="J32" s="122" t="s">
        <v>38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23" t="s">
        <v>39</v>
      </c>
      <c r="E33" s="113" t="s">
        <v>40</v>
      </c>
      <c r="F33" s="124">
        <f>ROUND((SUM(BE118:BE158)),2)</f>
        <v>0</v>
      </c>
      <c r="G33" s="35"/>
      <c r="H33" s="35"/>
      <c r="I33" s="125">
        <v>0.21</v>
      </c>
      <c r="J33" s="124">
        <f>ROUND(((SUM(BE118:BE158))*I33),2)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3" t="s">
        <v>41</v>
      </c>
      <c r="F34" s="124">
        <f>ROUND((SUM(BF118:BF158)),2)</f>
        <v>0</v>
      </c>
      <c r="G34" s="35"/>
      <c r="H34" s="35"/>
      <c r="I34" s="125">
        <v>0.15</v>
      </c>
      <c r="J34" s="124">
        <f>ROUND(((SUM(BF118:BF158))*I34),2)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13" t="s">
        <v>42</v>
      </c>
      <c r="F35" s="124">
        <f>ROUND((SUM(BG118:BG158)),2)</f>
        <v>0</v>
      </c>
      <c r="G35" s="35"/>
      <c r="H35" s="35"/>
      <c r="I35" s="125">
        <v>0.21</v>
      </c>
      <c r="J35" s="124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13" t="s">
        <v>43</v>
      </c>
      <c r="F36" s="124">
        <f>ROUND((SUM(BH118:BH158)),2)</f>
        <v>0</v>
      </c>
      <c r="G36" s="35"/>
      <c r="H36" s="35"/>
      <c r="I36" s="125">
        <v>0.15</v>
      </c>
      <c r="J36" s="124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13" t="s">
        <v>44</v>
      </c>
      <c r="F37" s="124">
        <f>ROUND((SUM(BI118:BI158)),2)</f>
        <v>0</v>
      </c>
      <c r="G37" s="35"/>
      <c r="H37" s="35"/>
      <c r="I37" s="125">
        <v>0</v>
      </c>
      <c r="J37" s="124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6"/>
      <c r="D39" s="127" t="s">
        <v>45</v>
      </c>
      <c r="E39" s="128"/>
      <c r="F39" s="128"/>
      <c r="G39" s="129" t="s">
        <v>46</v>
      </c>
      <c r="H39" s="130" t="s">
        <v>47</v>
      </c>
      <c r="I39" s="128"/>
      <c r="J39" s="131">
        <f>SUM(J30:J37)</f>
        <v>0</v>
      </c>
      <c r="K39" s="132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5" customHeight="1">
      <c r="B41" s="21"/>
      <c r="L41" s="21"/>
    </row>
    <row r="42" spans="2:12" s="1" customFormat="1" ht="14.45" customHeight="1">
      <c r="B42" s="21"/>
      <c r="L42" s="21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52"/>
      <c r="D50" s="133" t="s">
        <v>48</v>
      </c>
      <c r="E50" s="134"/>
      <c r="F50" s="134"/>
      <c r="G50" s="133" t="s">
        <v>49</v>
      </c>
      <c r="H50" s="134"/>
      <c r="I50" s="134"/>
      <c r="J50" s="134"/>
      <c r="K50" s="134"/>
      <c r="L50" s="52"/>
    </row>
    <row r="51" spans="2:12" ht="11.25">
      <c r="B51" s="21"/>
      <c r="L51" s="21"/>
    </row>
    <row r="52" spans="2:12" ht="11.25">
      <c r="B52" s="21"/>
      <c r="L52" s="21"/>
    </row>
    <row r="53" spans="2:12" ht="11.25">
      <c r="B53" s="21"/>
      <c r="L53" s="21"/>
    </row>
    <row r="54" spans="2:12" ht="11.25">
      <c r="B54" s="21"/>
      <c r="L54" s="21"/>
    </row>
    <row r="55" spans="2:12" ht="11.25">
      <c r="B55" s="21"/>
      <c r="L55" s="21"/>
    </row>
    <row r="56" spans="2:12" ht="11.25">
      <c r="B56" s="21"/>
      <c r="L56" s="21"/>
    </row>
    <row r="57" spans="2:12" ht="11.25">
      <c r="B57" s="21"/>
      <c r="L57" s="21"/>
    </row>
    <row r="58" spans="2:12" ht="11.25">
      <c r="B58" s="21"/>
      <c r="L58" s="21"/>
    </row>
    <row r="59" spans="2:12" ht="11.25">
      <c r="B59" s="21"/>
      <c r="L59" s="21"/>
    </row>
    <row r="60" spans="2:12" ht="11.25">
      <c r="B60" s="21"/>
      <c r="L60" s="21"/>
    </row>
    <row r="61" spans="1:31" s="2" customFormat="1" ht="12.75">
      <c r="A61" s="35"/>
      <c r="B61" s="40"/>
      <c r="C61" s="35"/>
      <c r="D61" s="135" t="s">
        <v>50</v>
      </c>
      <c r="E61" s="136"/>
      <c r="F61" s="137" t="s">
        <v>51</v>
      </c>
      <c r="G61" s="135" t="s">
        <v>50</v>
      </c>
      <c r="H61" s="136"/>
      <c r="I61" s="136"/>
      <c r="J61" s="138" t="s">
        <v>51</v>
      </c>
      <c r="K61" s="136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1.25">
      <c r="B62" s="21"/>
      <c r="L62" s="21"/>
    </row>
    <row r="63" spans="2:12" ht="11.25">
      <c r="B63" s="21"/>
      <c r="L63" s="21"/>
    </row>
    <row r="64" spans="2:12" ht="11.25">
      <c r="B64" s="21"/>
      <c r="L64" s="21"/>
    </row>
    <row r="65" spans="1:31" s="2" customFormat="1" ht="12.75">
      <c r="A65" s="35"/>
      <c r="B65" s="40"/>
      <c r="C65" s="35"/>
      <c r="D65" s="133" t="s">
        <v>52</v>
      </c>
      <c r="E65" s="139"/>
      <c r="F65" s="139"/>
      <c r="G65" s="133" t="s">
        <v>53</v>
      </c>
      <c r="H65" s="139"/>
      <c r="I65" s="139"/>
      <c r="J65" s="139"/>
      <c r="K65" s="139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1.25">
      <c r="B66" s="21"/>
      <c r="L66" s="21"/>
    </row>
    <row r="67" spans="2:12" ht="11.25">
      <c r="B67" s="21"/>
      <c r="L67" s="21"/>
    </row>
    <row r="68" spans="2:12" ht="11.25">
      <c r="B68" s="21"/>
      <c r="L68" s="21"/>
    </row>
    <row r="69" spans="2:12" ht="11.25">
      <c r="B69" s="21"/>
      <c r="L69" s="21"/>
    </row>
    <row r="70" spans="2:12" ht="11.25">
      <c r="B70" s="21"/>
      <c r="L70" s="21"/>
    </row>
    <row r="71" spans="2:12" ht="11.25">
      <c r="B71" s="21"/>
      <c r="L71" s="21"/>
    </row>
    <row r="72" spans="2:12" ht="11.25">
      <c r="B72" s="21"/>
      <c r="L72" s="21"/>
    </row>
    <row r="73" spans="2:12" ht="11.25">
      <c r="B73" s="21"/>
      <c r="L73" s="21"/>
    </row>
    <row r="74" spans="2:12" ht="11.25">
      <c r="B74" s="21"/>
      <c r="L74" s="21"/>
    </row>
    <row r="75" spans="2:12" ht="11.25">
      <c r="B75" s="21"/>
      <c r="L75" s="21"/>
    </row>
    <row r="76" spans="1:31" s="2" customFormat="1" ht="12.75">
      <c r="A76" s="35"/>
      <c r="B76" s="40"/>
      <c r="C76" s="35"/>
      <c r="D76" s="135" t="s">
        <v>50</v>
      </c>
      <c r="E76" s="136"/>
      <c r="F76" s="137" t="s">
        <v>51</v>
      </c>
      <c r="G76" s="135" t="s">
        <v>50</v>
      </c>
      <c r="H76" s="136"/>
      <c r="I76" s="136"/>
      <c r="J76" s="138" t="s">
        <v>51</v>
      </c>
      <c r="K76" s="136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0"/>
      <c r="C77" s="141"/>
      <c r="D77" s="141"/>
      <c r="E77" s="141"/>
      <c r="F77" s="141"/>
      <c r="G77" s="141"/>
      <c r="H77" s="141"/>
      <c r="I77" s="141"/>
      <c r="J77" s="141"/>
      <c r="K77" s="141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42"/>
      <c r="C81" s="143"/>
      <c r="D81" s="143"/>
      <c r="E81" s="143"/>
      <c r="F81" s="143"/>
      <c r="G81" s="143"/>
      <c r="H81" s="143"/>
      <c r="I81" s="143"/>
      <c r="J81" s="143"/>
      <c r="K81" s="143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4" t="s">
        <v>101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317" t="str">
        <f>E7</f>
        <v>VT Olše - Písek jez km 68,270</v>
      </c>
      <c r="F85" s="318"/>
      <c r="G85" s="318"/>
      <c r="H85" s="318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30" t="s">
        <v>99</v>
      </c>
      <c r="D86" s="37"/>
      <c r="E86" s="37"/>
      <c r="F86" s="37"/>
      <c r="G86" s="37"/>
      <c r="H86" s="37"/>
      <c r="I86" s="37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269" t="str">
        <f>E9</f>
        <v>SO-04 - jímkování</v>
      </c>
      <c r="F87" s="319"/>
      <c r="G87" s="319"/>
      <c r="H87" s="319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30" t="s">
        <v>20</v>
      </c>
      <c r="D89" s="37"/>
      <c r="E89" s="37"/>
      <c r="F89" s="28" t="str">
        <f>F12</f>
        <v xml:space="preserve">Písek </v>
      </c>
      <c r="G89" s="37"/>
      <c r="H89" s="37"/>
      <c r="I89" s="30" t="s">
        <v>22</v>
      </c>
      <c r="J89" s="67" t="str">
        <f>IF(J12="","",J12)</f>
        <v>12. 4. 2023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2" customHeight="1">
      <c r="A91" s="35"/>
      <c r="B91" s="36"/>
      <c r="C91" s="30" t="s">
        <v>24</v>
      </c>
      <c r="D91" s="37"/>
      <c r="E91" s="37"/>
      <c r="F91" s="28" t="str">
        <f>E15</f>
        <v xml:space="preserve"> </v>
      </c>
      <c r="G91" s="37"/>
      <c r="H91" s="37"/>
      <c r="I91" s="30" t="s">
        <v>30</v>
      </c>
      <c r="J91" s="33" t="str">
        <f>E21</f>
        <v xml:space="preserve"> 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2" customHeight="1">
      <c r="A92" s="35"/>
      <c r="B92" s="36"/>
      <c r="C92" s="30" t="s">
        <v>28</v>
      </c>
      <c r="D92" s="37"/>
      <c r="E92" s="37"/>
      <c r="F92" s="28" t="str">
        <f>IF(E18="","",E18)</f>
        <v>Vyplň údaj</v>
      </c>
      <c r="G92" s="37"/>
      <c r="H92" s="37"/>
      <c r="I92" s="30" t="s">
        <v>32</v>
      </c>
      <c r="J92" s="33" t="str">
        <f>E24</f>
        <v>Ing. Jiří Skalník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44" t="s">
        <v>102</v>
      </c>
      <c r="D94" s="145"/>
      <c r="E94" s="145"/>
      <c r="F94" s="145"/>
      <c r="G94" s="145"/>
      <c r="H94" s="145"/>
      <c r="I94" s="145"/>
      <c r="J94" s="146" t="s">
        <v>103</v>
      </c>
      <c r="K94" s="145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47" t="s">
        <v>104</v>
      </c>
      <c r="D96" s="37"/>
      <c r="E96" s="37"/>
      <c r="F96" s="37"/>
      <c r="G96" s="37"/>
      <c r="H96" s="37"/>
      <c r="I96" s="37"/>
      <c r="J96" s="85">
        <f>J118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105</v>
      </c>
    </row>
    <row r="97" spans="2:12" s="9" customFormat="1" ht="24.95" customHeight="1">
      <c r="B97" s="148"/>
      <c r="C97" s="149"/>
      <c r="D97" s="150" t="s">
        <v>106</v>
      </c>
      <c r="E97" s="151"/>
      <c r="F97" s="151"/>
      <c r="G97" s="151"/>
      <c r="H97" s="151"/>
      <c r="I97" s="151"/>
      <c r="J97" s="152">
        <f>J119</f>
        <v>0</v>
      </c>
      <c r="K97" s="149"/>
      <c r="L97" s="153"/>
    </row>
    <row r="98" spans="2:12" s="10" customFormat="1" ht="19.9" customHeight="1">
      <c r="B98" s="154"/>
      <c r="C98" s="155"/>
      <c r="D98" s="156" t="s">
        <v>107</v>
      </c>
      <c r="E98" s="157"/>
      <c r="F98" s="157"/>
      <c r="G98" s="157"/>
      <c r="H98" s="157"/>
      <c r="I98" s="157"/>
      <c r="J98" s="158">
        <f>J120</f>
        <v>0</v>
      </c>
      <c r="K98" s="155"/>
      <c r="L98" s="159"/>
    </row>
    <row r="99" spans="1:31" s="2" customFormat="1" ht="21.75" customHeight="1">
      <c r="A99" s="35"/>
      <c r="B99" s="36"/>
      <c r="C99" s="37"/>
      <c r="D99" s="37"/>
      <c r="E99" s="37"/>
      <c r="F99" s="37"/>
      <c r="G99" s="37"/>
      <c r="H99" s="37"/>
      <c r="I99" s="37"/>
      <c r="J99" s="37"/>
      <c r="K99" s="37"/>
      <c r="L99" s="52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0" spans="1:31" s="2" customFormat="1" ht="6.95" customHeight="1">
      <c r="A100" s="35"/>
      <c r="B100" s="55"/>
      <c r="C100" s="56"/>
      <c r="D100" s="56"/>
      <c r="E100" s="56"/>
      <c r="F100" s="56"/>
      <c r="G100" s="56"/>
      <c r="H100" s="56"/>
      <c r="I100" s="56"/>
      <c r="J100" s="56"/>
      <c r="K100" s="56"/>
      <c r="L100" s="52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</row>
    <row r="104" spans="1:31" s="2" customFormat="1" ht="6.95" customHeight="1">
      <c r="A104" s="35"/>
      <c r="B104" s="57"/>
      <c r="C104" s="58"/>
      <c r="D104" s="58"/>
      <c r="E104" s="58"/>
      <c r="F104" s="58"/>
      <c r="G104" s="58"/>
      <c r="H104" s="58"/>
      <c r="I104" s="58"/>
      <c r="J104" s="58"/>
      <c r="K104" s="58"/>
      <c r="L104" s="52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pans="1:31" s="2" customFormat="1" ht="24.95" customHeight="1">
      <c r="A105" s="35"/>
      <c r="B105" s="36"/>
      <c r="C105" s="24" t="s">
        <v>113</v>
      </c>
      <c r="D105" s="37"/>
      <c r="E105" s="37"/>
      <c r="F105" s="37"/>
      <c r="G105" s="37"/>
      <c r="H105" s="37"/>
      <c r="I105" s="37"/>
      <c r="J105" s="37"/>
      <c r="K105" s="37"/>
      <c r="L105" s="52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31" s="2" customFormat="1" ht="6.95" customHeight="1">
      <c r="A106" s="35"/>
      <c r="B106" s="36"/>
      <c r="C106" s="37"/>
      <c r="D106" s="37"/>
      <c r="E106" s="37"/>
      <c r="F106" s="37"/>
      <c r="G106" s="37"/>
      <c r="H106" s="37"/>
      <c r="I106" s="37"/>
      <c r="J106" s="37"/>
      <c r="K106" s="37"/>
      <c r="L106" s="52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31" s="2" customFormat="1" ht="12" customHeight="1">
      <c r="A107" s="35"/>
      <c r="B107" s="36"/>
      <c r="C107" s="30" t="s">
        <v>16</v>
      </c>
      <c r="D107" s="37"/>
      <c r="E107" s="37"/>
      <c r="F107" s="37"/>
      <c r="G107" s="37"/>
      <c r="H107" s="37"/>
      <c r="I107" s="37"/>
      <c r="J107" s="37"/>
      <c r="K107" s="37"/>
      <c r="L107" s="52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16.5" customHeight="1">
      <c r="A108" s="35"/>
      <c r="B108" s="36"/>
      <c r="C108" s="37"/>
      <c r="D108" s="37"/>
      <c r="E108" s="317" t="str">
        <f>E7</f>
        <v>VT Olše - Písek jez km 68,270</v>
      </c>
      <c r="F108" s="318"/>
      <c r="G108" s="318"/>
      <c r="H108" s="318"/>
      <c r="I108" s="37"/>
      <c r="J108" s="37"/>
      <c r="K108" s="37"/>
      <c r="L108" s="52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12" customHeight="1">
      <c r="A109" s="35"/>
      <c r="B109" s="36"/>
      <c r="C109" s="30" t="s">
        <v>99</v>
      </c>
      <c r="D109" s="37"/>
      <c r="E109" s="37"/>
      <c r="F109" s="37"/>
      <c r="G109" s="37"/>
      <c r="H109" s="37"/>
      <c r="I109" s="37"/>
      <c r="J109" s="37"/>
      <c r="K109" s="37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16.5" customHeight="1">
      <c r="A110" s="35"/>
      <c r="B110" s="36"/>
      <c r="C110" s="37"/>
      <c r="D110" s="37"/>
      <c r="E110" s="269" t="str">
        <f>E9</f>
        <v>SO-04 - jímkování</v>
      </c>
      <c r="F110" s="319"/>
      <c r="G110" s="319"/>
      <c r="H110" s="319"/>
      <c r="I110" s="37"/>
      <c r="J110" s="37"/>
      <c r="K110" s="37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6.95" customHeight="1">
      <c r="A111" s="35"/>
      <c r="B111" s="36"/>
      <c r="C111" s="37"/>
      <c r="D111" s="37"/>
      <c r="E111" s="37"/>
      <c r="F111" s="37"/>
      <c r="G111" s="37"/>
      <c r="H111" s="37"/>
      <c r="I111" s="37"/>
      <c r="J111" s="37"/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2" customHeight="1">
      <c r="A112" s="35"/>
      <c r="B112" s="36"/>
      <c r="C112" s="30" t="s">
        <v>20</v>
      </c>
      <c r="D112" s="37"/>
      <c r="E112" s="37"/>
      <c r="F112" s="28" t="str">
        <f>F12</f>
        <v xml:space="preserve">Písek </v>
      </c>
      <c r="G112" s="37"/>
      <c r="H112" s="37"/>
      <c r="I112" s="30" t="s">
        <v>22</v>
      </c>
      <c r="J112" s="67" t="str">
        <f>IF(J12="","",J12)</f>
        <v>12. 4. 2023</v>
      </c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6.95" customHeight="1">
      <c r="A113" s="35"/>
      <c r="B113" s="36"/>
      <c r="C113" s="37"/>
      <c r="D113" s="37"/>
      <c r="E113" s="37"/>
      <c r="F113" s="37"/>
      <c r="G113" s="37"/>
      <c r="H113" s="37"/>
      <c r="I113" s="37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5.2" customHeight="1">
      <c r="A114" s="35"/>
      <c r="B114" s="36"/>
      <c r="C114" s="30" t="s">
        <v>24</v>
      </c>
      <c r="D114" s="37"/>
      <c r="E114" s="37"/>
      <c r="F114" s="28" t="str">
        <f>E15</f>
        <v xml:space="preserve"> </v>
      </c>
      <c r="G114" s="37"/>
      <c r="H114" s="37"/>
      <c r="I114" s="30" t="s">
        <v>30</v>
      </c>
      <c r="J114" s="33" t="str">
        <f>E21</f>
        <v xml:space="preserve"> </v>
      </c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5.2" customHeight="1">
      <c r="A115" s="35"/>
      <c r="B115" s="36"/>
      <c r="C115" s="30" t="s">
        <v>28</v>
      </c>
      <c r="D115" s="37"/>
      <c r="E115" s="37"/>
      <c r="F115" s="28" t="str">
        <f>IF(E18="","",E18)</f>
        <v>Vyplň údaj</v>
      </c>
      <c r="G115" s="37"/>
      <c r="H115" s="37"/>
      <c r="I115" s="30" t="s">
        <v>32</v>
      </c>
      <c r="J115" s="33" t="str">
        <f>E24</f>
        <v>Ing. Jiří Skalník</v>
      </c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0.35" customHeight="1">
      <c r="A116" s="35"/>
      <c r="B116" s="36"/>
      <c r="C116" s="37"/>
      <c r="D116" s="37"/>
      <c r="E116" s="37"/>
      <c r="F116" s="37"/>
      <c r="G116" s="37"/>
      <c r="H116" s="37"/>
      <c r="I116" s="37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11" customFormat="1" ht="29.25" customHeight="1">
      <c r="A117" s="160"/>
      <c r="B117" s="161"/>
      <c r="C117" s="162" t="s">
        <v>114</v>
      </c>
      <c r="D117" s="163" t="s">
        <v>60</v>
      </c>
      <c r="E117" s="163" t="s">
        <v>56</v>
      </c>
      <c r="F117" s="163" t="s">
        <v>57</v>
      </c>
      <c r="G117" s="163" t="s">
        <v>115</v>
      </c>
      <c r="H117" s="163" t="s">
        <v>116</v>
      </c>
      <c r="I117" s="163" t="s">
        <v>117</v>
      </c>
      <c r="J117" s="163" t="s">
        <v>103</v>
      </c>
      <c r="K117" s="164" t="s">
        <v>118</v>
      </c>
      <c r="L117" s="165"/>
      <c r="M117" s="76" t="s">
        <v>1</v>
      </c>
      <c r="N117" s="77" t="s">
        <v>39</v>
      </c>
      <c r="O117" s="77" t="s">
        <v>119</v>
      </c>
      <c r="P117" s="77" t="s">
        <v>120</v>
      </c>
      <c r="Q117" s="77" t="s">
        <v>121</v>
      </c>
      <c r="R117" s="77" t="s">
        <v>122</v>
      </c>
      <c r="S117" s="77" t="s">
        <v>123</v>
      </c>
      <c r="T117" s="78" t="s">
        <v>124</v>
      </c>
      <c r="U117" s="160"/>
      <c r="V117" s="160"/>
      <c r="W117" s="160"/>
      <c r="X117" s="160"/>
      <c r="Y117" s="160"/>
      <c r="Z117" s="160"/>
      <c r="AA117" s="160"/>
      <c r="AB117" s="160"/>
      <c r="AC117" s="160"/>
      <c r="AD117" s="160"/>
      <c r="AE117" s="160"/>
    </row>
    <row r="118" spans="1:63" s="2" customFormat="1" ht="22.9" customHeight="1">
      <c r="A118" s="35"/>
      <c r="B118" s="36"/>
      <c r="C118" s="83" t="s">
        <v>125</v>
      </c>
      <c r="D118" s="37"/>
      <c r="E118" s="37"/>
      <c r="F118" s="37"/>
      <c r="G118" s="37"/>
      <c r="H118" s="37"/>
      <c r="I118" s="37"/>
      <c r="J118" s="166">
        <f>BK118</f>
        <v>0</v>
      </c>
      <c r="K118" s="37"/>
      <c r="L118" s="40"/>
      <c r="M118" s="79"/>
      <c r="N118" s="167"/>
      <c r="O118" s="80"/>
      <c r="P118" s="168">
        <f>P119</f>
        <v>0</v>
      </c>
      <c r="Q118" s="80"/>
      <c r="R118" s="168">
        <f>R119</f>
        <v>0.0144</v>
      </c>
      <c r="S118" s="80"/>
      <c r="T118" s="169">
        <f>T119</f>
        <v>0</v>
      </c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T118" s="18" t="s">
        <v>74</v>
      </c>
      <c r="AU118" s="18" t="s">
        <v>105</v>
      </c>
      <c r="BK118" s="170">
        <f>BK119</f>
        <v>0</v>
      </c>
    </row>
    <row r="119" spans="2:63" s="12" customFormat="1" ht="25.9" customHeight="1">
      <c r="B119" s="171"/>
      <c r="C119" s="172"/>
      <c r="D119" s="173" t="s">
        <v>74</v>
      </c>
      <c r="E119" s="174" t="s">
        <v>126</v>
      </c>
      <c r="F119" s="174" t="s">
        <v>127</v>
      </c>
      <c r="G119" s="172"/>
      <c r="H119" s="172"/>
      <c r="I119" s="175"/>
      <c r="J119" s="176">
        <f>BK119</f>
        <v>0</v>
      </c>
      <c r="K119" s="172"/>
      <c r="L119" s="177"/>
      <c r="M119" s="178"/>
      <c r="N119" s="179"/>
      <c r="O119" s="179"/>
      <c r="P119" s="180">
        <f>P120</f>
        <v>0</v>
      </c>
      <c r="Q119" s="179"/>
      <c r="R119" s="180">
        <f>R120</f>
        <v>0.0144</v>
      </c>
      <c r="S119" s="179"/>
      <c r="T119" s="181">
        <f>T120</f>
        <v>0</v>
      </c>
      <c r="AR119" s="182" t="s">
        <v>83</v>
      </c>
      <c r="AT119" s="183" t="s">
        <v>74</v>
      </c>
      <c r="AU119" s="183" t="s">
        <v>75</v>
      </c>
      <c r="AY119" s="182" t="s">
        <v>128</v>
      </c>
      <c r="BK119" s="184">
        <f>BK120</f>
        <v>0</v>
      </c>
    </row>
    <row r="120" spans="2:63" s="12" customFormat="1" ht="22.9" customHeight="1">
      <c r="B120" s="171"/>
      <c r="C120" s="172"/>
      <c r="D120" s="173" t="s">
        <v>74</v>
      </c>
      <c r="E120" s="185" t="s">
        <v>83</v>
      </c>
      <c r="F120" s="185" t="s">
        <v>129</v>
      </c>
      <c r="G120" s="172"/>
      <c r="H120" s="172"/>
      <c r="I120" s="175"/>
      <c r="J120" s="186">
        <f>BK120</f>
        <v>0</v>
      </c>
      <c r="K120" s="172"/>
      <c r="L120" s="177"/>
      <c r="M120" s="178"/>
      <c r="N120" s="179"/>
      <c r="O120" s="179"/>
      <c r="P120" s="180">
        <f>SUM(P121:P158)</f>
        <v>0</v>
      </c>
      <c r="Q120" s="179"/>
      <c r="R120" s="180">
        <f>SUM(R121:R158)</f>
        <v>0.0144</v>
      </c>
      <c r="S120" s="179"/>
      <c r="T120" s="181">
        <f>SUM(T121:T158)</f>
        <v>0</v>
      </c>
      <c r="AR120" s="182" t="s">
        <v>83</v>
      </c>
      <c r="AT120" s="183" t="s">
        <v>74</v>
      </c>
      <c r="AU120" s="183" t="s">
        <v>83</v>
      </c>
      <c r="AY120" s="182" t="s">
        <v>128</v>
      </c>
      <c r="BK120" s="184">
        <f>SUM(BK121:BK158)</f>
        <v>0</v>
      </c>
    </row>
    <row r="121" spans="1:65" s="2" customFormat="1" ht="24.2" customHeight="1">
      <c r="A121" s="35"/>
      <c r="B121" s="36"/>
      <c r="C121" s="187" t="s">
        <v>83</v>
      </c>
      <c r="D121" s="187" t="s">
        <v>130</v>
      </c>
      <c r="E121" s="188" t="s">
        <v>277</v>
      </c>
      <c r="F121" s="189" t="s">
        <v>278</v>
      </c>
      <c r="G121" s="190" t="s">
        <v>279</v>
      </c>
      <c r="H121" s="191">
        <v>480</v>
      </c>
      <c r="I121" s="192"/>
      <c r="J121" s="193">
        <f>ROUND(I121*H121,2)</f>
        <v>0</v>
      </c>
      <c r="K121" s="189" t="s">
        <v>134</v>
      </c>
      <c r="L121" s="40"/>
      <c r="M121" s="194" t="s">
        <v>1</v>
      </c>
      <c r="N121" s="195" t="s">
        <v>40</v>
      </c>
      <c r="O121" s="72"/>
      <c r="P121" s="196">
        <f>O121*H121</f>
        <v>0</v>
      </c>
      <c r="Q121" s="196">
        <v>3E-05</v>
      </c>
      <c r="R121" s="196">
        <f>Q121*H121</f>
        <v>0.0144</v>
      </c>
      <c r="S121" s="196">
        <v>0</v>
      </c>
      <c r="T121" s="197">
        <f>S121*H121</f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198" t="s">
        <v>135</v>
      </c>
      <c r="AT121" s="198" t="s">
        <v>130</v>
      </c>
      <c r="AU121" s="198" t="s">
        <v>85</v>
      </c>
      <c r="AY121" s="18" t="s">
        <v>128</v>
      </c>
      <c r="BE121" s="199">
        <f>IF(N121="základní",J121,0)</f>
        <v>0</v>
      </c>
      <c r="BF121" s="199">
        <f>IF(N121="snížená",J121,0)</f>
        <v>0</v>
      </c>
      <c r="BG121" s="199">
        <f>IF(N121="zákl. přenesená",J121,0)</f>
        <v>0</v>
      </c>
      <c r="BH121" s="199">
        <f>IF(N121="sníž. přenesená",J121,0)</f>
        <v>0</v>
      </c>
      <c r="BI121" s="199">
        <f>IF(N121="nulová",J121,0)</f>
        <v>0</v>
      </c>
      <c r="BJ121" s="18" t="s">
        <v>83</v>
      </c>
      <c r="BK121" s="199">
        <f>ROUND(I121*H121,2)</f>
        <v>0</v>
      </c>
      <c r="BL121" s="18" t="s">
        <v>135</v>
      </c>
      <c r="BM121" s="198" t="s">
        <v>280</v>
      </c>
    </row>
    <row r="122" spans="2:51" s="14" customFormat="1" ht="11.25">
      <c r="B122" s="226"/>
      <c r="C122" s="227"/>
      <c r="D122" s="200" t="s">
        <v>139</v>
      </c>
      <c r="E122" s="228" t="s">
        <v>1</v>
      </c>
      <c r="F122" s="229" t="s">
        <v>281</v>
      </c>
      <c r="G122" s="227"/>
      <c r="H122" s="228" t="s">
        <v>1</v>
      </c>
      <c r="I122" s="230"/>
      <c r="J122" s="227"/>
      <c r="K122" s="227"/>
      <c r="L122" s="231"/>
      <c r="M122" s="232"/>
      <c r="N122" s="233"/>
      <c r="O122" s="233"/>
      <c r="P122" s="233"/>
      <c r="Q122" s="233"/>
      <c r="R122" s="233"/>
      <c r="S122" s="233"/>
      <c r="T122" s="234"/>
      <c r="AT122" s="235" t="s">
        <v>139</v>
      </c>
      <c r="AU122" s="235" t="s">
        <v>85</v>
      </c>
      <c r="AV122" s="14" t="s">
        <v>83</v>
      </c>
      <c r="AW122" s="14" t="s">
        <v>31</v>
      </c>
      <c r="AX122" s="14" t="s">
        <v>75</v>
      </c>
      <c r="AY122" s="235" t="s">
        <v>128</v>
      </c>
    </row>
    <row r="123" spans="2:51" s="13" customFormat="1" ht="11.25">
      <c r="B123" s="205"/>
      <c r="C123" s="206"/>
      <c r="D123" s="200" t="s">
        <v>139</v>
      </c>
      <c r="E123" s="207" t="s">
        <v>1</v>
      </c>
      <c r="F123" s="208" t="s">
        <v>282</v>
      </c>
      <c r="G123" s="206"/>
      <c r="H123" s="209">
        <v>480</v>
      </c>
      <c r="I123" s="210"/>
      <c r="J123" s="206"/>
      <c r="K123" s="206"/>
      <c r="L123" s="211"/>
      <c r="M123" s="212"/>
      <c r="N123" s="213"/>
      <c r="O123" s="213"/>
      <c r="P123" s="213"/>
      <c r="Q123" s="213"/>
      <c r="R123" s="213"/>
      <c r="S123" s="213"/>
      <c r="T123" s="214"/>
      <c r="AT123" s="215" t="s">
        <v>139</v>
      </c>
      <c r="AU123" s="215" t="s">
        <v>85</v>
      </c>
      <c r="AV123" s="13" t="s">
        <v>85</v>
      </c>
      <c r="AW123" s="13" t="s">
        <v>31</v>
      </c>
      <c r="AX123" s="13" t="s">
        <v>83</v>
      </c>
      <c r="AY123" s="215" t="s">
        <v>128</v>
      </c>
    </row>
    <row r="124" spans="1:65" s="2" customFormat="1" ht="37.9" customHeight="1">
      <c r="A124" s="35"/>
      <c r="B124" s="36"/>
      <c r="C124" s="187" t="s">
        <v>85</v>
      </c>
      <c r="D124" s="187" t="s">
        <v>130</v>
      </c>
      <c r="E124" s="188" t="s">
        <v>283</v>
      </c>
      <c r="F124" s="189" t="s">
        <v>284</v>
      </c>
      <c r="G124" s="190" t="s">
        <v>285</v>
      </c>
      <c r="H124" s="191">
        <v>20</v>
      </c>
      <c r="I124" s="192"/>
      <c r="J124" s="193">
        <f>ROUND(I124*H124,2)</f>
        <v>0</v>
      </c>
      <c r="K124" s="189" t="s">
        <v>134</v>
      </c>
      <c r="L124" s="40"/>
      <c r="M124" s="194" t="s">
        <v>1</v>
      </c>
      <c r="N124" s="195" t="s">
        <v>40</v>
      </c>
      <c r="O124" s="72"/>
      <c r="P124" s="196">
        <f>O124*H124</f>
        <v>0</v>
      </c>
      <c r="Q124" s="196">
        <v>0</v>
      </c>
      <c r="R124" s="196">
        <f>Q124*H124</f>
        <v>0</v>
      </c>
      <c r="S124" s="196">
        <v>0</v>
      </c>
      <c r="T124" s="197">
        <f>S124*H124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198" t="s">
        <v>135</v>
      </c>
      <c r="AT124" s="198" t="s">
        <v>130</v>
      </c>
      <c r="AU124" s="198" t="s">
        <v>85</v>
      </c>
      <c r="AY124" s="18" t="s">
        <v>128</v>
      </c>
      <c r="BE124" s="199">
        <f>IF(N124="základní",J124,0)</f>
        <v>0</v>
      </c>
      <c r="BF124" s="199">
        <f>IF(N124="snížená",J124,0)</f>
        <v>0</v>
      </c>
      <c r="BG124" s="199">
        <f>IF(N124="zákl. přenesená",J124,0)</f>
        <v>0</v>
      </c>
      <c r="BH124" s="199">
        <f>IF(N124="sníž. přenesená",J124,0)</f>
        <v>0</v>
      </c>
      <c r="BI124" s="199">
        <f>IF(N124="nulová",J124,0)</f>
        <v>0</v>
      </c>
      <c r="BJ124" s="18" t="s">
        <v>83</v>
      </c>
      <c r="BK124" s="199">
        <f>ROUND(I124*H124,2)</f>
        <v>0</v>
      </c>
      <c r="BL124" s="18" t="s">
        <v>135</v>
      </c>
      <c r="BM124" s="198" t="s">
        <v>286</v>
      </c>
    </row>
    <row r="125" spans="1:65" s="2" customFormat="1" ht="33" customHeight="1">
      <c r="A125" s="35"/>
      <c r="B125" s="36"/>
      <c r="C125" s="187" t="s">
        <v>147</v>
      </c>
      <c r="D125" s="187" t="s">
        <v>130</v>
      </c>
      <c r="E125" s="188" t="s">
        <v>287</v>
      </c>
      <c r="F125" s="189" t="s">
        <v>288</v>
      </c>
      <c r="G125" s="190" t="s">
        <v>174</v>
      </c>
      <c r="H125" s="191">
        <v>205</v>
      </c>
      <c r="I125" s="192"/>
      <c r="J125" s="193">
        <f>ROUND(I125*H125,2)</f>
        <v>0</v>
      </c>
      <c r="K125" s="189" t="s">
        <v>134</v>
      </c>
      <c r="L125" s="40"/>
      <c r="M125" s="194" t="s">
        <v>1</v>
      </c>
      <c r="N125" s="195" t="s">
        <v>40</v>
      </c>
      <c r="O125" s="72"/>
      <c r="P125" s="196">
        <f>O125*H125</f>
        <v>0</v>
      </c>
      <c r="Q125" s="196">
        <v>0</v>
      </c>
      <c r="R125" s="196">
        <f>Q125*H125</f>
        <v>0</v>
      </c>
      <c r="S125" s="196">
        <v>0</v>
      </c>
      <c r="T125" s="197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198" t="s">
        <v>135</v>
      </c>
      <c r="AT125" s="198" t="s">
        <v>130</v>
      </c>
      <c r="AU125" s="198" t="s">
        <v>85</v>
      </c>
      <c r="AY125" s="18" t="s">
        <v>128</v>
      </c>
      <c r="BE125" s="199">
        <f>IF(N125="základní",J125,0)</f>
        <v>0</v>
      </c>
      <c r="BF125" s="199">
        <f>IF(N125="snížená",J125,0)</f>
        <v>0</v>
      </c>
      <c r="BG125" s="199">
        <f>IF(N125="zákl. přenesená",J125,0)</f>
        <v>0</v>
      </c>
      <c r="BH125" s="199">
        <f>IF(N125="sníž. přenesená",J125,0)</f>
        <v>0</v>
      </c>
      <c r="BI125" s="199">
        <f>IF(N125="nulová",J125,0)</f>
        <v>0</v>
      </c>
      <c r="BJ125" s="18" t="s">
        <v>83</v>
      </c>
      <c r="BK125" s="199">
        <f>ROUND(I125*H125,2)</f>
        <v>0</v>
      </c>
      <c r="BL125" s="18" t="s">
        <v>135</v>
      </c>
      <c r="BM125" s="198" t="s">
        <v>289</v>
      </c>
    </row>
    <row r="126" spans="1:47" s="2" customFormat="1" ht="19.5">
      <c r="A126" s="35"/>
      <c r="B126" s="36"/>
      <c r="C126" s="37"/>
      <c r="D126" s="200" t="s">
        <v>137</v>
      </c>
      <c r="E126" s="37"/>
      <c r="F126" s="201" t="s">
        <v>290</v>
      </c>
      <c r="G126" s="37"/>
      <c r="H126" s="37"/>
      <c r="I126" s="202"/>
      <c r="J126" s="37"/>
      <c r="K126" s="37"/>
      <c r="L126" s="40"/>
      <c r="M126" s="203"/>
      <c r="N126" s="204"/>
      <c r="O126" s="72"/>
      <c r="P126" s="72"/>
      <c r="Q126" s="72"/>
      <c r="R126" s="72"/>
      <c r="S126" s="72"/>
      <c r="T126" s="73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T126" s="18" t="s">
        <v>137</v>
      </c>
      <c r="AU126" s="18" t="s">
        <v>85</v>
      </c>
    </row>
    <row r="127" spans="2:51" s="14" customFormat="1" ht="11.25">
      <c r="B127" s="226"/>
      <c r="C127" s="227"/>
      <c r="D127" s="200" t="s">
        <v>139</v>
      </c>
      <c r="E127" s="228" t="s">
        <v>1</v>
      </c>
      <c r="F127" s="229" t="s">
        <v>291</v>
      </c>
      <c r="G127" s="227"/>
      <c r="H127" s="228" t="s">
        <v>1</v>
      </c>
      <c r="I127" s="230"/>
      <c r="J127" s="227"/>
      <c r="K127" s="227"/>
      <c r="L127" s="231"/>
      <c r="M127" s="232"/>
      <c r="N127" s="233"/>
      <c r="O127" s="233"/>
      <c r="P127" s="233"/>
      <c r="Q127" s="233"/>
      <c r="R127" s="233"/>
      <c r="S127" s="233"/>
      <c r="T127" s="234"/>
      <c r="AT127" s="235" t="s">
        <v>139</v>
      </c>
      <c r="AU127" s="235" t="s">
        <v>85</v>
      </c>
      <c r="AV127" s="14" t="s">
        <v>83</v>
      </c>
      <c r="AW127" s="14" t="s">
        <v>31</v>
      </c>
      <c r="AX127" s="14" t="s">
        <v>75</v>
      </c>
      <c r="AY127" s="235" t="s">
        <v>128</v>
      </c>
    </row>
    <row r="128" spans="2:51" s="13" customFormat="1" ht="11.25">
      <c r="B128" s="205"/>
      <c r="C128" s="206"/>
      <c r="D128" s="200" t="s">
        <v>139</v>
      </c>
      <c r="E128" s="207" t="s">
        <v>1</v>
      </c>
      <c r="F128" s="208" t="s">
        <v>292</v>
      </c>
      <c r="G128" s="206"/>
      <c r="H128" s="209">
        <v>100</v>
      </c>
      <c r="I128" s="210"/>
      <c r="J128" s="206"/>
      <c r="K128" s="206"/>
      <c r="L128" s="211"/>
      <c r="M128" s="212"/>
      <c r="N128" s="213"/>
      <c r="O128" s="213"/>
      <c r="P128" s="213"/>
      <c r="Q128" s="213"/>
      <c r="R128" s="213"/>
      <c r="S128" s="213"/>
      <c r="T128" s="214"/>
      <c r="AT128" s="215" t="s">
        <v>139</v>
      </c>
      <c r="AU128" s="215" t="s">
        <v>85</v>
      </c>
      <c r="AV128" s="13" t="s">
        <v>85</v>
      </c>
      <c r="AW128" s="13" t="s">
        <v>31</v>
      </c>
      <c r="AX128" s="13" t="s">
        <v>75</v>
      </c>
      <c r="AY128" s="215" t="s">
        <v>128</v>
      </c>
    </row>
    <row r="129" spans="2:51" s="14" customFormat="1" ht="11.25">
      <c r="B129" s="226"/>
      <c r="C129" s="227"/>
      <c r="D129" s="200" t="s">
        <v>139</v>
      </c>
      <c r="E129" s="228" t="s">
        <v>1</v>
      </c>
      <c r="F129" s="229" t="s">
        <v>293</v>
      </c>
      <c r="G129" s="227"/>
      <c r="H129" s="228" t="s">
        <v>1</v>
      </c>
      <c r="I129" s="230"/>
      <c r="J129" s="227"/>
      <c r="K129" s="227"/>
      <c r="L129" s="231"/>
      <c r="M129" s="232"/>
      <c r="N129" s="233"/>
      <c r="O129" s="233"/>
      <c r="P129" s="233"/>
      <c r="Q129" s="233"/>
      <c r="R129" s="233"/>
      <c r="S129" s="233"/>
      <c r="T129" s="234"/>
      <c r="AT129" s="235" t="s">
        <v>139</v>
      </c>
      <c r="AU129" s="235" t="s">
        <v>85</v>
      </c>
      <c r="AV129" s="14" t="s">
        <v>83</v>
      </c>
      <c r="AW129" s="14" t="s">
        <v>31</v>
      </c>
      <c r="AX129" s="14" t="s">
        <v>75</v>
      </c>
      <c r="AY129" s="235" t="s">
        <v>128</v>
      </c>
    </row>
    <row r="130" spans="2:51" s="13" customFormat="1" ht="11.25">
      <c r="B130" s="205"/>
      <c r="C130" s="206"/>
      <c r="D130" s="200" t="s">
        <v>139</v>
      </c>
      <c r="E130" s="207" t="s">
        <v>1</v>
      </c>
      <c r="F130" s="208" t="s">
        <v>294</v>
      </c>
      <c r="G130" s="206"/>
      <c r="H130" s="209">
        <v>105</v>
      </c>
      <c r="I130" s="210"/>
      <c r="J130" s="206"/>
      <c r="K130" s="206"/>
      <c r="L130" s="211"/>
      <c r="M130" s="212"/>
      <c r="N130" s="213"/>
      <c r="O130" s="213"/>
      <c r="P130" s="213"/>
      <c r="Q130" s="213"/>
      <c r="R130" s="213"/>
      <c r="S130" s="213"/>
      <c r="T130" s="214"/>
      <c r="AT130" s="215" t="s">
        <v>139</v>
      </c>
      <c r="AU130" s="215" t="s">
        <v>85</v>
      </c>
      <c r="AV130" s="13" t="s">
        <v>85</v>
      </c>
      <c r="AW130" s="13" t="s">
        <v>31</v>
      </c>
      <c r="AX130" s="13" t="s">
        <v>75</v>
      </c>
      <c r="AY130" s="215" t="s">
        <v>128</v>
      </c>
    </row>
    <row r="131" spans="2:51" s="15" customFormat="1" ht="11.25">
      <c r="B131" s="236"/>
      <c r="C131" s="237"/>
      <c r="D131" s="200" t="s">
        <v>139</v>
      </c>
      <c r="E131" s="238" t="s">
        <v>1</v>
      </c>
      <c r="F131" s="239" t="s">
        <v>211</v>
      </c>
      <c r="G131" s="237"/>
      <c r="H131" s="240">
        <v>205</v>
      </c>
      <c r="I131" s="241"/>
      <c r="J131" s="237"/>
      <c r="K131" s="237"/>
      <c r="L131" s="242"/>
      <c r="M131" s="243"/>
      <c r="N131" s="244"/>
      <c r="O131" s="244"/>
      <c r="P131" s="244"/>
      <c r="Q131" s="244"/>
      <c r="R131" s="244"/>
      <c r="S131" s="244"/>
      <c r="T131" s="245"/>
      <c r="AT131" s="246" t="s">
        <v>139</v>
      </c>
      <c r="AU131" s="246" t="s">
        <v>85</v>
      </c>
      <c r="AV131" s="15" t="s">
        <v>135</v>
      </c>
      <c r="AW131" s="15" t="s">
        <v>31</v>
      </c>
      <c r="AX131" s="15" t="s">
        <v>83</v>
      </c>
      <c r="AY131" s="246" t="s">
        <v>128</v>
      </c>
    </row>
    <row r="132" spans="1:65" s="2" customFormat="1" ht="37.9" customHeight="1">
      <c r="A132" s="35"/>
      <c r="B132" s="36"/>
      <c r="C132" s="187" t="s">
        <v>135</v>
      </c>
      <c r="D132" s="187" t="s">
        <v>130</v>
      </c>
      <c r="E132" s="188" t="s">
        <v>295</v>
      </c>
      <c r="F132" s="189" t="s">
        <v>296</v>
      </c>
      <c r="G132" s="190" t="s">
        <v>174</v>
      </c>
      <c r="H132" s="191">
        <v>127</v>
      </c>
      <c r="I132" s="192"/>
      <c r="J132" s="193">
        <f>ROUND(I132*H132,2)</f>
        <v>0</v>
      </c>
      <c r="K132" s="189" t="s">
        <v>134</v>
      </c>
      <c r="L132" s="40"/>
      <c r="M132" s="194" t="s">
        <v>1</v>
      </c>
      <c r="N132" s="195" t="s">
        <v>40</v>
      </c>
      <c r="O132" s="72"/>
      <c r="P132" s="196">
        <f>O132*H132</f>
        <v>0</v>
      </c>
      <c r="Q132" s="196">
        <v>0</v>
      </c>
      <c r="R132" s="196">
        <f>Q132*H132</f>
        <v>0</v>
      </c>
      <c r="S132" s="196">
        <v>0</v>
      </c>
      <c r="T132" s="197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198" t="s">
        <v>135</v>
      </c>
      <c r="AT132" s="198" t="s">
        <v>130</v>
      </c>
      <c r="AU132" s="198" t="s">
        <v>85</v>
      </c>
      <c r="AY132" s="18" t="s">
        <v>128</v>
      </c>
      <c r="BE132" s="199">
        <f>IF(N132="základní",J132,0)</f>
        <v>0</v>
      </c>
      <c r="BF132" s="199">
        <f>IF(N132="snížená",J132,0)</f>
        <v>0</v>
      </c>
      <c r="BG132" s="199">
        <f>IF(N132="zákl. přenesená",J132,0)</f>
        <v>0</v>
      </c>
      <c r="BH132" s="199">
        <f>IF(N132="sníž. přenesená",J132,0)</f>
        <v>0</v>
      </c>
      <c r="BI132" s="199">
        <f>IF(N132="nulová",J132,0)</f>
        <v>0</v>
      </c>
      <c r="BJ132" s="18" t="s">
        <v>83</v>
      </c>
      <c r="BK132" s="199">
        <f>ROUND(I132*H132,2)</f>
        <v>0</v>
      </c>
      <c r="BL132" s="18" t="s">
        <v>135</v>
      </c>
      <c r="BM132" s="198" t="s">
        <v>297</v>
      </c>
    </row>
    <row r="133" spans="1:47" s="2" customFormat="1" ht="19.5">
      <c r="A133" s="35"/>
      <c r="B133" s="36"/>
      <c r="C133" s="37"/>
      <c r="D133" s="200" t="s">
        <v>137</v>
      </c>
      <c r="E133" s="37"/>
      <c r="F133" s="201" t="s">
        <v>298</v>
      </c>
      <c r="G133" s="37"/>
      <c r="H133" s="37"/>
      <c r="I133" s="202"/>
      <c r="J133" s="37"/>
      <c r="K133" s="37"/>
      <c r="L133" s="40"/>
      <c r="M133" s="203"/>
      <c r="N133" s="204"/>
      <c r="O133" s="72"/>
      <c r="P133" s="72"/>
      <c r="Q133" s="72"/>
      <c r="R133" s="72"/>
      <c r="S133" s="72"/>
      <c r="T133" s="73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T133" s="18" t="s">
        <v>137</v>
      </c>
      <c r="AU133" s="18" t="s">
        <v>85</v>
      </c>
    </row>
    <row r="134" spans="2:51" s="14" customFormat="1" ht="11.25">
      <c r="B134" s="226"/>
      <c r="C134" s="227"/>
      <c r="D134" s="200" t="s">
        <v>139</v>
      </c>
      <c r="E134" s="228" t="s">
        <v>1</v>
      </c>
      <c r="F134" s="229" t="s">
        <v>299</v>
      </c>
      <c r="G134" s="227"/>
      <c r="H134" s="228" t="s">
        <v>1</v>
      </c>
      <c r="I134" s="230"/>
      <c r="J134" s="227"/>
      <c r="K134" s="227"/>
      <c r="L134" s="231"/>
      <c r="M134" s="232"/>
      <c r="N134" s="233"/>
      <c r="O134" s="233"/>
      <c r="P134" s="233"/>
      <c r="Q134" s="233"/>
      <c r="R134" s="233"/>
      <c r="S134" s="233"/>
      <c r="T134" s="234"/>
      <c r="AT134" s="235" t="s">
        <v>139</v>
      </c>
      <c r="AU134" s="235" t="s">
        <v>85</v>
      </c>
      <c r="AV134" s="14" t="s">
        <v>83</v>
      </c>
      <c r="AW134" s="14" t="s">
        <v>31</v>
      </c>
      <c r="AX134" s="14" t="s">
        <v>75</v>
      </c>
      <c r="AY134" s="235" t="s">
        <v>128</v>
      </c>
    </row>
    <row r="135" spans="2:51" s="13" customFormat="1" ht="11.25">
      <c r="B135" s="205"/>
      <c r="C135" s="206"/>
      <c r="D135" s="200" t="s">
        <v>139</v>
      </c>
      <c r="E135" s="207" t="s">
        <v>1</v>
      </c>
      <c r="F135" s="208" t="s">
        <v>300</v>
      </c>
      <c r="G135" s="206"/>
      <c r="H135" s="209">
        <v>50</v>
      </c>
      <c r="I135" s="210"/>
      <c r="J135" s="206"/>
      <c r="K135" s="206"/>
      <c r="L135" s="211"/>
      <c r="M135" s="212"/>
      <c r="N135" s="213"/>
      <c r="O135" s="213"/>
      <c r="P135" s="213"/>
      <c r="Q135" s="213"/>
      <c r="R135" s="213"/>
      <c r="S135" s="213"/>
      <c r="T135" s="214"/>
      <c r="AT135" s="215" t="s">
        <v>139</v>
      </c>
      <c r="AU135" s="215" t="s">
        <v>85</v>
      </c>
      <c r="AV135" s="13" t="s">
        <v>85</v>
      </c>
      <c r="AW135" s="13" t="s">
        <v>31</v>
      </c>
      <c r="AX135" s="13" t="s">
        <v>75</v>
      </c>
      <c r="AY135" s="215" t="s">
        <v>128</v>
      </c>
    </row>
    <row r="136" spans="2:51" s="13" customFormat="1" ht="11.25">
      <c r="B136" s="205"/>
      <c r="C136" s="206"/>
      <c r="D136" s="200" t="s">
        <v>139</v>
      </c>
      <c r="E136" s="207" t="s">
        <v>1</v>
      </c>
      <c r="F136" s="208" t="s">
        <v>301</v>
      </c>
      <c r="G136" s="206"/>
      <c r="H136" s="209">
        <v>49</v>
      </c>
      <c r="I136" s="210"/>
      <c r="J136" s="206"/>
      <c r="K136" s="206"/>
      <c r="L136" s="211"/>
      <c r="M136" s="212"/>
      <c r="N136" s="213"/>
      <c r="O136" s="213"/>
      <c r="P136" s="213"/>
      <c r="Q136" s="213"/>
      <c r="R136" s="213"/>
      <c r="S136" s="213"/>
      <c r="T136" s="214"/>
      <c r="AT136" s="215" t="s">
        <v>139</v>
      </c>
      <c r="AU136" s="215" t="s">
        <v>85</v>
      </c>
      <c r="AV136" s="13" t="s">
        <v>85</v>
      </c>
      <c r="AW136" s="13" t="s">
        <v>31</v>
      </c>
      <c r="AX136" s="13" t="s">
        <v>75</v>
      </c>
      <c r="AY136" s="215" t="s">
        <v>128</v>
      </c>
    </row>
    <row r="137" spans="2:51" s="13" customFormat="1" ht="11.25">
      <c r="B137" s="205"/>
      <c r="C137" s="206"/>
      <c r="D137" s="200" t="s">
        <v>139</v>
      </c>
      <c r="E137" s="207" t="s">
        <v>1</v>
      </c>
      <c r="F137" s="208" t="s">
        <v>302</v>
      </c>
      <c r="G137" s="206"/>
      <c r="H137" s="209">
        <v>28</v>
      </c>
      <c r="I137" s="210"/>
      <c r="J137" s="206"/>
      <c r="K137" s="206"/>
      <c r="L137" s="211"/>
      <c r="M137" s="212"/>
      <c r="N137" s="213"/>
      <c r="O137" s="213"/>
      <c r="P137" s="213"/>
      <c r="Q137" s="213"/>
      <c r="R137" s="213"/>
      <c r="S137" s="213"/>
      <c r="T137" s="214"/>
      <c r="AT137" s="215" t="s">
        <v>139</v>
      </c>
      <c r="AU137" s="215" t="s">
        <v>85</v>
      </c>
      <c r="AV137" s="13" t="s">
        <v>85</v>
      </c>
      <c r="AW137" s="13" t="s">
        <v>31</v>
      </c>
      <c r="AX137" s="13" t="s">
        <v>75</v>
      </c>
      <c r="AY137" s="215" t="s">
        <v>128</v>
      </c>
    </row>
    <row r="138" spans="2:51" s="15" customFormat="1" ht="11.25">
      <c r="B138" s="236"/>
      <c r="C138" s="237"/>
      <c r="D138" s="200" t="s">
        <v>139</v>
      </c>
      <c r="E138" s="238" t="s">
        <v>1</v>
      </c>
      <c r="F138" s="239" t="s">
        <v>211</v>
      </c>
      <c r="G138" s="237"/>
      <c r="H138" s="240">
        <v>127</v>
      </c>
      <c r="I138" s="241"/>
      <c r="J138" s="237"/>
      <c r="K138" s="237"/>
      <c r="L138" s="242"/>
      <c r="M138" s="243"/>
      <c r="N138" s="244"/>
      <c r="O138" s="244"/>
      <c r="P138" s="244"/>
      <c r="Q138" s="244"/>
      <c r="R138" s="244"/>
      <c r="S138" s="244"/>
      <c r="T138" s="245"/>
      <c r="AT138" s="246" t="s">
        <v>139</v>
      </c>
      <c r="AU138" s="246" t="s">
        <v>85</v>
      </c>
      <c r="AV138" s="15" t="s">
        <v>135</v>
      </c>
      <c r="AW138" s="15" t="s">
        <v>31</v>
      </c>
      <c r="AX138" s="15" t="s">
        <v>83</v>
      </c>
      <c r="AY138" s="246" t="s">
        <v>128</v>
      </c>
    </row>
    <row r="139" spans="1:65" s="2" customFormat="1" ht="62.65" customHeight="1">
      <c r="A139" s="35"/>
      <c r="B139" s="36"/>
      <c r="C139" s="187" t="s">
        <v>161</v>
      </c>
      <c r="D139" s="187" t="s">
        <v>130</v>
      </c>
      <c r="E139" s="188" t="s">
        <v>303</v>
      </c>
      <c r="F139" s="189" t="s">
        <v>304</v>
      </c>
      <c r="G139" s="190" t="s">
        <v>174</v>
      </c>
      <c r="H139" s="191">
        <v>254</v>
      </c>
      <c r="I139" s="192"/>
      <c r="J139" s="193">
        <f>ROUND(I139*H139,2)</f>
        <v>0</v>
      </c>
      <c r="K139" s="189" t="s">
        <v>134</v>
      </c>
      <c r="L139" s="40"/>
      <c r="M139" s="194" t="s">
        <v>1</v>
      </c>
      <c r="N139" s="195" t="s">
        <v>40</v>
      </c>
      <c r="O139" s="72"/>
      <c r="P139" s="196">
        <f>O139*H139</f>
        <v>0</v>
      </c>
      <c r="Q139" s="196">
        <v>0</v>
      </c>
      <c r="R139" s="196">
        <f>Q139*H139</f>
        <v>0</v>
      </c>
      <c r="S139" s="196">
        <v>0</v>
      </c>
      <c r="T139" s="197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198" t="s">
        <v>135</v>
      </c>
      <c r="AT139" s="198" t="s">
        <v>130</v>
      </c>
      <c r="AU139" s="198" t="s">
        <v>85</v>
      </c>
      <c r="AY139" s="18" t="s">
        <v>128</v>
      </c>
      <c r="BE139" s="199">
        <f>IF(N139="základní",J139,0)</f>
        <v>0</v>
      </c>
      <c r="BF139" s="199">
        <f>IF(N139="snížená",J139,0)</f>
        <v>0</v>
      </c>
      <c r="BG139" s="199">
        <f>IF(N139="zákl. přenesená",J139,0)</f>
        <v>0</v>
      </c>
      <c r="BH139" s="199">
        <f>IF(N139="sníž. přenesená",J139,0)</f>
        <v>0</v>
      </c>
      <c r="BI139" s="199">
        <f>IF(N139="nulová",J139,0)</f>
        <v>0</v>
      </c>
      <c r="BJ139" s="18" t="s">
        <v>83</v>
      </c>
      <c r="BK139" s="199">
        <f>ROUND(I139*H139,2)</f>
        <v>0</v>
      </c>
      <c r="BL139" s="18" t="s">
        <v>135</v>
      </c>
      <c r="BM139" s="198" t="s">
        <v>305</v>
      </c>
    </row>
    <row r="140" spans="1:47" s="2" customFormat="1" ht="19.5">
      <c r="A140" s="35"/>
      <c r="B140" s="36"/>
      <c r="C140" s="37"/>
      <c r="D140" s="200" t="s">
        <v>137</v>
      </c>
      <c r="E140" s="37"/>
      <c r="F140" s="201" t="s">
        <v>306</v>
      </c>
      <c r="G140" s="37"/>
      <c r="H140" s="37"/>
      <c r="I140" s="202"/>
      <c r="J140" s="37"/>
      <c r="K140" s="37"/>
      <c r="L140" s="40"/>
      <c r="M140" s="203"/>
      <c r="N140" s="204"/>
      <c r="O140" s="72"/>
      <c r="P140" s="72"/>
      <c r="Q140" s="72"/>
      <c r="R140" s="72"/>
      <c r="S140" s="72"/>
      <c r="T140" s="73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T140" s="18" t="s">
        <v>137</v>
      </c>
      <c r="AU140" s="18" t="s">
        <v>85</v>
      </c>
    </row>
    <row r="141" spans="2:51" s="14" customFormat="1" ht="11.25">
      <c r="B141" s="226"/>
      <c r="C141" s="227"/>
      <c r="D141" s="200" t="s">
        <v>139</v>
      </c>
      <c r="E141" s="228" t="s">
        <v>1</v>
      </c>
      <c r="F141" s="229" t="s">
        <v>307</v>
      </c>
      <c r="G141" s="227"/>
      <c r="H141" s="228" t="s">
        <v>1</v>
      </c>
      <c r="I141" s="230"/>
      <c r="J141" s="227"/>
      <c r="K141" s="227"/>
      <c r="L141" s="231"/>
      <c r="M141" s="232"/>
      <c r="N141" s="233"/>
      <c r="O141" s="233"/>
      <c r="P141" s="233"/>
      <c r="Q141" s="233"/>
      <c r="R141" s="233"/>
      <c r="S141" s="233"/>
      <c r="T141" s="234"/>
      <c r="AT141" s="235" t="s">
        <v>139</v>
      </c>
      <c r="AU141" s="235" t="s">
        <v>85</v>
      </c>
      <c r="AV141" s="14" t="s">
        <v>83</v>
      </c>
      <c r="AW141" s="14" t="s">
        <v>31</v>
      </c>
      <c r="AX141" s="14" t="s">
        <v>75</v>
      </c>
      <c r="AY141" s="235" t="s">
        <v>128</v>
      </c>
    </row>
    <row r="142" spans="2:51" s="13" customFormat="1" ht="11.25">
      <c r="B142" s="205"/>
      <c r="C142" s="206"/>
      <c r="D142" s="200" t="s">
        <v>139</v>
      </c>
      <c r="E142" s="207" t="s">
        <v>1</v>
      </c>
      <c r="F142" s="208" t="s">
        <v>308</v>
      </c>
      <c r="G142" s="206"/>
      <c r="H142" s="209">
        <v>254</v>
      </c>
      <c r="I142" s="210"/>
      <c r="J142" s="206"/>
      <c r="K142" s="206"/>
      <c r="L142" s="211"/>
      <c r="M142" s="212"/>
      <c r="N142" s="213"/>
      <c r="O142" s="213"/>
      <c r="P142" s="213"/>
      <c r="Q142" s="213"/>
      <c r="R142" s="213"/>
      <c r="S142" s="213"/>
      <c r="T142" s="214"/>
      <c r="AT142" s="215" t="s">
        <v>139</v>
      </c>
      <c r="AU142" s="215" t="s">
        <v>85</v>
      </c>
      <c r="AV142" s="13" t="s">
        <v>85</v>
      </c>
      <c r="AW142" s="13" t="s">
        <v>31</v>
      </c>
      <c r="AX142" s="13" t="s">
        <v>83</v>
      </c>
      <c r="AY142" s="215" t="s">
        <v>128</v>
      </c>
    </row>
    <row r="143" spans="1:65" s="2" customFormat="1" ht="44.25" customHeight="1">
      <c r="A143" s="35"/>
      <c r="B143" s="36"/>
      <c r="C143" s="187" t="s">
        <v>168</v>
      </c>
      <c r="D143" s="187" t="s">
        <v>130</v>
      </c>
      <c r="E143" s="188" t="s">
        <v>309</v>
      </c>
      <c r="F143" s="189" t="s">
        <v>310</v>
      </c>
      <c r="G143" s="190" t="s">
        <v>174</v>
      </c>
      <c r="H143" s="191">
        <v>205</v>
      </c>
      <c r="I143" s="192"/>
      <c r="J143" s="193">
        <f>ROUND(I143*H143,2)</f>
        <v>0</v>
      </c>
      <c r="K143" s="189" t="s">
        <v>134</v>
      </c>
      <c r="L143" s="40"/>
      <c r="M143" s="194" t="s">
        <v>1</v>
      </c>
      <c r="N143" s="195" t="s">
        <v>40</v>
      </c>
      <c r="O143" s="72"/>
      <c r="P143" s="196">
        <f>O143*H143</f>
        <v>0</v>
      </c>
      <c r="Q143" s="196">
        <v>0</v>
      </c>
      <c r="R143" s="196">
        <f>Q143*H143</f>
        <v>0</v>
      </c>
      <c r="S143" s="196">
        <v>0</v>
      </c>
      <c r="T143" s="197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198" t="s">
        <v>135</v>
      </c>
      <c r="AT143" s="198" t="s">
        <v>130</v>
      </c>
      <c r="AU143" s="198" t="s">
        <v>85</v>
      </c>
      <c r="AY143" s="18" t="s">
        <v>128</v>
      </c>
      <c r="BE143" s="199">
        <f>IF(N143="základní",J143,0)</f>
        <v>0</v>
      </c>
      <c r="BF143" s="199">
        <f>IF(N143="snížená",J143,0)</f>
        <v>0</v>
      </c>
      <c r="BG143" s="199">
        <f>IF(N143="zákl. přenesená",J143,0)</f>
        <v>0</v>
      </c>
      <c r="BH143" s="199">
        <f>IF(N143="sníž. přenesená",J143,0)</f>
        <v>0</v>
      </c>
      <c r="BI143" s="199">
        <f>IF(N143="nulová",J143,0)</f>
        <v>0</v>
      </c>
      <c r="BJ143" s="18" t="s">
        <v>83</v>
      </c>
      <c r="BK143" s="199">
        <f>ROUND(I143*H143,2)</f>
        <v>0</v>
      </c>
      <c r="BL143" s="18" t="s">
        <v>135</v>
      </c>
      <c r="BM143" s="198" t="s">
        <v>311</v>
      </c>
    </row>
    <row r="144" spans="1:47" s="2" customFormat="1" ht="19.5">
      <c r="A144" s="35"/>
      <c r="B144" s="36"/>
      <c r="C144" s="37"/>
      <c r="D144" s="200" t="s">
        <v>137</v>
      </c>
      <c r="E144" s="37"/>
      <c r="F144" s="201" t="s">
        <v>312</v>
      </c>
      <c r="G144" s="37"/>
      <c r="H144" s="37"/>
      <c r="I144" s="202"/>
      <c r="J144" s="37"/>
      <c r="K144" s="37"/>
      <c r="L144" s="40"/>
      <c r="M144" s="203"/>
      <c r="N144" s="204"/>
      <c r="O144" s="72"/>
      <c r="P144" s="72"/>
      <c r="Q144" s="72"/>
      <c r="R144" s="72"/>
      <c r="S144" s="72"/>
      <c r="T144" s="73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T144" s="18" t="s">
        <v>137</v>
      </c>
      <c r="AU144" s="18" t="s">
        <v>85</v>
      </c>
    </row>
    <row r="145" spans="2:51" s="14" customFormat="1" ht="11.25">
      <c r="B145" s="226"/>
      <c r="C145" s="227"/>
      <c r="D145" s="200" t="s">
        <v>139</v>
      </c>
      <c r="E145" s="228" t="s">
        <v>1</v>
      </c>
      <c r="F145" s="229" t="s">
        <v>313</v>
      </c>
      <c r="G145" s="227"/>
      <c r="H145" s="228" t="s">
        <v>1</v>
      </c>
      <c r="I145" s="230"/>
      <c r="J145" s="227"/>
      <c r="K145" s="227"/>
      <c r="L145" s="231"/>
      <c r="M145" s="232"/>
      <c r="N145" s="233"/>
      <c r="O145" s="233"/>
      <c r="P145" s="233"/>
      <c r="Q145" s="233"/>
      <c r="R145" s="233"/>
      <c r="S145" s="233"/>
      <c r="T145" s="234"/>
      <c r="AT145" s="235" t="s">
        <v>139</v>
      </c>
      <c r="AU145" s="235" t="s">
        <v>85</v>
      </c>
      <c r="AV145" s="14" t="s">
        <v>83</v>
      </c>
      <c r="AW145" s="14" t="s">
        <v>31</v>
      </c>
      <c r="AX145" s="14" t="s">
        <v>75</v>
      </c>
      <c r="AY145" s="235" t="s">
        <v>128</v>
      </c>
    </row>
    <row r="146" spans="2:51" s="14" customFormat="1" ht="11.25">
      <c r="B146" s="226"/>
      <c r="C146" s="227"/>
      <c r="D146" s="200" t="s">
        <v>139</v>
      </c>
      <c r="E146" s="228" t="s">
        <v>1</v>
      </c>
      <c r="F146" s="229" t="s">
        <v>314</v>
      </c>
      <c r="G146" s="227"/>
      <c r="H146" s="228" t="s">
        <v>1</v>
      </c>
      <c r="I146" s="230"/>
      <c r="J146" s="227"/>
      <c r="K146" s="227"/>
      <c r="L146" s="231"/>
      <c r="M146" s="232"/>
      <c r="N146" s="233"/>
      <c r="O146" s="233"/>
      <c r="P146" s="233"/>
      <c r="Q146" s="233"/>
      <c r="R146" s="233"/>
      <c r="S146" s="233"/>
      <c r="T146" s="234"/>
      <c r="AT146" s="235" t="s">
        <v>139</v>
      </c>
      <c r="AU146" s="235" t="s">
        <v>85</v>
      </c>
      <c r="AV146" s="14" t="s">
        <v>83</v>
      </c>
      <c r="AW146" s="14" t="s">
        <v>31</v>
      </c>
      <c r="AX146" s="14" t="s">
        <v>75</v>
      </c>
      <c r="AY146" s="235" t="s">
        <v>128</v>
      </c>
    </row>
    <row r="147" spans="2:51" s="13" customFormat="1" ht="11.25">
      <c r="B147" s="205"/>
      <c r="C147" s="206"/>
      <c r="D147" s="200" t="s">
        <v>139</v>
      </c>
      <c r="E147" s="207" t="s">
        <v>1</v>
      </c>
      <c r="F147" s="208" t="s">
        <v>315</v>
      </c>
      <c r="G147" s="206"/>
      <c r="H147" s="209">
        <v>100</v>
      </c>
      <c r="I147" s="210"/>
      <c r="J147" s="206"/>
      <c r="K147" s="206"/>
      <c r="L147" s="211"/>
      <c r="M147" s="212"/>
      <c r="N147" s="213"/>
      <c r="O147" s="213"/>
      <c r="P147" s="213"/>
      <c r="Q147" s="213"/>
      <c r="R147" s="213"/>
      <c r="S147" s="213"/>
      <c r="T147" s="214"/>
      <c r="AT147" s="215" t="s">
        <v>139</v>
      </c>
      <c r="AU147" s="215" t="s">
        <v>85</v>
      </c>
      <c r="AV147" s="13" t="s">
        <v>85</v>
      </c>
      <c r="AW147" s="13" t="s">
        <v>31</v>
      </c>
      <c r="AX147" s="13" t="s">
        <v>75</v>
      </c>
      <c r="AY147" s="215" t="s">
        <v>128</v>
      </c>
    </row>
    <row r="148" spans="2:51" s="16" customFormat="1" ht="11.25">
      <c r="B148" s="252"/>
      <c r="C148" s="253"/>
      <c r="D148" s="200" t="s">
        <v>139</v>
      </c>
      <c r="E148" s="254" t="s">
        <v>1</v>
      </c>
      <c r="F148" s="255" t="s">
        <v>316</v>
      </c>
      <c r="G148" s="253"/>
      <c r="H148" s="256">
        <v>100</v>
      </c>
      <c r="I148" s="257"/>
      <c r="J148" s="253"/>
      <c r="K148" s="253"/>
      <c r="L148" s="258"/>
      <c r="M148" s="259"/>
      <c r="N148" s="260"/>
      <c r="O148" s="260"/>
      <c r="P148" s="260"/>
      <c r="Q148" s="260"/>
      <c r="R148" s="260"/>
      <c r="S148" s="260"/>
      <c r="T148" s="261"/>
      <c r="AT148" s="262" t="s">
        <v>139</v>
      </c>
      <c r="AU148" s="262" t="s">
        <v>85</v>
      </c>
      <c r="AV148" s="16" t="s">
        <v>147</v>
      </c>
      <c r="AW148" s="16" t="s">
        <v>31</v>
      </c>
      <c r="AX148" s="16" t="s">
        <v>75</v>
      </c>
      <c r="AY148" s="262" t="s">
        <v>128</v>
      </c>
    </row>
    <row r="149" spans="2:51" s="14" customFormat="1" ht="11.25">
      <c r="B149" s="226"/>
      <c r="C149" s="227"/>
      <c r="D149" s="200" t="s">
        <v>139</v>
      </c>
      <c r="E149" s="228" t="s">
        <v>1</v>
      </c>
      <c r="F149" s="229" t="s">
        <v>293</v>
      </c>
      <c r="G149" s="227"/>
      <c r="H149" s="228" t="s">
        <v>1</v>
      </c>
      <c r="I149" s="230"/>
      <c r="J149" s="227"/>
      <c r="K149" s="227"/>
      <c r="L149" s="231"/>
      <c r="M149" s="232"/>
      <c r="N149" s="233"/>
      <c r="O149" s="233"/>
      <c r="P149" s="233"/>
      <c r="Q149" s="233"/>
      <c r="R149" s="233"/>
      <c r="S149" s="233"/>
      <c r="T149" s="234"/>
      <c r="AT149" s="235" t="s">
        <v>139</v>
      </c>
      <c r="AU149" s="235" t="s">
        <v>85</v>
      </c>
      <c r="AV149" s="14" t="s">
        <v>83</v>
      </c>
      <c r="AW149" s="14" t="s">
        <v>31</v>
      </c>
      <c r="AX149" s="14" t="s">
        <v>75</v>
      </c>
      <c r="AY149" s="235" t="s">
        <v>128</v>
      </c>
    </row>
    <row r="150" spans="2:51" s="14" customFormat="1" ht="11.25">
      <c r="B150" s="226"/>
      <c r="C150" s="227"/>
      <c r="D150" s="200" t="s">
        <v>139</v>
      </c>
      <c r="E150" s="228" t="s">
        <v>1</v>
      </c>
      <c r="F150" s="229" t="s">
        <v>317</v>
      </c>
      <c r="G150" s="227"/>
      <c r="H150" s="228" t="s">
        <v>1</v>
      </c>
      <c r="I150" s="230"/>
      <c r="J150" s="227"/>
      <c r="K150" s="227"/>
      <c r="L150" s="231"/>
      <c r="M150" s="232"/>
      <c r="N150" s="233"/>
      <c r="O150" s="233"/>
      <c r="P150" s="233"/>
      <c r="Q150" s="233"/>
      <c r="R150" s="233"/>
      <c r="S150" s="233"/>
      <c r="T150" s="234"/>
      <c r="AT150" s="235" t="s">
        <v>139</v>
      </c>
      <c r="AU150" s="235" t="s">
        <v>85</v>
      </c>
      <c r="AV150" s="14" t="s">
        <v>83</v>
      </c>
      <c r="AW150" s="14" t="s">
        <v>31</v>
      </c>
      <c r="AX150" s="14" t="s">
        <v>75</v>
      </c>
      <c r="AY150" s="235" t="s">
        <v>128</v>
      </c>
    </row>
    <row r="151" spans="2:51" s="13" customFormat="1" ht="11.25">
      <c r="B151" s="205"/>
      <c r="C151" s="206"/>
      <c r="D151" s="200" t="s">
        <v>139</v>
      </c>
      <c r="E151" s="207" t="s">
        <v>1</v>
      </c>
      <c r="F151" s="208" t="s">
        <v>301</v>
      </c>
      <c r="G151" s="206"/>
      <c r="H151" s="209">
        <v>49</v>
      </c>
      <c r="I151" s="210"/>
      <c r="J151" s="206"/>
      <c r="K151" s="206"/>
      <c r="L151" s="211"/>
      <c r="M151" s="212"/>
      <c r="N151" s="213"/>
      <c r="O151" s="213"/>
      <c r="P151" s="213"/>
      <c r="Q151" s="213"/>
      <c r="R151" s="213"/>
      <c r="S151" s="213"/>
      <c r="T151" s="214"/>
      <c r="AT151" s="215" t="s">
        <v>139</v>
      </c>
      <c r="AU151" s="215" t="s">
        <v>85</v>
      </c>
      <c r="AV151" s="13" t="s">
        <v>85</v>
      </c>
      <c r="AW151" s="13" t="s">
        <v>31</v>
      </c>
      <c r="AX151" s="13" t="s">
        <v>75</v>
      </c>
      <c r="AY151" s="215" t="s">
        <v>128</v>
      </c>
    </row>
    <row r="152" spans="2:51" s="14" customFormat="1" ht="11.25">
      <c r="B152" s="226"/>
      <c r="C152" s="227"/>
      <c r="D152" s="200" t="s">
        <v>139</v>
      </c>
      <c r="E152" s="228" t="s">
        <v>1</v>
      </c>
      <c r="F152" s="229" t="s">
        <v>318</v>
      </c>
      <c r="G152" s="227"/>
      <c r="H152" s="228" t="s">
        <v>1</v>
      </c>
      <c r="I152" s="230"/>
      <c r="J152" s="227"/>
      <c r="K152" s="227"/>
      <c r="L152" s="231"/>
      <c r="M152" s="232"/>
      <c r="N152" s="233"/>
      <c r="O152" s="233"/>
      <c r="P152" s="233"/>
      <c r="Q152" s="233"/>
      <c r="R152" s="233"/>
      <c r="S152" s="233"/>
      <c r="T152" s="234"/>
      <c r="AT152" s="235" t="s">
        <v>139</v>
      </c>
      <c r="AU152" s="235" t="s">
        <v>85</v>
      </c>
      <c r="AV152" s="14" t="s">
        <v>83</v>
      </c>
      <c r="AW152" s="14" t="s">
        <v>31</v>
      </c>
      <c r="AX152" s="14" t="s">
        <v>75</v>
      </c>
      <c r="AY152" s="235" t="s">
        <v>128</v>
      </c>
    </row>
    <row r="153" spans="2:51" s="13" customFormat="1" ht="11.25">
      <c r="B153" s="205"/>
      <c r="C153" s="206"/>
      <c r="D153" s="200" t="s">
        <v>139</v>
      </c>
      <c r="E153" s="207" t="s">
        <v>1</v>
      </c>
      <c r="F153" s="208" t="s">
        <v>319</v>
      </c>
      <c r="G153" s="206"/>
      <c r="H153" s="209">
        <v>56</v>
      </c>
      <c r="I153" s="210"/>
      <c r="J153" s="206"/>
      <c r="K153" s="206"/>
      <c r="L153" s="211"/>
      <c r="M153" s="212"/>
      <c r="N153" s="213"/>
      <c r="O153" s="213"/>
      <c r="P153" s="213"/>
      <c r="Q153" s="213"/>
      <c r="R153" s="213"/>
      <c r="S153" s="213"/>
      <c r="T153" s="214"/>
      <c r="AT153" s="215" t="s">
        <v>139</v>
      </c>
      <c r="AU153" s="215" t="s">
        <v>85</v>
      </c>
      <c r="AV153" s="13" t="s">
        <v>85</v>
      </c>
      <c r="AW153" s="13" t="s">
        <v>31</v>
      </c>
      <c r="AX153" s="13" t="s">
        <v>75</v>
      </c>
      <c r="AY153" s="215" t="s">
        <v>128</v>
      </c>
    </row>
    <row r="154" spans="2:51" s="16" customFormat="1" ht="11.25">
      <c r="B154" s="252"/>
      <c r="C154" s="253"/>
      <c r="D154" s="200" t="s">
        <v>139</v>
      </c>
      <c r="E154" s="254" t="s">
        <v>1</v>
      </c>
      <c r="F154" s="255" t="s">
        <v>316</v>
      </c>
      <c r="G154" s="253"/>
      <c r="H154" s="256">
        <v>105</v>
      </c>
      <c r="I154" s="257"/>
      <c r="J154" s="253"/>
      <c r="K154" s="253"/>
      <c r="L154" s="258"/>
      <c r="M154" s="259"/>
      <c r="N154" s="260"/>
      <c r="O154" s="260"/>
      <c r="P154" s="260"/>
      <c r="Q154" s="260"/>
      <c r="R154" s="260"/>
      <c r="S154" s="260"/>
      <c r="T154" s="261"/>
      <c r="AT154" s="262" t="s">
        <v>139</v>
      </c>
      <c r="AU154" s="262" t="s">
        <v>85</v>
      </c>
      <c r="AV154" s="16" t="s">
        <v>147</v>
      </c>
      <c r="AW154" s="16" t="s">
        <v>31</v>
      </c>
      <c r="AX154" s="16" t="s">
        <v>75</v>
      </c>
      <c r="AY154" s="262" t="s">
        <v>128</v>
      </c>
    </row>
    <row r="155" spans="2:51" s="15" customFormat="1" ht="11.25">
      <c r="B155" s="236"/>
      <c r="C155" s="237"/>
      <c r="D155" s="200" t="s">
        <v>139</v>
      </c>
      <c r="E155" s="238" t="s">
        <v>1</v>
      </c>
      <c r="F155" s="239" t="s">
        <v>211</v>
      </c>
      <c r="G155" s="237"/>
      <c r="H155" s="240">
        <v>205</v>
      </c>
      <c r="I155" s="241"/>
      <c r="J155" s="237"/>
      <c r="K155" s="237"/>
      <c r="L155" s="242"/>
      <c r="M155" s="243"/>
      <c r="N155" s="244"/>
      <c r="O155" s="244"/>
      <c r="P155" s="244"/>
      <c r="Q155" s="244"/>
      <c r="R155" s="244"/>
      <c r="S155" s="244"/>
      <c r="T155" s="245"/>
      <c r="AT155" s="246" t="s">
        <v>139</v>
      </c>
      <c r="AU155" s="246" t="s">
        <v>85</v>
      </c>
      <c r="AV155" s="15" t="s">
        <v>135</v>
      </c>
      <c r="AW155" s="15" t="s">
        <v>31</v>
      </c>
      <c r="AX155" s="15" t="s">
        <v>83</v>
      </c>
      <c r="AY155" s="246" t="s">
        <v>128</v>
      </c>
    </row>
    <row r="156" spans="1:65" s="2" customFormat="1" ht="37.9" customHeight="1">
      <c r="A156" s="35"/>
      <c r="B156" s="36"/>
      <c r="C156" s="187" t="s">
        <v>171</v>
      </c>
      <c r="D156" s="187" t="s">
        <v>130</v>
      </c>
      <c r="E156" s="188" t="s">
        <v>320</v>
      </c>
      <c r="F156" s="189" t="s">
        <v>321</v>
      </c>
      <c r="G156" s="190" t="s">
        <v>174</v>
      </c>
      <c r="H156" s="191">
        <v>127</v>
      </c>
      <c r="I156" s="192"/>
      <c r="J156" s="193">
        <f>ROUND(I156*H156,2)</f>
        <v>0</v>
      </c>
      <c r="K156" s="189" t="s">
        <v>134</v>
      </c>
      <c r="L156" s="40"/>
      <c r="M156" s="194" t="s">
        <v>1</v>
      </c>
      <c r="N156" s="195" t="s">
        <v>40</v>
      </c>
      <c r="O156" s="72"/>
      <c r="P156" s="196">
        <f>O156*H156</f>
        <v>0</v>
      </c>
      <c r="Q156" s="196">
        <v>0</v>
      </c>
      <c r="R156" s="196">
        <f>Q156*H156</f>
        <v>0</v>
      </c>
      <c r="S156" s="196">
        <v>0</v>
      </c>
      <c r="T156" s="197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198" t="s">
        <v>135</v>
      </c>
      <c r="AT156" s="198" t="s">
        <v>130</v>
      </c>
      <c r="AU156" s="198" t="s">
        <v>85</v>
      </c>
      <c r="AY156" s="18" t="s">
        <v>128</v>
      </c>
      <c r="BE156" s="199">
        <f>IF(N156="základní",J156,0)</f>
        <v>0</v>
      </c>
      <c r="BF156" s="199">
        <f>IF(N156="snížená",J156,0)</f>
        <v>0</v>
      </c>
      <c r="BG156" s="199">
        <f>IF(N156="zákl. přenesená",J156,0)</f>
        <v>0</v>
      </c>
      <c r="BH156" s="199">
        <f>IF(N156="sníž. přenesená",J156,0)</f>
        <v>0</v>
      </c>
      <c r="BI156" s="199">
        <f>IF(N156="nulová",J156,0)</f>
        <v>0</v>
      </c>
      <c r="BJ156" s="18" t="s">
        <v>83</v>
      </c>
      <c r="BK156" s="199">
        <f>ROUND(I156*H156,2)</f>
        <v>0</v>
      </c>
      <c r="BL156" s="18" t="s">
        <v>135</v>
      </c>
      <c r="BM156" s="198" t="s">
        <v>322</v>
      </c>
    </row>
    <row r="157" spans="1:47" s="2" customFormat="1" ht="19.5">
      <c r="A157" s="35"/>
      <c r="B157" s="36"/>
      <c r="C157" s="37"/>
      <c r="D157" s="200" t="s">
        <v>137</v>
      </c>
      <c r="E157" s="37"/>
      <c r="F157" s="201" t="s">
        <v>323</v>
      </c>
      <c r="G157" s="37"/>
      <c r="H157" s="37"/>
      <c r="I157" s="202"/>
      <c r="J157" s="37"/>
      <c r="K157" s="37"/>
      <c r="L157" s="40"/>
      <c r="M157" s="203"/>
      <c r="N157" s="204"/>
      <c r="O157" s="72"/>
      <c r="P157" s="72"/>
      <c r="Q157" s="72"/>
      <c r="R157" s="72"/>
      <c r="S157" s="72"/>
      <c r="T157" s="73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T157" s="18" t="s">
        <v>137</v>
      </c>
      <c r="AU157" s="18" t="s">
        <v>85</v>
      </c>
    </row>
    <row r="158" spans="2:51" s="13" customFormat="1" ht="11.25">
      <c r="B158" s="205"/>
      <c r="C158" s="206"/>
      <c r="D158" s="200" t="s">
        <v>139</v>
      </c>
      <c r="E158" s="207" t="s">
        <v>1</v>
      </c>
      <c r="F158" s="208" t="s">
        <v>324</v>
      </c>
      <c r="G158" s="206"/>
      <c r="H158" s="209">
        <v>127</v>
      </c>
      <c r="I158" s="210"/>
      <c r="J158" s="206"/>
      <c r="K158" s="206"/>
      <c r="L158" s="211"/>
      <c r="M158" s="263"/>
      <c r="N158" s="264"/>
      <c r="O158" s="264"/>
      <c r="P158" s="264"/>
      <c r="Q158" s="264"/>
      <c r="R158" s="264"/>
      <c r="S158" s="264"/>
      <c r="T158" s="265"/>
      <c r="AT158" s="215" t="s">
        <v>139</v>
      </c>
      <c r="AU158" s="215" t="s">
        <v>85</v>
      </c>
      <c r="AV158" s="13" t="s">
        <v>85</v>
      </c>
      <c r="AW158" s="13" t="s">
        <v>31</v>
      </c>
      <c r="AX158" s="13" t="s">
        <v>83</v>
      </c>
      <c r="AY158" s="215" t="s">
        <v>128</v>
      </c>
    </row>
    <row r="159" spans="1:31" s="2" customFormat="1" ht="6.95" customHeight="1">
      <c r="A159" s="35"/>
      <c r="B159" s="55"/>
      <c r="C159" s="56"/>
      <c r="D159" s="56"/>
      <c r="E159" s="56"/>
      <c r="F159" s="56"/>
      <c r="G159" s="56"/>
      <c r="H159" s="56"/>
      <c r="I159" s="56"/>
      <c r="J159" s="56"/>
      <c r="K159" s="56"/>
      <c r="L159" s="40"/>
      <c r="M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</row>
  </sheetData>
  <sheetProtection algorithmName="SHA-512" hashValue="fNCshQiEGfU2T4m6YsdgKF+PPHgMKCrqXIwiEObu6WT8DQTBxJLJ2pq5JksEGMjXLrXQgsFMgYa4N0KooBTPLw==" saltValue="sJI8um1+UI7S0KonZKWvT50toJ8gEnVPCDzzBCBt8KwyUAteA+5EXIKweS4okSG3r7eFy9EeXrTE1Q4/nLjkvg==" spinCount="100000" sheet="1" objects="1" scenarios="1" formatColumns="0" formatRows="0" autoFilter="0"/>
  <autoFilter ref="C117:K158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45"/>
  <sheetViews>
    <sheetView showGridLines="0" workbookViewId="0" topLeftCell="A115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309"/>
      <c r="AT2" s="18" t="s">
        <v>97</v>
      </c>
    </row>
    <row r="3" spans="2:46" s="1" customFormat="1" ht="6.95" customHeight="1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21"/>
      <c r="AT3" s="18" t="s">
        <v>85</v>
      </c>
    </row>
    <row r="4" spans="2:46" s="1" customFormat="1" ht="24.95" customHeight="1">
      <c r="B4" s="21"/>
      <c r="D4" s="111" t="s">
        <v>98</v>
      </c>
      <c r="L4" s="21"/>
      <c r="M4" s="11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13" t="s">
        <v>16</v>
      </c>
      <c r="L6" s="21"/>
    </row>
    <row r="7" spans="2:12" s="1" customFormat="1" ht="16.5" customHeight="1">
      <c r="B7" s="21"/>
      <c r="E7" s="310" t="str">
        <f>'Rekapitulace stavby'!K6</f>
        <v>VT Olše - Písek jez km 68,270</v>
      </c>
      <c r="F7" s="311"/>
      <c r="G7" s="311"/>
      <c r="H7" s="311"/>
      <c r="L7" s="21"/>
    </row>
    <row r="8" spans="1:31" s="2" customFormat="1" ht="12" customHeight="1">
      <c r="A8" s="35"/>
      <c r="B8" s="40"/>
      <c r="C8" s="35"/>
      <c r="D8" s="113" t="s">
        <v>99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12" t="s">
        <v>325</v>
      </c>
      <c r="F9" s="313"/>
      <c r="G9" s="313"/>
      <c r="H9" s="313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13" t="s">
        <v>18</v>
      </c>
      <c r="E11" s="35"/>
      <c r="F11" s="114" t="s">
        <v>1</v>
      </c>
      <c r="G11" s="35"/>
      <c r="H11" s="35"/>
      <c r="I11" s="113" t="s">
        <v>19</v>
      </c>
      <c r="J11" s="114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13" t="s">
        <v>20</v>
      </c>
      <c r="E12" s="35"/>
      <c r="F12" s="114" t="s">
        <v>21</v>
      </c>
      <c r="G12" s="35"/>
      <c r="H12" s="35"/>
      <c r="I12" s="113" t="s">
        <v>22</v>
      </c>
      <c r="J12" s="115" t="str">
        <f>'Rekapitulace stavby'!AN8</f>
        <v>12. 4. 2023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3" t="s">
        <v>24</v>
      </c>
      <c r="E14" s="35"/>
      <c r="F14" s="35"/>
      <c r="G14" s="35"/>
      <c r="H14" s="35"/>
      <c r="I14" s="113" t="s">
        <v>25</v>
      </c>
      <c r="J14" s="114" t="str">
        <f>IF('Rekapitulace stavby'!AN10="","",'Rekapitulace stavby'!AN10)</f>
        <v/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14" t="str">
        <f>IF('Rekapitulace stavby'!E11="","",'Rekapitulace stavby'!E11)</f>
        <v xml:space="preserve"> </v>
      </c>
      <c r="F15" s="35"/>
      <c r="G15" s="35"/>
      <c r="H15" s="35"/>
      <c r="I15" s="113" t="s">
        <v>27</v>
      </c>
      <c r="J15" s="114" t="str">
        <f>IF('Rekapitulace stavby'!AN11="","",'Rekapitulace stavby'!AN11)</f>
        <v/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3" t="s">
        <v>28</v>
      </c>
      <c r="E17" s="35"/>
      <c r="F17" s="35"/>
      <c r="G17" s="35"/>
      <c r="H17" s="35"/>
      <c r="I17" s="113" t="s">
        <v>25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14" t="str">
        <f>'Rekapitulace stavby'!E14</f>
        <v>Vyplň údaj</v>
      </c>
      <c r="F18" s="315"/>
      <c r="G18" s="315"/>
      <c r="H18" s="315"/>
      <c r="I18" s="113" t="s">
        <v>27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3" t="s">
        <v>30</v>
      </c>
      <c r="E20" s="35"/>
      <c r="F20" s="35"/>
      <c r="G20" s="35"/>
      <c r="H20" s="35"/>
      <c r="I20" s="113" t="s">
        <v>25</v>
      </c>
      <c r="J20" s="114" t="str">
        <f>IF('Rekapitulace stavby'!AN16="","",'Rekapitulace stavby'!AN16)</f>
        <v/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4" t="str">
        <f>IF('Rekapitulace stavby'!E17="","",'Rekapitulace stavby'!E17)</f>
        <v xml:space="preserve"> </v>
      </c>
      <c r="F21" s="35"/>
      <c r="G21" s="35"/>
      <c r="H21" s="35"/>
      <c r="I21" s="113" t="s">
        <v>27</v>
      </c>
      <c r="J21" s="114" t="str">
        <f>IF('Rekapitulace stavby'!AN17="","",'Rekapitulace stavby'!AN17)</f>
        <v/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3" t="s">
        <v>32</v>
      </c>
      <c r="E23" s="35"/>
      <c r="F23" s="35"/>
      <c r="G23" s="35"/>
      <c r="H23" s="35"/>
      <c r="I23" s="113" t="s">
        <v>25</v>
      </c>
      <c r="J23" s="114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4" t="s">
        <v>33</v>
      </c>
      <c r="F24" s="35"/>
      <c r="G24" s="35"/>
      <c r="H24" s="35"/>
      <c r="I24" s="113" t="s">
        <v>27</v>
      </c>
      <c r="J24" s="114" t="s">
        <v>1</v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3" t="s">
        <v>34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6"/>
      <c r="B27" s="117"/>
      <c r="C27" s="116"/>
      <c r="D27" s="116"/>
      <c r="E27" s="316" t="s">
        <v>1</v>
      </c>
      <c r="F27" s="316"/>
      <c r="G27" s="316"/>
      <c r="H27" s="316"/>
      <c r="I27" s="116"/>
      <c r="J27" s="116"/>
      <c r="K27" s="116"/>
      <c r="L27" s="118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9"/>
      <c r="E29" s="119"/>
      <c r="F29" s="119"/>
      <c r="G29" s="119"/>
      <c r="H29" s="119"/>
      <c r="I29" s="119"/>
      <c r="J29" s="119"/>
      <c r="K29" s="119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0" t="s">
        <v>35</v>
      </c>
      <c r="E30" s="35"/>
      <c r="F30" s="35"/>
      <c r="G30" s="35"/>
      <c r="H30" s="35"/>
      <c r="I30" s="35"/>
      <c r="J30" s="121">
        <f>ROUND(J121,2)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9"/>
      <c r="E31" s="119"/>
      <c r="F31" s="119"/>
      <c r="G31" s="119"/>
      <c r="H31" s="119"/>
      <c r="I31" s="119"/>
      <c r="J31" s="119"/>
      <c r="K31" s="119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2" t="s">
        <v>37</v>
      </c>
      <c r="G32" s="35"/>
      <c r="H32" s="35"/>
      <c r="I32" s="122" t="s">
        <v>36</v>
      </c>
      <c r="J32" s="122" t="s">
        <v>38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23" t="s">
        <v>39</v>
      </c>
      <c r="E33" s="113" t="s">
        <v>40</v>
      </c>
      <c r="F33" s="124">
        <f>ROUND((SUM(BE121:BE144)),2)</f>
        <v>0</v>
      </c>
      <c r="G33" s="35"/>
      <c r="H33" s="35"/>
      <c r="I33" s="125">
        <v>0.21</v>
      </c>
      <c r="J33" s="124">
        <f>ROUND(((SUM(BE121:BE144))*I33),2)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3" t="s">
        <v>41</v>
      </c>
      <c r="F34" s="124">
        <f>ROUND((SUM(BF121:BF144)),2)</f>
        <v>0</v>
      </c>
      <c r="G34" s="35"/>
      <c r="H34" s="35"/>
      <c r="I34" s="125">
        <v>0.15</v>
      </c>
      <c r="J34" s="124">
        <f>ROUND(((SUM(BF121:BF144))*I34),2)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13" t="s">
        <v>42</v>
      </c>
      <c r="F35" s="124">
        <f>ROUND((SUM(BG121:BG144)),2)</f>
        <v>0</v>
      </c>
      <c r="G35" s="35"/>
      <c r="H35" s="35"/>
      <c r="I35" s="125">
        <v>0.21</v>
      </c>
      <c r="J35" s="124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13" t="s">
        <v>43</v>
      </c>
      <c r="F36" s="124">
        <f>ROUND((SUM(BH121:BH144)),2)</f>
        <v>0</v>
      </c>
      <c r="G36" s="35"/>
      <c r="H36" s="35"/>
      <c r="I36" s="125">
        <v>0.15</v>
      </c>
      <c r="J36" s="124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13" t="s">
        <v>44</v>
      </c>
      <c r="F37" s="124">
        <f>ROUND((SUM(BI121:BI144)),2)</f>
        <v>0</v>
      </c>
      <c r="G37" s="35"/>
      <c r="H37" s="35"/>
      <c r="I37" s="125">
        <v>0</v>
      </c>
      <c r="J37" s="124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6"/>
      <c r="D39" s="127" t="s">
        <v>45</v>
      </c>
      <c r="E39" s="128"/>
      <c r="F39" s="128"/>
      <c r="G39" s="129" t="s">
        <v>46</v>
      </c>
      <c r="H39" s="130" t="s">
        <v>47</v>
      </c>
      <c r="I39" s="128"/>
      <c r="J39" s="131">
        <f>SUM(J30:J37)</f>
        <v>0</v>
      </c>
      <c r="K39" s="132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5" customHeight="1">
      <c r="B41" s="21"/>
      <c r="L41" s="21"/>
    </row>
    <row r="42" spans="2:12" s="1" customFormat="1" ht="14.45" customHeight="1">
      <c r="B42" s="21"/>
      <c r="L42" s="21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52"/>
      <c r="D50" s="133" t="s">
        <v>48</v>
      </c>
      <c r="E50" s="134"/>
      <c r="F50" s="134"/>
      <c r="G50" s="133" t="s">
        <v>49</v>
      </c>
      <c r="H50" s="134"/>
      <c r="I50" s="134"/>
      <c r="J50" s="134"/>
      <c r="K50" s="134"/>
      <c r="L50" s="52"/>
    </row>
    <row r="51" spans="2:12" ht="11.25">
      <c r="B51" s="21"/>
      <c r="L51" s="21"/>
    </row>
    <row r="52" spans="2:12" ht="11.25">
      <c r="B52" s="21"/>
      <c r="L52" s="21"/>
    </row>
    <row r="53" spans="2:12" ht="11.25">
      <c r="B53" s="21"/>
      <c r="L53" s="21"/>
    </row>
    <row r="54" spans="2:12" ht="11.25">
      <c r="B54" s="21"/>
      <c r="L54" s="21"/>
    </row>
    <row r="55" spans="2:12" ht="11.25">
      <c r="B55" s="21"/>
      <c r="L55" s="21"/>
    </row>
    <row r="56" spans="2:12" ht="11.25">
      <c r="B56" s="21"/>
      <c r="L56" s="21"/>
    </row>
    <row r="57" spans="2:12" ht="11.25">
      <c r="B57" s="21"/>
      <c r="L57" s="21"/>
    </row>
    <row r="58" spans="2:12" ht="11.25">
      <c r="B58" s="21"/>
      <c r="L58" s="21"/>
    </row>
    <row r="59" spans="2:12" ht="11.25">
      <c r="B59" s="21"/>
      <c r="L59" s="21"/>
    </row>
    <row r="60" spans="2:12" ht="11.25">
      <c r="B60" s="21"/>
      <c r="L60" s="21"/>
    </row>
    <row r="61" spans="1:31" s="2" customFormat="1" ht="12.75">
      <c r="A61" s="35"/>
      <c r="B61" s="40"/>
      <c r="C61" s="35"/>
      <c r="D61" s="135" t="s">
        <v>50</v>
      </c>
      <c r="E61" s="136"/>
      <c r="F61" s="137" t="s">
        <v>51</v>
      </c>
      <c r="G61" s="135" t="s">
        <v>50</v>
      </c>
      <c r="H61" s="136"/>
      <c r="I61" s="136"/>
      <c r="J61" s="138" t="s">
        <v>51</v>
      </c>
      <c r="K61" s="136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1.25">
      <c r="B62" s="21"/>
      <c r="L62" s="21"/>
    </row>
    <row r="63" spans="2:12" ht="11.25">
      <c r="B63" s="21"/>
      <c r="L63" s="21"/>
    </row>
    <row r="64" spans="2:12" ht="11.25">
      <c r="B64" s="21"/>
      <c r="L64" s="21"/>
    </row>
    <row r="65" spans="1:31" s="2" customFormat="1" ht="12.75">
      <c r="A65" s="35"/>
      <c r="B65" s="40"/>
      <c r="C65" s="35"/>
      <c r="D65" s="133" t="s">
        <v>52</v>
      </c>
      <c r="E65" s="139"/>
      <c r="F65" s="139"/>
      <c r="G65" s="133" t="s">
        <v>53</v>
      </c>
      <c r="H65" s="139"/>
      <c r="I65" s="139"/>
      <c r="J65" s="139"/>
      <c r="K65" s="139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1.25">
      <c r="B66" s="21"/>
      <c r="L66" s="21"/>
    </row>
    <row r="67" spans="2:12" ht="11.25">
      <c r="B67" s="21"/>
      <c r="L67" s="21"/>
    </row>
    <row r="68" spans="2:12" ht="11.25">
      <c r="B68" s="21"/>
      <c r="L68" s="21"/>
    </row>
    <row r="69" spans="2:12" ht="11.25">
      <c r="B69" s="21"/>
      <c r="L69" s="21"/>
    </row>
    <row r="70" spans="2:12" ht="11.25">
      <c r="B70" s="21"/>
      <c r="L70" s="21"/>
    </row>
    <row r="71" spans="2:12" ht="11.25">
      <c r="B71" s="21"/>
      <c r="L71" s="21"/>
    </row>
    <row r="72" spans="2:12" ht="11.25">
      <c r="B72" s="21"/>
      <c r="L72" s="21"/>
    </row>
    <row r="73" spans="2:12" ht="11.25">
      <c r="B73" s="21"/>
      <c r="L73" s="21"/>
    </row>
    <row r="74" spans="2:12" ht="11.25">
      <c r="B74" s="21"/>
      <c r="L74" s="21"/>
    </row>
    <row r="75" spans="2:12" ht="11.25">
      <c r="B75" s="21"/>
      <c r="L75" s="21"/>
    </row>
    <row r="76" spans="1:31" s="2" customFormat="1" ht="12.75">
      <c r="A76" s="35"/>
      <c r="B76" s="40"/>
      <c r="C76" s="35"/>
      <c r="D76" s="135" t="s">
        <v>50</v>
      </c>
      <c r="E76" s="136"/>
      <c r="F76" s="137" t="s">
        <v>51</v>
      </c>
      <c r="G76" s="135" t="s">
        <v>50</v>
      </c>
      <c r="H76" s="136"/>
      <c r="I76" s="136"/>
      <c r="J76" s="138" t="s">
        <v>51</v>
      </c>
      <c r="K76" s="136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0"/>
      <c r="C77" s="141"/>
      <c r="D77" s="141"/>
      <c r="E77" s="141"/>
      <c r="F77" s="141"/>
      <c r="G77" s="141"/>
      <c r="H77" s="141"/>
      <c r="I77" s="141"/>
      <c r="J77" s="141"/>
      <c r="K77" s="141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42"/>
      <c r="C81" s="143"/>
      <c r="D81" s="143"/>
      <c r="E81" s="143"/>
      <c r="F81" s="143"/>
      <c r="G81" s="143"/>
      <c r="H81" s="143"/>
      <c r="I81" s="143"/>
      <c r="J81" s="143"/>
      <c r="K81" s="143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4" t="s">
        <v>101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317" t="str">
        <f>E7</f>
        <v>VT Olše - Písek jez km 68,270</v>
      </c>
      <c r="F85" s="318"/>
      <c r="G85" s="318"/>
      <c r="H85" s="318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30" t="s">
        <v>99</v>
      </c>
      <c r="D86" s="37"/>
      <c r="E86" s="37"/>
      <c r="F86" s="37"/>
      <c r="G86" s="37"/>
      <c r="H86" s="37"/>
      <c r="I86" s="37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269" t="str">
        <f>E9</f>
        <v>VON - vedlejší a ostatní náklady</v>
      </c>
      <c r="F87" s="319"/>
      <c r="G87" s="319"/>
      <c r="H87" s="319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30" t="s">
        <v>20</v>
      </c>
      <c r="D89" s="37"/>
      <c r="E89" s="37"/>
      <c r="F89" s="28" t="str">
        <f>F12</f>
        <v xml:space="preserve">Písek </v>
      </c>
      <c r="G89" s="37"/>
      <c r="H89" s="37"/>
      <c r="I89" s="30" t="s">
        <v>22</v>
      </c>
      <c r="J89" s="67" t="str">
        <f>IF(J12="","",J12)</f>
        <v>12. 4. 2023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2" customHeight="1">
      <c r="A91" s="35"/>
      <c r="B91" s="36"/>
      <c r="C91" s="30" t="s">
        <v>24</v>
      </c>
      <c r="D91" s="37"/>
      <c r="E91" s="37"/>
      <c r="F91" s="28" t="str">
        <f>E15</f>
        <v xml:space="preserve"> </v>
      </c>
      <c r="G91" s="37"/>
      <c r="H91" s="37"/>
      <c r="I91" s="30" t="s">
        <v>30</v>
      </c>
      <c r="J91" s="33" t="str">
        <f>E21</f>
        <v xml:space="preserve"> 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2" customHeight="1">
      <c r="A92" s="35"/>
      <c r="B92" s="36"/>
      <c r="C92" s="30" t="s">
        <v>28</v>
      </c>
      <c r="D92" s="37"/>
      <c r="E92" s="37"/>
      <c r="F92" s="28" t="str">
        <f>IF(E18="","",E18)</f>
        <v>Vyplň údaj</v>
      </c>
      <c r="G92" s="37"/>
      <c r="H92" s="37"/>
      <c r="I92" s="30" t="s">
        <v>32</v>
      </c>
      <c r="J92" s="33" t="str">
        <f>E24</f>
        <v>Ing. Jiří Skalník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44" t="s">
        <v>102</v>
      </c>
      <c r="D94" s="145"/>
      <c r="E94" s="145"/>
      <c r="F94" s="145"/>
      <c r="G94" s="145"/>
      <c r="H94" s="145"/>
      <c r="I94" s="145"/>
      <c r="J94" s="146" t="s">
        <v>103</v>
      </c>
      <c r="K94" s="145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47" t="s">
        <v>104</v>
      </c>
      <c r="D96" s="37"/>
      <c r="E96" s="37"/>
      <c r="F96" s="37"/>
      <c r="G96" s="37"/>
      <c r="H96" s="37"/>
      <c r="I96" s="37"/>
      <c r="J96" s="85">
        <f>J121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105</v>
      </c>
    </row>
    <row r="97" spans="2:12" s="9" customFormat="1" ht="24.95" customHeight="1">
      <c r="B97" s="148"/>
      <c r="C97" s="149"/>
      <c r="D97" s="150" t="s">
        <v>326</v>
      </c>
      <c r="E97" s="151"/>
      <c r="F97" s="151"/>
      <c r="G97" s="151"/>
      <c r="H97" s="151"/>
      <c r="I97" s="151"/>
      <c r="J97" s="152">
        <f>J122</f>
        <v>0</v>
      </c>
      <c r="K97" s="149"/>
      <c r="L97" s="153"/>
    </row>
    <row r="98" spans="2:12" s="10" customFormat="1" ht="19.9" customHeight="1">
      <c r="B98" s="154"/>
      <c r="C98" s="155"/>
      <c r="D98" s="156" t="s">
        <v>327</v>
      </c>
      <c r="E98" s="157"/>
      <c r="F98" s="157"/>
      <c r="G98" s="157"/>
      <c r="H98" s="157"/>
      <c r="I98" s="157"/>
      <c r="J98" s="158">
        <f>J123</f>
        <v>0</v>
      </c>
      <c r="K98" s="155"/>
      <c r="L98" s="159"/>
    </row>
    <row r="99" spans="2:12" s="10" customFormat="1" ht="19.9" customHeight="1">
      <c r="B99" s="154"/>
      <c r="C99" s="155"/>
      <c r="D99" s="156" t="s">
        <v>328</v>
      </c>
      <c r="E99" s="157"/>
      <c r="F99" s="157"/>
      <c r="G99" s="157"/>
      <c r="H99" s="157"/>
      <c r="I99" s="157"/>
      <c r="J99" s="158">
        <f>J126</f>
        <v>0</v>
      </c>
      <c r="K99" s="155"/>
      <c r="L99" s="159"/>
    </row>
    <row r="100" spans="2:12" s="10" customFormat="1" ht="19.9" customHeight="1">
      <c r="B100" s="154"/>
      <c r="C100" s="155"/>
      <c r="D100" s="156" t="s">
        <v>329</v>
      </c>
      <c r="E100" s="157"/>
      <c r="F100" s="157"/>
      <c r="G100" s="157"/>
      <c r="H100" s="157"/>
      <c r="I100" s="157"/>
      <c r="J100" s="158">
        <f>J137</f>
        <v>0</v>
      </c>
      <c r="K100" s="155"/>
      <c r="L100" s="159"/>
    </row>
    <row r="101" spans="2:12" s="10" customFormat="1" ht="19.9" customHeight="1">
      <c r="B101" s="154"/>
      <c r="C101" s="155"/>
      <c r="D101" s="156" t="s">
        <v>330</v>
      </c>
      <c r="E101" s="157"/>
      <c r="F101" s="157"/>
      <c r="G101" s="157"/>
      <c r="H101" s="157"/>
      <c r="I101" s="157"/>
      <c r="J101" s="158">
        <f>J140</f>
        <v>0</v>
      </c>
      <c r="K101" s="155"/>
      <c r="L101" s="159"/>
    </row>
    <row r="102" spans="1:31" s="2" customFormat="1" ht="21.75" customHeight="1">
      <c r="A102" s="35"/>
      <c r="B102" s="36"/>
      <c r="C102" s="37"/>
      <c r="D102" s="37"/>
      <c r="E102" s="37"/>
      <c r="F102" s="37"/>
      <c r="G102" s="37"/>
      <c r="H102" s="37"/>
      <c r="I102" s="37"/>
      <c r="J102" s="37"/>
      <c r="K102" s="37"/>
      <c r="L102" s="52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</row>
    <row r="103" spans="1:31" s="2" customFormat="1" ht="6.95" customHeight="1">
      <c r="A103" s="35"/>
      <c r="B103" s="55"/>
      <c r="C103" s="56"/>
      <c r="D103" s="56"/>
      <c r="E103" s="56"/>
      <c r="F103" s="56"/>
      <c r="G103" s="56"/>
      <c r="H103" s="56"/>
      <c r="I103" s="56"/>
      <c r="J103" s="56"/>
      <c r="K103" s="56"/>
      <c r="L103" s="52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7" spans="1:31" s="2" customFormat="1" ht="6.95" customHeight="1">
      <c r="A107" s="35"/>
      <c r="B107" s="57"/>
      <c r="C107" s="58"/>
      <c r="D107" s="58"/>
      <c r="E107" s="58"/>
      <c r="F107" s="58"/>
      <c r="G107" s="58"/>
      <c r="H107" s="58"/>
      <c r="I107" s="58"/>
      <c r="J107" s="58"/>
      <c r="K107" s="58"/>
      <c r="L107" s="52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24.95" customHeight="1">
      <c r="A108" s="35"/>
      <c r="B108" s="36"/>
      <c r="C108" s="24" t="s">
        <v>113</v>
      </c>
      <c r="D108" s="37"/>
      <c r="E108" s="37"/>
      <c r="F108" s="37"/>
      <c r="G108" s="37"/>
      <c r="H108" s="37"/>
      <c r="I108" s="37"/>
      <c r="J108" s="37"/>
      <c r="K108" s="37"/>
      <c r="L108" s="52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6.95" customHeight="1">
      <c r="A109" s="35"/>
      <c r="B109" s="36"/>
      <c r="C109" s="37"/>
      <c r="D109" s="37"/>
      <c r="E109" s="37"/>
      <c r="F109" s="37"/>
      <c r="G109" s="37"/>
      <c r="H109" s="37"/>
      <c r="I109" s="37"/>
      <c r="J109" s="37"/>
      <c r="K109" s="37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12" customHeight="1">
      <c r="A110" s="35"/>
      <c r="B110" s="36"/>
      <c r="C110" s="30" t="s">
        <v>16</v>
      </c>
      <c r="D110" s="37"/>
      <c r="E110" s="37"/>
      <c r="F110" s="37"/>
      <c r="G110" s="37"/>
      <c r="H110" s="37"/>
      <c r="I110" s="37"/>
      <c r="J110" s="37"/>
      <c r="K110" s="37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16.5" customHeight="1">
      <c r="A111" s="35"/>
      <c r="B111" s="36"/>
      <c r="C111" s="37"/>
      <c r="D111" s="37"/>
      <c r="E111" s="317" t="str">
        <f>E7</f>
        <v>VT Olše - Písek jez km 68,270</v>
      </c>
      <c r="F111" s="318"/>
      <c r="G111" s="318"/>
      <c r="H111" s="318"/>
      <c r="I111" s="37"/>
      <c r="J111" s="37"/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2" customHeight="1">
      <c r="A112" s="35"/>
      <c r="B112" s="36"/>
      <c r="C112" s="30" t="s">
        <v>99</v>
      </c>
      <c r="D112" s="37"/>
      <c r="E112" s="37"/>
      <c r="F112" s="37"/>
      <c r="G112" s="37"/>
      <c r="H112" s="37"/>
      <c r="I112" s="37"/>
      <c r="J112" s="37"/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16.5" customHeight="1">
      <c r="A113" s="35"/>
      <c r="B113" s="36"/>
      <c r="C113" s="37"/>
      <c r="D113" s="37"/>
      <c r="E113" s="269" t="str">
        <f>E9</f>
        <v>VON - vedlejší a ostatní náklady</v>
      </c>
      <c r="F113" s="319"/>
      <c r="G113" s="319"/>
      <c r="H113" s="319"/>
      <c r="I113" s="37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6.95" customHeight="1">
      <c r="A114" s="35"/>
      <c r="B114" s="36"/>
      <c r="C114" s="37"/>
      <c r="D114" s="37"/>
      <c r="E114" s="37"/>
      <c r="F114" s="37"/>
      <c r="G114" s="37"/>
      <c r="H114" s="37"/>
      <c r="I114" s="37"/>
      <c r="J114" s="37"/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2" customHeight="1">
      <c r="A115" s="35"/>
      <c r="B115" s="36"/>
      <c r="C115" s="30" t="s">
        <v>20</v>
      </c>
      <c r="D115" s="37"/>
      <c r="E115" s="37"/>
      <c r="F115" s="28" t="str">
        <f>F12</f>
        <v xml:space="preserve">Písek </v>
      </c>
      <c r="G115" s="37"/>
      <c r="H115" s="37"/>
      <c r="I115" s="30" t="s">
        <v>22</v>
      </c>
      <c r="J115" s="67" t="str">
        <f>IF(J12="","",J12)</f>
        <v>12. 4. 2023</v>
      </c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6.95" customHeight="1">
      <c r="A116" s="35"/>
      <c r="B116" s="36"/>
      <c r="C116" s="37"/>
      <c r="D116" s="37"/>
      <c r="E116" s="37"/>
      <c r="F116" s="37"/>
      <c r="G116" s="37"/>
      <c r="H116" s="37"/>
      <c r="I116" s="37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15.2" customHeight="1">
      <c r="A117" s="35"/>
      <c r="B117" s="36"/>
      <c r="C117" s="30" t="s">
        <v>24</v>
      </c>
      <c r="D117" s="37"/>
      <c r="E117" s="37"/>
      <c r="F117" s="28" t="str">
        <f>E15</f>
        <v xml:space="preserve"> </v>
      </c>
      <c r="G117" s="37"/>
      <c r="H117" s="37"/>
      <c r="I117" s="30" t="s">
        <v>30</v>
      </c>
      <c r="J117" s="33" t="str">
        <f>E21</f>
        <v xml:space="preserve"> </v>
      </c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15.2" customHeight="1">
      <c r="A118" s="35"/>
      <c r="B118" s="36"/>
      <c r="C118" s="30" t="s">
        <v>28</v>
      </c>
      <c r="D118" s="37"/>
      <c r="E118" s="37"/>
      <c r="F118" s="28" t="str">
        <f>IF(E18="","",E18)</f>
        <v>Vyplň údaj</v>
      </c>
      <c r="G118" s="37"/>
      <c r="H118" s="37"/>
      <c r="I118" s="30" t="s">
        <v>32</v>
      </c>
      <c r="J118" s="33" t="str">
        <f>E24</f>
        <v>Ing. Jiří Skalník</v>
      </c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10.35" customHeight="1">
      <c r="A119" s="35"/>
      <c r="B119" s="36"/>
      <c r="C119" s="37"/>
      <c r="D119" s="37"/>
      <c r="E119" s="37"/>
      <c r="F119" s="37"/>
      <c r="G119" s="37"/>
      <c r="H119" s="37"/>
      <c r="I119" s="37"/>
      <c r="J119" s="37"/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11" customFormat="1" ht="29.25" customHeight="1">
      <c r="A120" s="160"/>
      <c r="B120" s="161"/>
      <c r="C120" s="162" t="s">
        <v>114</v>
      </c>
      <c r="D120" s="163" t="s">
        <v>60</v>
      </c>
      <c r="E120" s="163" t="s">
        <v>56</v>
      </c>
      <c r="F120" s="163" t="s">
        <v>57</v>
      </c>
      <c r="G120" s="163" t="s">
        <v>115</v>
      </c>
      <c r="H120" s="163" t="s">
        <v>116</v>
      </c>
      <c r="I120" s="163" t="s">
        <v>117</v>
      </c>
      <c r="J120" s="163" t="s">
        <v>103</v>
      </c>
      <c r="K120" s="164" t="s">
        <v>118</v>
      </c>
      <c r="L120" s="165"/>
      <c r="M120" s="76" t="s">
        <v>1</v>
      </c>
      <c r="N120" s="77" t="s">
        <v>39</v>
      </c>
      <c r="O120" s="77" t="s">
        <v>119</v>
      </c>
      <c r="P120" s="77" t="s">
        <v>120</v>
      </c>
      <c r="Q120" s="77" t="s">
        <v>121</v>
      </c>
      <c r="R120" s="77" t="s">
        <v>122</v>
      </c>
      <c r="S120" s="77" t="s">
        <v>123</v>
      </c>
      <c r="T120" s="78" t="s">
        <v>124</v>
      </c>
      <c r="U120" s="160"/>
      <c r="V120" s="160"/>
      <c r="W120" s="160"/>
      <c r="X120" s="160"/>
      <c r="Y120" s="160"/>
      <c r="Z120" s="160"/>
      <c r="AA120" s="160"/>
      <c r="AB120" s="160"/>
      <c r="AC120" s="160"/>
      <c r="AD120" s="160"/>
      <c r="AE120" s="160"/>
    </row>
    <row r="121" spans="1:63" s="2" customFormat="1" ht="22.9" customHeight="1">
      <c r="A121" s="35"/>
      <c r="B121" s="36"/>
      <c r="C121" s="83" t="s">
        <v>125</v>
      </c>
      <c r="D121" s="37"/>
      <c r="E121" s="37"/>
      <c r="F121" s="37"/>
      <c r="G121" s="37"/>
      <c r="H121" s="37"/>
      <c r="I121" s="37"/>
      <c r="J121" s="166">
        <f>BK121</f>
        <v>0</v>
      </c>
      <c r="K121" s="37"/>
      <c r="L121" s="40"/>
      <c r="M121" s="79"/>
      <c r="N121" s="167"/>
      <c r="O121" s="80"/>
      <c r="P121" s="168">
        <f>P122</f>
        <v>0</v>
      </c>
      <c r="Q121" s="80"/>
      <c r="R121" s="168">
        <f>R122</f>
        <v>0</v>
      </c>
      <c r="S121" s="80"/>
      <c r="T121" s="169">
        <f>T122</f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T121" s="18" t="s">
        <v>74</v>
      </c>
      <c r="AU121" s="18" t="s">
        <v>105</v>
      </c>
      <c r="BK121" s="170">
        <f>BK122</f>
        <v>0</v>
      </c>
    </row>
    <row r="122" spans="2:63" s="12" customFormat="1" ht="25.9" customHeight="1">
      <c r="B122" s="171"/>
      <c r="C122" s="172"/>
      <c r="D122" s="173" t="s">
        <v>74</v>
      </c>
      <c r="E122" s="174" t="s">
        <v>331</v>
      </c>
      <c r="F122" s="174" t="s">
        <v>332</v>
      </c>
      <c r="G122" s="172"/>
      <c r="H122" s="172"/>
      <c r="I122" s="175"/>
      <c r="J122" s="176">
        <f>BK122</f>
        <v>0</v>
      </c>
      <c r="K122" s="172"/>
      <c r="L122" s="177"/>
      <c r="M122" s="178"/>
      <c r="N122" s="179"/>
      <c r="O122" s="179"/>
      <c r="P122" s="180">
        <f>P123+P126+P137+P140</f>
        <v>0</v>
      </c>
      <c r="Q122" s="179"/>
      <c r="R122" s="180">
        <f>R123+R126+R137+R140</f>
        <v>0</v>
      </c>
      <c r="S122" s="179"/>
      <c r="T122" s="181">
        <f>T123+T126+T137+T140</f>
        <v>0</v>
      </c>
      <c r="AR122" s="182" t="s">
        <v>161</v>
      </c>
      <c r="AT122" s="183" t="s">
        <v>74</v>
      </c>
      <c r="AU122" s="183" t="s">
        <v>75</v>
      </c>
      <c r="AY122" s="182" t="s">
        <v>128</v>
      </c>
      <c r="BK122" s="184">
        <f>BK123+BK126+BK137+BK140</f>
        <v>0</v>
      </c>
    </row>
    <row r="123" spans="2:63" s="12" customFormat="1" ht="22.9" customHeight="1">
      <c r="B123" s="171"/>
      <c r="C123" s="172"/>
      <c r="D123" s="173" t="s">
        <v>74</v>
      </c>
      <c r="E123" s="185" t="s">
        <v>333</v>
      </c>
      <c r="F123" s="185" t="s">
        <v>334</v>
      </c>
      <c r="G123" s="172"/>
      <c r="H123" s="172"/>
      <c r="I123" s="175"/>
      <c r="J123" s="186">
        <f>BK123</f>
        <v>0</v>
      </c>
      <c r="K123" s="172"/>
      <c r="L123" s="177"/>
      <c r="M123" s="178"/>
      <c r="N123" s="179"/>
      <c r="O123" s="179"/>
      <c r="P123" s="180">
        <f>SUM(P124:P125)</f>
        <v>0</v>
      </c>
      <c r="Q123" s="179"/>
      <c r="R123" s="180">
        <f>SUM(R124:R125)</f>
        <v>0</v>
      </c>
      <c r="S123" s="179"/>
      <c r="T123" s="181">
        <f>SUM(T124:T125)</f>
        <v>0</v>
      </c>
      <c r="AR123" s="182" t="s">
        <v>161</v>
      </c>
      <c r="AT123" s="183" t="s">
        <v>74</v>
      </c>
      <c r="AU123" s="183" t="s">
        <v>83</v>
      </c>
      <c r="AY123" s="182" t="s">
        <v>128</v>
      </c>
      <c r="BK123" s="184">
        <f>SUM(BK124:BK125)</f>
        <v>0</v>
      </c>
    </row>
    <row r="124" spans="1:65" s="2" customFormat="1" ht="24.2" customHeight="1">
      <c r="A124" s="35"/>
      <c r="B124" s="36"/>
      <c r="C124" s="187" t="s">
        <v>83</v>
      </c>
      <c r="D124" s="187" t="s">
        <v>130</v>
      </c>
      <c r="E124" s="188" t="s">
        <v>335</v>
      </c>
      <c r="F124" s="189" t="s">
        <v>336</v>
      </c>
      <c r="G124" s="190" t="s">
        <v>337</v>
      </c>
      <c r="H124" s="191">
        <v>1</v>
      </c>
      <c r="I124" s="192"/>
      <c r="J124" s="193">
        <f>ROUND(I124*H124,2)</f>
        <v>0</v>
      </c>
      <c r="K124" s="189" t="s">
        <v>134</v>
      </c>
      <c r="L124" s="40"/>
      <c r="M124" s="194" t="s">
        <v>1</v>
      </c>
      <c r="N124" s="195" t="s">
        <v>40</v>
      </c>
      <c r="O124" s="72"/>
      <c r="P124" s="196">
        <f>O124*H124</f>
        <v>0</v>
      </c>
      <c r="Q124" s="196">
        <v>0</v>
      </c>
      <c r="R124" s="196">
        <f>Q124*H124</f>
        <v>0</v>
      </c>
      <c r="S124" s="196">
        <v>0</v>
      </c>
      <c r="T124" s="197">
        <f>S124*H124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198" t="s">
        <v>338</v>
      </c>
      <c r="AT124" s="198" t="s">
        <v>130</v>
      </c>
      <c r="AU124" s="198" t="s">
        <v>85</v>
      </c>
      <c r="AY124" s="18" t="s">
        <v>128</v>
      </c>
      <c r="BE124" s="199">
        <f>IF(N124="základní",J124,0)</f>
        <v>0</v>
      </c>
      <c r="BF124" s="199">
        <f>IF(N124="snížená",J124,0)</f>
        <v>0</v>
      </c>
      <c r="BG124" s="199">
        <f>IF(N124="zákl. přenesená",J124,0)</f>
        <v>0</v>
      </c>
      <c r="BH124" s="199">
        <f>IF(N124="sníž. přenesená",J124,0)</f>
        <v>0</v>
      </c>
      <c r="BI124" s="199">
        <f>IF(N124="nulová",J124,0)</f>
        <v>0</v>
      </c>
      <c r="BJ124" s="18" t="s">
        <v>83</v>
      </c>
      <c r="BK124" s="199">
        <f>ROUND(I124*H124,2)</f>
        <v>0</v>
      </c>
      <c r="BL124" s="18" t="s">
        <v>338</v>
      </c>
      <c r="BM124" s="198" t="s">
        <v>339</v>
      </c>
    </row>
    <row r="125" spans="1:47" s="2" customFormat="1" ht="19.5">
      <c r="A125" s="35"/>
      <c r="B125" s="36"/>
      <c r="C125" s="37"/>
      <c r="D125" s="200" t="s">
        <v>137</v>
      </c>
      <c r="E125" s="37"/>
      <c r="F125" s="201" t="s">
        <v>340</v>
      </c>
      <c r="G125" s="37"/>
      <c r="H125" s="37"/>
      <c r="I125" s="202"/>
      <c r="J125" s="37"/>
      <c r="K125" s="37"/>
      <c r="L125" s="40"/>
      <c r="M125" s="203"/>
      <c r="N125" s="204"/>
      <c r="O125" s="72"/>
      <c r="P125" s="72"/>
      <c r="Q125" s="72"/>
      <c r="R125" s="72"/>
      <c r="S125" s="72"/>
      <c r="T125" s="73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T125" s="18" t="s">
        <v>137</v>
      </c>
      <c r="AU125" s="18" t="s">
        <v>85</v>
      </c>
    </row>
    <row r="126" spans="2:63" s="12" customFormat="1" ht="22.9" customHeight="1">
      <c r="B126" s="171"/>
      <c r="C126" s="172"/>
      <c r="D126" s="173" t="s">
        <v>74</v>
      </c>
      <c r="E126" s="185" t="s">
        <v>341</v>
      </c>
      <c r="F126" s="185" t="s">
        <v>342</v>
      </c>
      <c r="G126" s="172"/>
      <c r="H126" s="172"/>
      <c r="I126" s="175"/>
      <c r="J126" s="186">
        <f>BK126</f>
        <v>0</v>
      </c>
      <c r="K126" s="172"/>
      <c r="L126" s="177"/>
      <c r="M126" s="178"/>
      <c r="N126" s="179"/>
      <c r="O126" s="179"/>
      <c r="P126" s="180">
        <f>SUM(P127:P136)</f>
        <v>0</v>
      </c>
      <c r="Q126" s="179"/>
      <c r="R126" s="180">
        <f>SUM(R127:R136)</f>
        <v>0</v>
      </c>
      <c r="S126" s="179"/>
      <c r="T126" s="181">
        <f>SUM(T127:T136)</f>
        <v>0</v>
      </c>
      <c r="AR126" s="182" t="s">
        <v>161</v>
      </c>
      <c r="AT126" s="183" t="s">
        <v>74</v>
      </c>
      <c r="AU126" s="183" t="s">
        <v>83</v>
      </c>
      <c r="AY126" s="182" t="s">
        <v>128</v>
      </c>
      <c r="BK126" s="184">
        <f>SUM(BK127:BK136)</f>
        <v>0</v>
      </c>
    </row>
    <row r="127" spans="1:65" s="2" customFormat="1" ht="24.2" customHeight="1">
      <c r="A127" s="35"/>
      <c r="B127" s="36"/>
      <c r="C127" s="187" t="s">
        <v>85</v>
      </c>
      <c r="D127" s="187" t="s">
        <v>130</v>
      </c>
      <c r="E127" s="188" t="s">
        <v>343</v>
      </c>
      <c r="F127" s="189" t="s">
        <v>344</v>
      </c>
      <c r="G127" s="190" t="s">
        <v>337</v>
      </c>
      <c r="H127" s="191">
        <v>0.034</v>
      </c>
      <c r="I127" s="192"/>
      <c r="J127" s="193">
        <f>ROUND(I127*H127,2)</f>
        <v>0</v>
      </c>
      <c r="K127" s="189" t="s">
        <v>134</v>
      </c>
      <c r="L127" s="40"/>
      <c r="M127" s="194" t="s">
        <v>1</v>
      </c>
      <c r="N127" s="195" t="s">
        <v>40</v>
      </c>
      <c r="O127" s="72"/>
      <c r="P127" s="196">
        <f>O127*H127</f>
        <v>0</v>
      </c>
      <c r="Q127" s="196">
        <v>0</v>
      </c>
      <c r="R127" s="196">
        <f>Q127*H127</f>
        <v>0</v>
      </c>
      <c r="S127" s="196">
        <v>0</v>
      </c>
      <c r="T127" s="197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198" t="s">
        <v>338</v>
      </c>
      <c r="AT127" s="198" t="s">
        <v>130</v>
      </c>
      <c r="AU127" s="198" t="s">
        <v>85</v>
      </c>
      <c r="AY127" s="18" t="s">
        <v>128</v>
      </c>
      <c r="BE127" s="199">
        <f>IF(N127="základní",J127,0)</f>
        <v>0</v>
      </c>
      <c r="BF127" s="199">
        <f>IF(N127="snížená",J127,0)</f>
        <v>0</v>
      </c>
      <c r="BG127" s="199">
        <f>IF(N127="zákl. přenesená",J127,0)</f>
        <v>0</v>
      </c>
      <c r="BH127" s="199">
        <f>IF(N127="sníž. přenesená",J127,0)</f>
        <v>0</v>
      </c>
      <c r="BI127" s="199">
        <f>IF(N127="nulová",J127,0)</f>
        <v>0</v>
      </c>
      <c r="BJ127" s="18" t="s">
        <v>83</v>
      </c>
      <c r="BK127" s="199">
        <f>ROUND(I127*H127,2)</f>
        <v>0</v>
      </c>
      <c r="BL127" s="18" t="s">
        <v>338</v>
      </c>
      <c r="BM127" s="198" t="s">
        <v>345</v>
      </c>
    </row>
    <row r="128" spans="1:47" s="2" customFormat="1" ht="29.25">
      <c r="A128" s="35"/>
      <c r="B128" s="36"/>
      <c r="C128" s="37"/>
      <c r="D128" s="200" t="s">
        <v>137</v>
      </c>
      <c r="E128" s="37"/>
      <c r="F128" s="201" t="s">
        <v>346</v>
      </c>
      <c r="G128" s="37"/>
      <c r="H128" s="37"/>
      <c r="I128" s="202"/>
      <c r="J128" s="37"/>
      <c r="K128" s="37"/>
      <c r="L128" s="40"/>
      <c r="M128" s="203"/>
      <c r="N128" s="204"/>
      <c r="O128" s="72"/>
      <c r="P128" s="72"/>
      <c r="Q128" s="72"/>
      <c r="R128" s="72"/>
      <c r="S128" s="72"/>
      <c r="T128" s="73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T128" s="18" t="s">
        <v>137</v>
      </c>
      <c r="AU128" s="18" t="s">
        <v>85</v>
      </c>
    </row>
    <row r="129" spans="2:51" s="13" customFormat="1" ht="11.25">
      <c r="B129" s="205"/>
      <c r="C129" s="206"/>
      <c r="D129" s="200" t="s">
        <v>139</v>
      </c>
      <c r="E129" s="206"/>
      <c r="F129" s="208" t="s">
        <v>347</v>
      </c>
      <c r="G129" s="206"/>
      <c r="H129" s="209">
        <v>0.034</v>
      </c>
      <c r="I129" s="210"/>
      <c r="J129" s="206"/>
      <c r="K129" s="206"/>
      <c r="L129" s="211"/>
      <c r="M129" s="212"/>
      <c r="N129" s="213"/>
      <c r="O129" s="213"/>
      <c r="P129" s="213"/>
      <c r="Q129" s="213"/>
      <c r="R129" s="213"/>
      <c r="S129" s="213"/>
      <c r="T129" s="214"/>
      <c r="AT129" s="215" t="s">
        <v>139</v>
      </c>
      <c r="AU129" s="215" t="s">
        <v>85</v>
      </c>
      <c r="AV129" s="13" t="s">
        <v>85</v>
      </c>
      <c r="AW129" s="13" t="s">
        <v>4</v>
      </c>
      <c r="AX129" s="13" t="s">
        <v>83</v>
      </c>
      <c r="AY129" s="215" t="s">
        <v>128</v>
      </c>
    </row>
    <row r="130" spans="1:65" s="2" customFormat="1" ht="16.5" customHeight="1">
      <c r="A130" s="35"/>
      <c r="B130" s="36"/>
      <c r="C130" s="187" t="s">
        <v>147</v>
      </c>
      <c r="D130" s="187" t="s">
        <v>130</v>
      </c>
      <c r="E130" s="188" t="s">
        <v>348</v>
      </c>
      <c r="F130" s="189" t="s">
        <v>349</v>
      </c>
      <c r="G130" s="190" t="s">
        <v>337</v>
      </c>
      <c r="H130" s="191">
        <v>6</v>
      </c>
      <c r="I130" s="192"/>
      <c r="J130" s="193">
        <f>ROUND(I130*H130,2)</f>
        <v>0</v>
      </c>
      <c r="K130" s="189" t="s">
        <v>134</v>
      </c>
      <c r="L130" s="40"/>
      <c r="M130" s="194" t="s">
        <v>1</v>
      </c>
      <c r="N130" s="195" t="s">
        <v>40</v>
      </c>
      <c r="O130" s="72"/>
      <c r="P130" s="196">
        <f>O130*H130</f>
        <v>0</v>
      </c>
      <c r="Q130" s="196">
        <v>0</v>
      </c>
      <c r="R130" s="196">
        <f>Q130*H130</f>
        <v>0</v>
      </c>
      <c r="S130" s="196">
        <v>0</v>
      </c>
      <c r="T130" s="197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198" t="s">
        <v>338</v>
      </c>
      <c r="AT130" s="198" t="s">
        <v>130</v>
      </c>
      <c r="AU130" s="198" t="s">
        <v>85</v>
      </c>
      <c r="AY130" s="18" t="s">
        <v>128</v>
      </c>
      <c r="BE130" s="199">
        <f>IF(N130="základní",J130,0)</f>
        <v>0</v>
      </c>
      <c r="BF130" s="199">
        <f>IF(N130="snížená",J130,0)</f>
        <v>0</v>
      </c>
      <c r="BG130" s="199">
        <f>IF(N130="zákl. přenesená",J130,0)</f>
        <v>0</v>
      </c>
      <c r="BH130" s="199">
        <f>IF(N130="sníž. přenesená",J130,0)</f>
        <v>0</v>
      </c>
      <c r="BI130" s="199">
        <f>IF(N130="nulová",J130,0)</f>
        <v>0</v>
      </c>
      <c r="BJ130" s="18" t="s">
        <v>83</v>
      </c>
      <c r="BK130" s="199">
        <f>ROUND(I130*H130,2)</f>
        <v>0</v>
      </c>
      <c r="BL130" s="18" t="s">
        <v>338</v>
      </c>
      <c r="BM130" s="198" t="s">
        <v>350</v>
      </c>
    </row>
    <row r="131" spans="1:47" s="2" customFormat="1" ht="19.5">
      <c r="A131" s="35"/>
      <c r="B131" s="36"/>
      <c r="C131" s="37"/>
      <c r="D131" s="200" t="s">
        <v>137</v>
      </c>
      <c r="E131" s="37"/>
      <c r="F131" s="201" t="s">
        <v>351</v>
      </c>
      <c r="G131" s="37"/>
      <c r="H131" s="37"/>
      <c r="I131" s="202"/>
      <c r="J131" s="37"/>
      <c r="K131" s="37"/>
      <c r="L131" s="40"/>
      <c r="M131" s="203"/>
      <c r="N131" s="204"/>
      <c r="O131" s="72"/>
      <c r="P131" s="72"/>
      <c r="Q131" s="72"/>
      <c r="R131" s="72"/>
      <c r="S131" s="72"/>
      <c r="T131" s="73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T131" s="18" t="s">
        <v>137</v>
      </c>
      <c r="AU131" s="18" t="s">
        <v>85</v>
      </c>
    </row>
    <row r="132" spans="2:51" s="14" customFormat="1" ht="11.25">
      <c r="B132" s="226"/>
      <c r="C132" s="227"/>
      <c r="D132" s="200" t="s">
        <v>139</v>
      </c>
      <c r="E132" s="228" t="s">
        <v>1</v>
      </c>
      <c r="F132" s="229" t="s">
        <v>352</v>
      </c>
      <c r="G132" s="227"/>
      <c r="H132" s="228" t="s">
        <v>1</v>
      </c>
      <c r="I132" s="230"/>
      <c r="J132" s="227"/>
      <c r="K132" s="227"/>
      <c r="L132" s="231"/>
      <c r="M132" s="232"/>
      <c r="N132" s="233"/>
      <c r="O132" s="233"/>
      <c r="P132" s="233"/>
      <c r="Q132" s="233"/>
      <c r="R132" s="233"/>
      <c r="S132" s="233"/>
      <c r="T132" s="234"/>
      <c r="AT132" s="235" t="s">
        <v>139</v>
      </c>
      <c r="AU132" s="235" t="s">
        <v>85</v>
      </c>
      <c r="AV132" s="14" t="s">
        <v>83</v>
      </c>
      <c r="AW132" s="14" t="s">
        <v>31</v>
      </c>
      <c r="AX132" s="14" t="s">
        <v>75</v>
      </c>
      <c r="AY132" s="235" t="s">
        <v>128</v>
      </c>
    </row>
    <row r="133" spans="2:51" s="13" customFormat="1" ht="11.25">
      <c r="B133" s="205"/>
      <c r="C133" s="206"/>
      <c r="D133" s="200" t="s">
        <v>139</v>
      </c>
      <c r="E133" s="207" t="s">
        <v>1</v>
      </c>
      <c r="F133" s="208" t="s">
        <v>353</v>
      </c>
      <c r="G133" s="206"/>
      <c r="H133" s="209">
        <v>4</v>
      </c>
      <c r="I133" s="210"/>
      <c r="J133" s="206"/>
      <c r="K133" s="206"/>
      <c r="L133" s="211"/>
      <c r="M133" s="212"/>
      <c r="N133" s="213"/>
      <c r="O133" s="213"/>
      <c r="P133" s="213"/>
      <c r="Q133" s="213"/>
      <c r="R133" s="213"/>
      <c r="S133" s="213"/>
      <c r="T133" s="214"/>
      <c r="AT133" s="215" t="s">
        <v>139</v>
      </c>
      <c r="AU133" s="215" t="s">
        <v>85</v>
      </c>
      <c r="AV133" s="13" t="s">
        <v>85</v>
      </c>
      <c r="AW133" s="13" t="s">
        <v>31</v>
      </c>
      <c r="AX133" s="13" t="s">
        <v>75</v>
      </c>
      <c r="AY133" s="215" t="s">
        <v>128</v>
      </c>
    </row>
    <row r="134" spans="2:51" s="13" customFormat="1" ht="11.25">
      <c r="B134" s="205"/>
      <c r="C134" s="206"/>
      <c r="D134" s="200" t="s">
        <v>139</v>
      </c>
      <c r="E134" s="207" t="s">
        <v>1</v>
      </c>
      <c r="F134" s="208" t="s">
        <v>354</v>
      </c>
      <c r="G134" s="206"/>
      <c r="H134" s="209">
        <v>1</v>
      </c>
      <c r="I134" s="210"/>
      <c r="J134" s="206"/>
      <c r="K134" s="206"/>
      <c r="L134" s="211"/>
      <c r="M134" s="212"/>
      <c r="N134" s="213"/>
      <c r="O134" s="213"/>
      <c r="P134" s="213"/>
      <c r="Q134" s="213"/>
      <c r="R134" s="213"/>
      <c r="S134" s="213"/>
      <c r="T134" s="214"/>
      <c r="AT134" s="215" t="s">
        <v>139</v>
      </c>
      <c r="AU134" s="215" t="s">
        <v>85</v>
      </c>
      <c r="AV134" s="13" t="s">
        <v>85</v>
      </c>
      <c r="AW134" s="13" t="s">
        <v>31</v>
      </c>
      <c r="AX134" s="13" t="s">
        <v>75</v>
      </c>
      <c r="AY134" s="215" t="s">
        <v>128</v>
      </c>
    </row>
    <row r="135" spans="2:51" s="13" customFormat="1" ht="11.25">
      <c r="B135" s="205"/>
      <c r="C135" s="206"/>
      <c r="D135" s="200" t="s">
        <v>139</v>
      </c>
      <c r="E135" s="207" t="s">
        <v>1</v>
      </c>
      <c r="F135" s="208" t="s">
        <v>355</v>
      </c>
      <c r="G135" s="206"/>
      <c r="H135" s="209">
        <v>1</v>
      </c>
      <c r="I135" s="210"/>
      <c r="J135" s="206"/>
      <c r="K135" s="206"/>
      <c r="L135" s="211"/>
      <c r="M135" s="212"/>
      <c r="N135" s="213"/>
      <c r="O135" s="213"/>
      <c r="P135" s="213"/>
      <c r="Q135" s="213"/>
      <c r="R135" s="213"/>
      <c r="S135" s="213"/>
      <c r="T135" s="214"/>
      <c r="AT135" s="215" t="s">
        <v>139</v>
      </c>
      <c r="AU135" s="215" t="s">
        <v>85</v>
      </c>
      <c r="AV135" s="13" t="s">
        <v>85</v>
      </c>
      <c r="AW135" s="13" t="s">
        <v>31</v>
      </c>
      <c r="AX135" s="13" t="s">
        <v>75</v>
      </c>
      <c r="AY135" s="215" t="s">
        <v>128</v>
      </c>
    </row>
    <row r="136" spans="2:51" s="15" customFormat="1" ht="11.25">
      <c r="B136" s="236"/>
      <c r="C136" s="237"/>
      <c r="D136" s="200" t="s">
        <v>139</v>
      </c>
      <c r="E136" s="238" t="s">
        <v>1</v>
      </c>
      <c r="F136" s="239" t="s">
        <v>211</v>
      </c>
      <c r="G136" s="237"/>
      <c r="H136" s="240">
        <v>6</v>
      </c>
      <c r="I136" s="241"/>
      <c r="J136" s="237"/>
      <c r="K136" s="237"/>
      <c r="L136" s="242"/>
      <c r="M136" s="243"/>
      <c r="N136" s="244"/>
      <c r="O136" s="244"/>
      <c r="P136" s="244"/>
      <c r="Q136" s="244"/>
      <c r="R136" s="244"/>
      <c r="S136" s="244"/>
      <c r="T136" s="245"/>
      <c r="AT136" s="246" t="s">
        <v>139</v>
      </c>
      <c r="AU136" s="246" t="s">
        <v>85</v>
      </c>
      <c r="AV136" s="15" t="s">
        <v>135</v>
      </c>
      <c r="AW136" s="15" t="s">
        <v>31</v>
      </c>
      <c r="AX136" s="15" t="s">
        <v>83</v>
      </c>
      <c r="AY136" s="246" t="s">
        <v>128</v>
      </c>
    </row>
    <row r="137" spans="2:63" s="12" customFormat="1" ht="22.9" customHeight="1">
      <c r="B137" s="171"/>
      <c r="C137" s="172"/>
      <c r="D137" s="173" t="s">
        <v>74</v>
      </c>
      <c r="E137" s="185" t="s">
        <v>356</v>
      </c>
      <c r="F137" s="185" t="s">
        <v>357</v>
      </c>
      <c r="G137" s="172"/>
      <c r="H137" s="172"/>
      <c r="I137" s="175"/>
      <c r="J137" s="186">
        <f>BK137</f>
        <v>0</v>
      </c>
      <c r="K137" s="172"/>
      <c r="L137" s="177"/>
      <c r="M137" s="178"/>
      <c r="N137" s="179"/>
      <c r="O137" s="179"/>
      <c r="P137" s="180">
        <f>SUM(P138:P139)</f>
        <v>0</v>
      </c>
      <c r="Q137" s="179"/>
      <c r="R137" s="180">
        <f>SUM(R138:R139)</f>
        <v>0</v>
      </c>
      <c r="S137" s="179"/>
      <c r="T137" s="181">
        <f>SUM(T138:T139)</f>
        <v>0</v>
      </c>
      <c r="AR137" s="182" t="s">
        <v>161</v>
      </c>
      <c r="AT137" s="183" t="s">
        <v>74</v>
      </c>
      <c r="AU137" s="183" t="s">
        <v>83</v>
      </c>
      <c r="AY137" s="182" t="s">
        <v>128</v>
      </c>
      <c r="BK137" s="184">
        <f>SUM(BK138:BK139)</f>
        <v>0</v>
      </c>
    </row>
    <row r="138" spans="1:65" s="2" customFormat="1" ht="33" customHeight="1">
      <c r="A138" s="35"/>
      <c r="B138" s="36"/>
      <c r="C138" s="187" t="s">
        <v>135</v>
      </c>
      <c r="D138" s="187" t="s">
        <v>130</v>
      </c>
      <c r="E138" s="188" t="s">
        <v>358</v>
      </c>
      <c r="F138" s="189" t="s">
        <v>359</v>
      </c>
      <c r="G138" s="190" t="s">
        <v>337</v>
      </c>
      <c r="H138" s="191">
        <v>1</v>
      </c>
      <c r="I138" s="192"/>
      <c r="J138" s="193">
        <f>ROUND(I138*H138,2)</f>
        <v>0</v>
      </c>
      <c r="K138" s="189" t="s">
        <v>134</v>
      </c>
      <c r="L138" s="40"/>
      <c r="M138" s="194" t="s">
        <v>1</v>
      </c>
      <c r="N138" s="195" t="s">
        <v>40</v>
      </c>
      <c r="O138" s="72"/>
      <c r="P138" s="196">
        <f>O138*H138</f>
        <v>0</v>
      </c>
      <c r="Q138" s="196">
        <v>0</v>
      </c>
      <c r="R138" s="196">
        <f>Q138*H138</f>
        <v>0</v>
      </c>
      <c r="S138" s="196">
        <v>0</v>
      </c>
      <c r="T138" s="197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198" t="s">
        <v>338</v>
      </c>
      <c r="AT138" s="198" t="s">
        <v>130</v>
      </c>
      <c r="AU138" s="198" t="s">
        <v>85</v>
      </c>
      <c r="AY138" s="18" t="s">
        <v>128</v>
      </c>
      <c r="BE138" s="199">
        <f>IF(N138="základní",J138,0)</f>
        <v>0</v>
      </c>
      <c r="BF138" s="199">
        <f>IF(N138="snížená",J138,0)</f>
        <v>0</v>
      </c>
      <c r="BG138" s="199">
        <f>IF(N138="zákl. přenesená",J138,0)</f>
        <v>0</v>
      </c>
      <c r="BH138" s="199">
        <f>IF(N138="sníž. přenesená",J138,0)</f>
        <v>0</v>
      </c>
      <c r="BI138" s="199">
        <f>IF(N138="nulová",J138,0)</f>
        <v>0</v>
      </c>
      <c r="BJ138" s="18" t="s">
        <v>83</v>
      </c>
      <c r="BK138" s="199">
        <f>ROUND(I138*H138,2)</f>
        <v>0</v>
      </c>
      <c r="BL138" s="18" t="s">
        <v>338</v>
      </c>
      <c r="BM138" s="198" t="s">
        <v>360</v>
      </c>
    </row>
    <row r="139" spans="1:47" s="2" customFormat="1" ht="19.5">
      <c r="A139" s="35"/>
      <c r="B139" s="36"/>
      <c r="C139" s="37"/>
      <c r="D139" s="200" t="s">
        <v>137</v>
      </c>
      <c r="E139" s="37"/>
      <c r="F139" s="201" t="s">
        <v>361</v>
      </c>
      <c r="G139" s="37"/>
      <c r="H139" s="37"/>
      <c r="I139" s="202"/>
      <c r="J139" s="37"/>
      <c r="K139" s="37"/>
      <c r="L139" s="40"/>
      <c r="M139" s="203"/>
      <c r="N139" s="204"/>
      <c r="O139" s="72"/>
      <c r="P139" s="72"/>
      <c r="Q139" s="72"/>
      <c r="R139" s="72"/>
      <c r="S139" s="72"/>
      <c r="T139" s="73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T139" s="18" t="s">
        <v>137</v>
      </c>
      <c r="AU139" s="18" t="s">
        <v>85</v>
      </c>
    </row>
    <row r="140" spans="2:63" s="12" customFormat="1" ht="22.9" customHeight="1">
      <c r="B140" s="171"/>
      <c r="C140" s="172"/>
      <c r="D140" s="173" t="s">
        <v>74</v>
      </c>
      <c r="E140" s="185" t="s">
        <v>362</v>
      </c>
      <c r="F140" s="185" t="s">
        <v>363</v>
      </c>
      <c r="G140" s="172"/>
      <c r="H140" s="172"/>
      <c r="I140" s="175"/>
      <c r="J140" s="186">
        <f>BK140</f>
        <v>0</v>
      </c>
      <c r="K140" s="172"/>
      <c r="L140" s="177"/>
      <c r="M140" s="178"/>
      <c r="N140" s="179"/>
      <c r="O140" s="179"/>
      <c r="P140" s="180">
        <f>SUM(P141:P144)</f>
        <v>0</v>
      </c>
      <c r="Q140" s="179"/>
      <c r="R140" s="180">
        <f>SUM(R141:R144)</f>
        <v>0</v>
      </c>
      <c r="S140" s="179"/>
      <c r="T140" s="181">
        <f>SUM(T141:T144)</f>
        <v>0</v>
      </c>
      <c r="AR140" s="182" t="s">
        <v>161</v>
      </c>
      <c r="AT140" s="183" t="s">
        <v>74</v>
      </c>
      <c r="AU140" s="183" t="s">
        <v>83</v>
      </c>
      <c r="AY140" s="182" t="s">
        <v>128</v>
      </c>
      <c r="BK140" s="184">
        <f>SUM(BK141:BK144)</f>
        <v>0</v>
      </c>
    </row>
    <row r="141" spans="1:65" s="2" customFormat="1" ht="24.2" customHeight="1">
      <c r="A141" s="35"/>
      <c r="B141" s="36"/>
      <c r="C141" s="187" t="s">
        <v>161</v>
      </c>
      <c r="D141" s="187" t="s">
        <v>130</v>
      </c>
      <c r="E141" s="188" t="s">
        <v>364</v>
      </c>
      <c r="F141" s="189" t="s">
        <v>365</v>
      </c>
      <c r="G141" s="190" t="s">
        <v>337</v>
      </c>
      <c r="H141" s="191">
        <v>1</v>
      </c>
      <c r="I141" s="192"/>
      <c r="J141" s="193">
        <f>ROUND(I141*H141,2)</f>
        <v>0</v>
      </c>
      <c r="K141" s="189" t="s">
        <v>134</v>
      </c>
      <c r="L141" s="40"/>
      <c r="M141" s="194" t="s">
        <v>1</v>
      </c>
      <c r="N141" s="195" t="s">
        <v>40</v>
      </c>
      <c r="O141" s="72"/>
      <c r="P141" s="196">
        <f>O141*H141</f>
        <v>0</v>
      </c>
      <c r="Q141" s="196">
        <v>0</v>
      </c>
      <c r="R141" s="196">
        <f>Q141*H141</f>
        <v>0</v>
      </c>
      <c r="S141" s="196">
        <v>0</v>
      </c>
      <c r="T141" s="197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198" t="s">
        <v>338</v>
      </c>
      <c r="AT141" s="198" t="s">
        <v>130</v>
      </c>
      <c r="AU141" s="198" t="s">
        <v>85</v>
      </c>
      <c r="AY141" s="18" t="s">
        <v>128</v>
      </c>
      <c r="BE141" s="199">
        <f>IF(N141="základní",J141,0)</f>
        <v>0</v>
      </c>
      <c r="BF141" s="199">
        <f>IF(N141="snížená",J141,0)</f>
        <v>0</v>
      </c>
      <c r="BG141" s="199">
        <f>IF(N141="zákl. přenesená",J141,0)</f>
        <v>0</v>
      </c>
      <c r="BH141" s="199">
        <f>IF(N141="sníž. přenesená",J141,0)</f>
        <v>0</v>
      </c>
      <c r="BI141" s="199">
        <f>IF(N141="nulová",J141,0)</f>
        <v>0</v>
      </c>
      <c r="BJ141" s="18" t="s">
        <v>83</v>
      </c>
      <c r="BK141" s="199">
        <f>ROUND(I141*H141,2)</f>
        <v>0</v>
      </c>
      <c r="BL141" s="18" t="s">
        <v>338</v>
      </c>
      <c r="BM141" s="198" t="s">
        <v>366</v>
      </c>
    </row>
    <row r="142" spans="1:47" s="2" customFormat="1" ht="19.5">
      <c r="A142" s="35"/>
      <c r="B142" s="36"/>
      <c r="C142" s="37"/>
      <c r="D142" s="200" t="s">
        <v>137</v>
      </c>
      <c r="E142" s="37"/>
      <c r="F142" s="201" t="s">
        <v>367</v>
      </c>
      <c r="G142" s="37"/>
      <c r="H142" s="37"/>
      <c r="I142" s="202"/>
      <c r="J142" s="37"/>
      <c r="K142" s="37"/>
      <c r="L142" s="40"/>
      <c r="M142" s="203"/>
      <c r="N142" s="204"/>
      <c r="O142" s="72"/>
      <c r="P142" s="72"/>
      <c r="Q142" s="72"/>
      <c r="R142" s="72"/>
      <c r="S142" s="72"/>
      <c r="T142" s="73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T142" s="18" t="s">
        <v>137</v>
      </c>
      <c r="AU142" s="18" t="s">
        <v>85</v>
      </c>
    </row>
    <row r="143" spans="1:65" s="2" customFormat="1" ht="24.2" customHeight="1">
      <c r="A143" s="35"/>
      <c r="B143" s="36"/>
      <c r="C143" s="187" t="s">
        <v>168</v>
      </c>
      <c r="D143" s="187" t="s">
        <v>130</v>
      </c>
      <c r="E143" s="188" t="s">
        <v>368</v>
      </c>
      <c r="F143" s="189" t="s">
        <v>369</v>
      </c>
      <c r="G143" s="190" t="s">
        <v>337</v>
      </c>
      <c r="H143" s="191">
        <v>1</v>
      </c>
      <c r="I143" s="192"/>
      <c r="J143" s="193">
        <f>ROUND(I143*H143,2)</f>
        <v>0</v>
      </c>
      <c r="K143" s="189" t="s">
        <v>134</v>
      </c>
      <c r="L143" s="40"/>
      <c r="M143" s="194" t="s">
        <v>1</v>
      </c>
      <c r="N143" s="195" t="s">
        <v>40</v>
      </c>
      <c r="O143" s="72"/>
      <c r="P143" s="196">
        <f>O143*H143</f>
        <v>0</v>
      </c>
      <c r="Q143" s="196">
        <v>0</v>
      </c>
      <c r="R143" s="196">
        <f>Q143*H143</f>
        <v>0</v>
      </c>
      <c r="S143" s="196">
        <v>0</v>
      </c>
      <c r="T143" s="197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198" t="s">
        <v>338</v>
      </c>
      <c r="AT143" s="198" t="s">
        <v>130</v>
      </c>
      <c r="AU143" s="198" t="s">
        <v>85</v>
      </c>
      <c r="AY143" s="18" t="s">
        <v>128</v>
      </c>
      <c r="BE143" s="199">
        <f>IF(N143="základní",J143,0)</f>
        <v>0</v>
      </c>
      <c r="BF143" s="199">
        <f>IF(N143="snížená",J143,0)</f>
        <v>0</v>
      </c>
      <c r="BG143" s="199">
        <f>IF(N143="zákl. přenesená",J143,0)</f>
        <v>0</v>
      </c>
      <c r="BH143" s="199">
        <f>IF(N143="sníž. přenesená",J143,0)</f>
        <v>0</v>
      </c>
      <c r="BI143" s="199">
        <f>IF(N143="nulová",J143,0)</f>
        <v>0</v>
      </c>
      <c r="BJ143" s="18" t="s">
        <v>83</v>
      </c>
      <c r="BK143" s="199">
        <f>ROUND(I143*H143,2)</f>
        <v>0</v>
      </c>
      <c r="BL143" s="18" t="s">
        <v>338</v>
      </c>
      <c r="BM143" s="198" t="s">
        <v>370</v>
      </c>
    </row>
    <row r="144" spans="1:47" s="2" customFormat="1" ht="29.25">
      <c r="A144" s="35"/>
      <c r="B144" s="36"/>
      <c r="C144" s="37"/>
      <c r="D144" s="200" t="s">
        <v>137</v>
      </c>
      <c r="E144" s="37"/>
      <c r="F144" s="201" t="s">
        <v>371</v>
      </c>
      <c r="G144" s="37"/>
      <c r="H144" s="37"/>
      <c r="I144" s="202"/>
      <c r="J144" s="37"/>
      <c r="K144" s="37"/>
      <c r="L144" s="40"/>
      <c r="M144" s="266"/>
      <c r="N144" s="267"/>
      <c r="O144" s="249"/>
      <c r="P144" s="249"/>
      <c r="Q144" s="249"/>
      <c r="R144" s="249"/>
      <c r="S144" s="249"/>
      <c r="T144" s="268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T144" s="18" t="s">
        <v>137</v>
      </c>
      <c r="AU144" s="18" t="s">
        <v>85</v>
      </c>
    </row>
    <row r="145" spans="1:31" s="2" customFormat="1" ht="6.95" customHeight="1">
      <c r="A145" s="35"/>
      <c r="B145" s="55"/>
      <c r="C145" s="56"/>
      <c r="D145" s="56"/>
      <c r="E145" s="56"/>
      <c r="F145" s="56"/>
      <c r="G145" s="56"/>
      <c r="H145" s="56"/>
      <c r="I145" s="56"/>
      <c r="J145" s="56"/>
      <c r="K145" s="56"/>
      <c r="L145" s="40"/>
      <c r="M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</row>
  </sheetData>
  <sheetProtection algorithmName="SHA-512" hashValue="0FCMsuVCPUOjXudrj7fpDEu8p05XOnaQaJ0mV2bKjaGlLB6yg2D0QmJ59RH69u1hWW0UZ1BlLWYGZgec5KSMbA==" saltValue="x8HeoJf+1oIUzzkxuWS7YJoL061v8sOmqWzPrtXiWgWOhkdltv18bFeHO20IJvz6qBWpN+HUpJwE+znrbCAmXA==" spinCount="100000" sheet="1" objects="1" scenarios="1" formatColumns="0" formatRows="0" autoFilter="0"/>
  <autoFilter ref="C120:K144"/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Skalnik</dc:creator>
  <cp:keywords/>
  <dc:description/>
  <cp:lastModifiedBy>Magnusek</cp:lastModifiedBy>
  <dcterms:created xsi:type="dcterms:W3CDTF">2023-10-27T08:57:56Z</dcterms:created>
  <dcterms:modified xsi:type="dcterms:W3CDTF">2023-10-27T09:05:06Z</dcterms:modified>
  <cp:category/>
  <cp:version/>
  <cp:contentType/>
  <cp:contentStatus/>
</cp:coreProperties>
</file>